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15420" firstSheet="1" activeTab="1"/>
  </bookViews>
  <sheets>
    <sheet name="Kopsavilkums" sheetId="1" r:id="rId1"/>
    <sheet name="PFI" sheetId="2" r:id="rId2"/>
    <sheet name="Izverstais_PFI_aprekins" sheetId="3" r:id="rId3"/>
    <sheet name="Vertetie_ienemumi" sheetId="4" r:id="rId4"/>
    <sheet name="IIN_ienemumi" sheetId="5" r:id="rId5"/>
    <sheet name="IIN_SK_koeficienti" sheetId="6" r:id="rId6"/>
    <sheet name="Iedzivotaju_skaits_struktura" sheetId="7" r:id="rId7"/>
  </sheets>
  <definedNames/>
  <calcPr fullCalcOnLoad="1"/>
</workbook>
</file>

<file path=xl/sharedStrings.xml><?xml version="1.0" encoding="utf-8"?>
<sst xmlns="http://schemas.openxmlformats.org/spreadsheetml/2006/main" count="995" uniqueCount="246">
  <si>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</si>
  <si>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</si>
  <si>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</si>
  <si>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</si>
  <si>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</si>
  <si>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</si>
  <si>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</si>
  <si>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</si>
  <si>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</si>
  <si>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</si>
  <si>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</si>
  <si>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</si>
  <si>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</si>
  <si>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</si>
  <si>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</si>
  <si>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</si>
  <si>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</si>
  <si>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</si>
  <si>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</si>
  <si>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</si>
  <si>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</si>
  <si>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</si>
  <si>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</si>
  <si>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</si>
  <si>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</si>
  <si>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</si>
  <si>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</si>
  <si>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</si>
  <si>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</si>
  <si>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</si>
  <si>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</si>
  <si>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</si>
  <si>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</si>
  <si>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</si>
  <si>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</si>
  <si>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</si>
  <si>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</si>
  <si>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</si>
  <si>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</si>
  <si>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</si>
  <si>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</si>
  <si>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</si>
  <si>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</si>
  <si>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</si>
  <si>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</si>
  <si>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</si>
  <si>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</si>
  <si>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</si>
  <si>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</si>
  <si>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</si>
  <si>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</si>
  <si>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</si>
  <si>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</si>
  <si>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</si>
  <si>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</si>
  <si>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</si>
  <si>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</si>
  <si>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</si>
  <si>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</si>
  <si>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</si>
  <si>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</si>
  <si>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</si>
  <si>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</si>
  <si>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</si>
  <si>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</si>
  <si>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</si>
  <si>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</si>
  <si>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</si>
  <si>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</si>
  <si>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</si>
  <si>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</si>
  <si>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</si>
  <si>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</si>
  <si>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</si>
  <si>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</si>
  <si>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</si>
  <si>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</si>
  <si>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</si>
  <si>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</si>
  <si>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</si>
  <si>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</si>
  <si>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</si>
  <si>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</si>
  <si>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</si>
  <si>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</si>
  <si>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</si>
  <si>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</si>
  <si>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</si>
  <si>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</si>
  <si>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</si>
  <si>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</si>
  <si>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</si>
  <si>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</si>
  <si>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</si>
  <si>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</si>
  <si>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</si>
  <si>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</si>
  <si>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</si>
  <si>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</si>
  <si>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</si>
  <si>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</si>
  <si>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</si>
  <si>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</si>
  <si>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</si>
  <si>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</si>
  <si>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</si>
  <si>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</si>
  <si>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</si>
  <si>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</si>
  <si>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</si>
  <si>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</si>
  <si>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</si>
  <si>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</si>
  <si>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</si>
  <si>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</si>
  <si>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</si>
  <si>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</si>
  <si>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</si>
  <si>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</si>
  <si>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</si>
  <si>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</si>
  <si>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</si>
  <si>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</si>
  <si>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</si>
  <si>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</si>
  <si>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</si>
  <si>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</si>
  <si>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</si>
  <si>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</si>
  <si>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</si>
  <si>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</si>
  <si>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</si>
  <si>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</si>
  <si>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</si>
  <si>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</si>
  <si>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</si>
  <si>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</si>
  <si>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</si>
  <si>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</si>
  <si>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</si>
  <si>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</si>
  <si>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</si>
  <si>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</si>
  <si>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r>
      <t xml:space="preserve">IIN kopā, </t>
    </r>
    <r>
      <rPr>
        <b/>
        <i/>
        <sz val="12"/>
        <color indexed="10"/>
        <rFont val="Times New Roman"/>
        <family val="1"/>
      </rPr>
      <t>euro</t>
    </r>
  </si>
  <si>
    <t>Valsts ieņēmumu dienests</t>
  </si>
  <si>
    <t>ATVK kods</t>
  </si>
  <si>
    <t>804400</t>
  </si>
  <si>
    <t>804900</t>
  </si>
  <si>
    <t>800600</t>
  </si>
  <si>
    <t>805200</t>
  </si>
  <si>
    <t>806000</t>
  </si>
  <si>
    <t>801800</t>
  </si>
  <si>
    <t>806900</t>
  </si>
  <si>
    <t>800800</t>
  </si>
  <si>
    <t>807400</t>
  </si>
  <si>
    <t>807600</t>
  </si>
  <si>
    <t>801000</t>
  </si>
  <si>
    <t>808400</t>
  </si>
  <si>
    <t>801200</t>
  </si>
  <si>
    <t>801400</t>
  </si>
  <si>
    <t>809200</t>
  </si>
  <si>
    <t>801601</t>
  </si>
  <si>
    <t>809600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</si>
  <si>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</si>
  <si>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</si>
  <si>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</si>
  <si>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</si>
  <si>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Pārskata periodā ieturētās  IIN summas  (pēc pārskatiem)</t>
  </si>
  <si>
    <t>Pēc pārskatiem iemaksātās IIN summas</t>
  </si>
  <si>
    <t>Atmaksātais IIN pēc gada ienākumu deklarāciju datiem</t>
  </si>
  <si>
    <r>
      <t>Faktiski iemaksātās IIN summas - IIN atmaksas pēc gada ienākumu deklarācijām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(IIN summa, kuru izmanto pašvaldības īpatsvara koeficienta aprēķinā)</t>
    </r>
  </si>
  <si>
    <t>Starpība starp deklarētajām IIN summām un faktiski iemaksātajām, euro</t>
  </si>
  <si>
    <t>Daugavpils</t>
  </si>
  <si>
    <t>Jēkabpils</t>
  </si>
  <si>
    <t>Rīga</t>
  </si>
  <si>
    <t>Ventspils</t>
  </si>
  <si>
    <t>Jelgava</t>
  </si>
  <si>
    <t>Jūrmala</t>
  </si>
  <si>
    <t>Liepāja</t>
  </si>
  <si>
    <t>Rēzekne</t>
  </si>
  <si>
    <t>Administratīvāsteritorijasnosaukums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</si>
  <si>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</si>
  <si>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</si>
  <si>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</si>
  <si>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</si>
  <si>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</si>
  <si>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</si>
  <si>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</si>
  <si>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</si>
  <si>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</si>
  <si>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</si>
  <si>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</si>
  <si>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</si>
  <si>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</si>
  <si>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</si>
  <si>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</si>
  <si>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</si>
  <si>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</si>
  <si>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</si>
  <si>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</si>
  <si>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</si>
  <si>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</si>
  <si>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</si>
  <si>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</si>
  <si>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</si>
  <si>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</si>
  <si>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euro</t>
  </si>
  <si>
    <t>%</t>
  </si>
  <si>
    <t>Vērtētie ieņēmumi pēc izlīdzināšanas 2016.gadā (ar pārejas periodu)</t>
  </si>
  <si>
    <t>Apes novads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</si>
  <si>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</si>
  <si>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</si>
  <si>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</si>
  <si>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</si>
  <si>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</si>
  <si>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</si>
  <si>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r>
      <rPr>
        <b/>
        <sz val="9"/>
        <color indexed="10"/>
        <rFont val="Times New Roman"/>
        <family val="1"/>
      </rPr>
      <t>40%</t>
    </r>
    <r>
      <rPr>
        <b/>
        <sz val="9"/>
        <rFont val="Times New Roman"/>
        <family val="1"/>
      </rPr>
      <t xml:space="preserve"> no vērētajiem ieņēmumiem, </t>
    </r>
    <r>
      <rPr>
        <b/>
        <sz val="9"/>
        <color indexed="10"/>
        <rFont val="Times New Roman"/>
        <family val="1"/>
      </rPr>
      <t>kas paliek pašvaldības rīcībā</t>
    </r>
  </si>
  <si>
    <t>VB dotācija uz 1 izlīdzināmo vien.</t>
  </si>
  <si>
    <r>
      <t xml:space="preserve">Informācija par 2015.gadā ieturēto un iemaksāto iedzīvotāju ienākuma nodokļa (IIN) summu sadalījumu republikas administratīvajām teritorijām, </t>
    </r>
    <r>
      <rPr>
        <b/>
        <i/>
        <sz val="12"/>
        <color indexed="8"/>
        <rFont val="Times New Roman"/>
        <family val="1"/>
      </rPr>
      <t>euro</t>
    </r>
    <r>
      <rPr>
        <b/>
        <sz val="12"/>
        <color indexed="8"/>
        <rFont val="Times New Roman"/>
        <family val="1"/>
      </rPr>
      <t xml:space="preserve"> </t>
    </r>
  </si>
  <si>
    <r>
      <t xml:space="preserve">Dati par iemaksāto IIN un atmaksātajām IIN summām </t>
    </r>
    <r>
      <rPr>
        <sz val="12"/>
        <color indexed="12"/>
        <rFont val="Times New Roman"/>
        <family val="1"/>
      </rPr>
      <t>2015.gadā</t>
    </r>
  </si>
  <si>
    <t>Pašvaldības īpatsvara koeficients kopējos sadales kontā ieskaitītajos IIN ieņēmumos 2017.gadā (%)*</t>
  </si>
  <si>
    <t>Priekuļu novads</t>
  </si>
  <si>
    <t>Īpatsvara koeficienti kopējos sadales kontā ieskaitītajos IIN ieņēmumos 2017.gadā un IIN ieņēmumu prognoze 2017.gadam PFI aprēķinā</t>
  </si>
  <si>
    <t>Iedzīvotāju skaits uz 01.01.2016.</t>
  </si>
  <si>
    <r>
      <t>Vērtēto ieņēmumu prognozes 2017.gadā (</t>
    </r>
    <r>
      <rPr>
        <b/>
        <i/>
        <sz val="14"/>
        <color indexed="10"/>
        <rFont val="Times New Roman"/>
        <family val="1"/>
      </rPr>
      <t>euro</t>
    </r>
    <r>
      <rPr>
        <b/>
        <sz val="14"/>
        <color indexed="10"/>
        <rFont val="Times New Roman"/>
        <family val="1"/>
      </rPr>
      <t>)</t>
    </r>
  </si>
  <si>
    <t>Plānotie ieņēmumi pēc izlīdzināšanas 2017 / 2016</t>
  </si>
  <si>
    <t>Vērtētie ieņēmumi pēc izlīdzināšanas  uz 1 iedz.</t>
  </si>
  <si>
    <t>Vērtētie ieņēmumi pēc izlīdzināšanas uz 1 izlīdzināmo vienību</t>
  </si>
  <si>
    <t>Salīdzinājumā ar 2016.gadu</t>
  </si>
  <si>
    <t>Nodokļu pārvalde (informācija atjaunota 2016.gada JŪLIJS)</t>
  </si>
  <si>
    <t>KOPĀ</t>
  </si>
  <si>
    <t>2017 / 2016, %</t>
  </si>
  <si>
    <t>2017 / 2016</t>
  </si>
  <si>
    <r>
      <t xml:space="preserve">Vērtētie ieņēmumi, </t>
    </r>
    <r>
      <rPr>
        <b/>
        <i/>
        <sz val="10"/>
        <rFont val="Times New Roman"/>
        <family val="1"/>
      </rPr>
      <t>euro</t>
    </r>
  </si>
  <si>
    <r>
      <t xml:space="preserve">Iemaksas (-) PFIF un dotācijas no PFIF (+), </t>
    </r>
    <r>
      <rPr>
        <b/>
        <i/>
        <sz val="10"/>
        <rFont val="Times New Roman"/>
        <family val="1"/>
      </rPr>
      <t>euro</t>
    </r>
  </si>
  <si>
    <r>
      <t xml:space="preserve">Vērtētie ieņēmumi pēc izlīdzināšanas, </t>
    </r>
    <r>
      <rPr>
        <b/>
        <i/>
        <sz val="10"/>
        <rFont val="Times New Roman"/>
        <family val="1"/>
      </rPr>
      <t>euro</t>
    </r>
  </si>
  <si>
    <r>
      <t xml:space="preserve">Vērtētie ieņēmumi pēc izlīdzināšanas 2016.gadā (ar pārejas periodu), </t>
    </r>
    <r>
      <rPr>
        <b/>
        <i/>
        <sz val="10"/>
        <rFont val="Times New Roman"/>
        <family val="1"/>
      </rPr>
      <t>euro</t>
    </r>
  </si>
  <si>
    <r>
      <t xml:space="preserve">2017 / 2016, </t>
    </r>
    <r>
      <rPr>
        <b/>
        <i/>
        <sz val="10"/>
        <rFont val="Times New Roman"/>
        <family val="1"/>
      </rPr>
      <t>euro</t>
    </r>
  </si>
  <si>
    <r>
      <t xml:space="preserve">Provizoriskais pašvaldību finanšu izlīdzināšanas aprēķins 2017.gadam, </t>
    </r>
    <r>
      <rPr>
        <b/>
        <i/>
        <sz val="14"/>
        <rFont val="Times New Roman"/>
        <family val="1"/>
      </rPr>
      <t>euro</t>
    </r>
    <r>
      <rPr>
        <b/>
        <sz val="14"/>
        <rFont val="Times New Roman"/>
        <family val="1"/>
      </rPr>
      <t xml:space="preserve"> </t>
    </r>
  </si>
  <si>
    <t>(uz 30.08.2016.)</t>
  </si>
  <si>
    <r>
      <t xml:space="preserve">Vērtētie ieņēmumi uz 1 iedz., </t>
    </r>
    <r>
      <rPr>
        <i/>
        <sz val="9"/>
        <rFont val="Times New Roman"/>
        <family val="1"/>
      </rPr>
      <t>euro</t>
    </r>
  </si>
  <si>
    <r>
      <rPr>
        <sz val="9"/>
        <color indexed="10"/>
        <rFont val="Times New Roman"/>
        <family val="1"/>
      </rPr>
      <t>60%</t>
    </r>
    <r>
      <rPr>
        <sz val="9"/>
        <rFont val="Times New Roman"/>
        <family val="1"/>
      </rPr>
      <t xml:space="preserve"> no vērētajiem ieņēmumiem, </t>
    </r>
    <r>
      <rPr>
        <sz val="9"/>
        <color indexed="10"/>
        <rFont val="Times New Roman"/>
        <family val="1"/>
      </rPr>
      <t xml:space="preserve">kas savstarpēji tiek pārdalīti </t>
    </r>
  </si>
  <si>
    <r>
      <t xml:space="preserve">Provizoriskais pašvaldību finanšu izlīdzināšanas aprēķins 2017.gadam, </t>
    </r>
    <r>
      <rPr>
        <b/>
        <i/>
        <sz val="16"/>
        <color indexed="10"/>
        <rFont val="Times New Roman"/>
        <family val="1"/>
      </rPr>
      <t xml:space="preserve">euro </t>
    </r>
  </si>
  <si>
    <r>
      <t xml:space="preserve">Provizoriskais pašvaldību finanšu izlīdzināšanas aprēķins 2017.gadam, </t>
    </r>
    <r>
      <rPr>
        <b/>
        <i/>
        <sz val="16"/>
        <color indexed="10"/>
        <rFont val="Times New Roman"/>
        <family val="1"/>
      </rPr>
      <t>euro</t>
    </r>
    <r>
      <rPr>
        <b/>
        <i/>
        <sz val="16"/>
        <rFont val="Times New Roman"/>
        <family val="1"/>
      </rPr>
      <t xml:space="preserve"> </t>
    </r>
  </si>
  <si>
    <t xml:space="preserve">NĪN par zemi </t>
  </si>
  <si>
    <r>
      <t xml:space="preserve">Iedzīvotāju skaits un struktūra 2017.gada PFI aprēķinam </t>
    </r>
    <r>
      <rPr>
        <sz val="14"/>
        <rFont val="Times New Roman"/>
        <family val="1"/>
      </rPr>
      <t>(PMLP dati uz 01.01.2016.)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</si>
</sst>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#,##0_ ;\-#,##0\ "/>
    <numFmt numFmtId="166" formatCode="#,##0.0"/>
    <numFmt numFmtId="167" formatCode="#,###,###.0"/>
    <numFmt numFmtId="168" formatCode="0.0"/>
    <numFmt numFmtId="169" formatCode="0.000"/>
    <numFmt numFmtId="170" formatCode="0&quot;.&quot;0"/>
    <numFmt numFmtId="171" formatCode="_-* #,##0.00\ _L_s_-;\-* #,##0.00\ _L_s_-;_-* &quot;-&quot;??\ _L_s_-;_-@_-"/>
    <numFmt numFmtId="172" formatCode="#,##0.00000000"/>
    <numFmt numFmtId="173" formatCode="0.0%"/>
  </numFmts>
  <fonts count="149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name val="BaltHelvetica"/>
      <family val="0"/>
    </font>
    <font>
      <sz val="10"/>
      <name val="BaltOptima"/>
      <family val="0"/>
    </font>
    <font>
      <sz val="8"/>
      <name val="BaltGaramond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family val="0"/>
    </font>
    <font>
      <sz val="10"/>
      <name val="BaltGaramond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BaltTimesRoman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name val="BaltOptima"/>
      <family val="0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b/>
      <i/>
      <sz val="9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4"/>
      <color indexed="10"/>
      <name val="Arial"/>
      <family val="2"/>
    </font>
    <font>
      <i/>
      <sz val="9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0"/>
      <color indexed="12"/>
      <name val="Arial"/>
      <family val="2"/>
    </font>
    <font>
      <sz val="9"/>
      <color indexed="12"/>
      <name val="Times New Roman"/>
      <family val="1"/>
    </font>
    <font>
      <sz val="11"/>
      <color indexed="56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Arial"/>
      <family val="2"/>
    </font>
    <font>
      <sz val="9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0000FF"/>
      <name val="Times New Roman"/>
      <family val="1"/>
    </font>
    <font>
      <b/>
      <sz val="16"/>
      <color rgb="FFFF00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FF0000"/>
      <name val="Times New Roman"/>
      <family val="1"/>
    </font>
    <font>
      <i/>
      <sz val="10"/>
      <color rgb="FF0000FF"/>
      <name val="Times New Roman"/>
      <family val="1"/>
    </font>
    <font>
      <b/>
      <sz val="10"/>
      <color rgb="FF0000FF"/>
      <name val="Arial"/>
      <family val="2"/>
    </font>
    <font>
      <b/>
      <i/>
      <sz val="9"/>
      <color rgb="FF0000FF"/>
      <name val="Times New Roman"/>
      <family val="1"/>
    </font>
    <font>
      <sz val="11"/>
      <color rgb="FF1F497D"/>
      <name val="Calibri"/>
      <family val="2"/>
    </font>
    <font>
      <b/>
      <i/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i/>
      <sz val="10"/>
      <color rgb="FF0000FF"/>
      <name val="Arial"/>
      <family val="2"/>
    </font>
  </fonts>
  <fills count="10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medium">
        <color rgb="FF7030A0"/>
      </right>
      <top style="thin"/>
      <bottom style="hair"/>
    </border>
    <border>
      <left style="hair"/>
      <right style="medium">
        <color rgb="FF7030A0"/>
      </right>
      <top style="hair"/>
      <bottom style="hair"/>
    </border>
    <border>
      <left style="medium">
        <color rgb="FF7030A0"/>
      </left>
      <right style="hair"/>
      <top style="hair"/>
      <bottom style="hair"/>
    </border>
    <border>
      <left style="medium">
        <color rgb="FF7030A0"/>
      </left>
      <right style="thin"/>
      <top style="thin"/>
      <bottom style="thin"/>
    </border>
    <border>
      <left style="hair"/>
      <right style="medium">
        <color rgb="FF7030A0"/>
      </right>
      <top/>
      <bottom style="hair"/>
    </border>
    <border>
      <left style="medium">
        <color rgb="FF7030A0"/>
      </left>
      <right style="hair"/>
      <top/>
      <bottom style="hair"/>
    </border>
    <border>
      <left style="medium"/>
      <right/>
      <top style="medium"/>
      <bottom style="thin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/>
      <top style="thin"/>
      <bottom style="thin"/>
    </border>
    <border>
      <left style="medium"/>
      <right style="hair"/>
      <top style="thin"/>
      <bottom style="hair"/>
    </border>
    <border>
      <left style="medium"/>
      <right style="medium"/>
      <top/>
      <bottom style="thin"/>
    </border>
    <border>
      <left/>
      <right style="medium">
        <color rgb="FF7030A0"/>
      </right>
      <top/>
      <bottom/>
    </border>
    <border>
      <left style="medium">
        <color theme="1"/>
      </left>
      <right style="hair"/>
      <top style="medium"/>
      <bottom style="hair"/>
    </border>
    <border>
      <left style="hair"/>
      <right style="medium">
        <color theme="1"/>
      </right>
      <top style="medium"/>
      <bottom style="hair"/>
    </border>
    <border>
      <left style="medium">
        <color theme="1"/>
      </left>
      <right style="hair"/>
      <top style="hair"/>
      <bottom style="hair"/>
    </border>
    <border>
      <left style="hair"/>
      <right style="medium">
        <color theme="1"/>
      </right>
      <top style="hair"/>
      <bottom style="hair"/>
    </border>
    <border>
      <left style="medium">
        <color theme="1"/>
      </left>
      <right style="hair"/>
      <top style="hair"/>
      <bottom style="thin"/>
    </border>
    <border>
      <left style="hair"/>
      <right style="medium">
        <color theme="1"/>
      </right>
      <top style="hair"/>
      <bottom style="thin"/>
    </border>
    <border>
      <left style="medium">
        <color theme="1"/>
      </left>
      <right/>
      <top style="thin"/>
      <bottom style="thin"/>
    </border>
    <border>
      <left style="medium">
        <color theme="1"/>
      </left>
      <right style="hair"/>
      <top style="thin"/>
      <bottom style="hair"/>
    </border>
    <border>
      <left style="hair"/>
      <right style="medium">
        <color theme="1"/>
      </right>
      <top style="thin"/>
      <bottom style="hair"/>
    </border>
    <border>
      <left style="medium">
        <color theme="1"/>
      </left>
      <right style="hair"/>
      <top style="hair"/>
      <bottom style="hair">
        <color theme="1"/>
      </bottom>
    </border>
    <border>
      <left style="hair"/>
      <right style="medium">
        <color theme="1"/>
      </right>
      <top style="hair"/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thin">
        <color theme="1"/>
      </right>
      <top style="hair">
        <color theme="1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>
        <color rgb="FF7030A0"/>
      </right>
      <top/>
      <bottom style="thin"/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hair"/>
      <right style="medium">
        <color rgb="FF7030A0"/>
      </right>
      <top style="hair"/>
      <bottom/>
    </border>
    <border>
      <left style="medium">
        <color rgb="FF7030A0"/>
      </left>
      <right style="hair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hair"/>
      <bottom/>
    </border>
    <border>
      <left style="hair"/>
      <right style="medium">
        <color theme="1"/>
      </right>
      <top style="hair"/>
      <bottom/>
    </border>
    <border>
      <left style="hair">
        <color theme="1"/>
      </left>
      <right style="medium">
        <color theme="1"/>
      </right>
      <top style="hair">
        <color theme="1"/>
      </top>
      <bottom/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/>
      <right style="hair"/>
      <top style="hair"/>
      <bottom style="thin"/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0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2" fontId="3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107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07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07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07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7" borderId="0" applyNumberFormat="0" applyBorder="0" applyAlignment="0" applyProtection="0"/>
    <xf numFmtId="0" fontId="107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0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7" borderId="0" applyNumberFormat="0" applyBorder="0" applyAlignment="0" applyProtection="0"/>
    <xf numFmtId="0" fontId="107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5" borderId="0" applyNumberFormat="0" applyBorder="0" applyAlignment="0" applyProtection="0"/>
    <xf numFmtId="0" fontId="107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7" borderId="0" applyNumberFormat="0" applyBorder="0" applyAlignment="0" applyProtection="0"/>
    <xf numFmtId="0" fontId="107" fillId="3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08" fillId="35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36" borderId="0" applyNumberFormat="0" applyBorder="0" applyAlignment="0" applyProtection="0"/>
    <xf numFmtId="0" fontId="108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108" fillId="3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7" borderId="0" applyNumberFormat="0" applyBorder="0" applyAlignment="0" applyProtection="0"/>
    <xf numFmtId="0" fontId="108" fillId="3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2" borderId="0" applyNumberFormat="0" applyBorder="0" applyAlignment="0" applyProtection="0"/>
    <xf numFmtId="0" fontId="108" fillId="4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33" borderId="0" applyNumberFormat="0" applyBorder="0" applyAlignment="0" applyProtection="0"/>
    <xf numFmtId="0" fontId="108" fillId="4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42" borderId="0" applyNumberFormat="0" applyBorder="0" applyAlignment="0" applyProtection="0"/>
    <xf numFmtId="0" fontId="35" fillId="36" borderId="0" applyNumberFormat="0" applyBorder="0" applyAlignment="0" applyProtection="0"/>
    <xf numFmtId="0" fontId="35" fillId="8" borderId="0" applyNumberFormat="0" applyBorder="0" applyAlignment="0" applyProtection="0"/>
    <xf numFmtId="0" fontId="35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33" borderId="0" applyNumberFormat="0" applyBorder="0" applyAlignment="0" applyProtection="0"/>
    <xf numFmtId="0" fontId="35" fillId="42" borderId="0" applyNumberFormat="0" applyBorder="0" applyAlignment="0" applyProtection="0"/>
    <xf numFmtId="0" fontId="10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0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4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55" borderId="0" applyNumberFormat="0" applyBorder="0" applyAlignment="0" applyProtection="0"/>
    <xf numFmtId="0" fontId="1" fillId="61" borderId="0" applyNumberFormat="0" applyBorder="0" applyAlignment="0" applyProtection="0"/>
    <xf numFmtId="0" fontId="35" fillId="47" borderId="0" applyNumberFormat="0" applyBorder="0" applyAlignment="0" applyProtection="0"/>
    <xf numFmtId="0" fontId="35" fillId="6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63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63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08" fillId="64" borderId="0" applyNumberFormat="0" applyBorder="0" applyAlignment="0" applyProtection="0"/>
    <xf numFmtId="0" fontId="1" fillId="55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  <xf numFmtId="0" fontId="1" fillId="56" borderId="0" applyNumberFormat="0" applyBorder="0" applyAlignment="0" applyProtection="0"/>
    <xf numFmtId="0" fontId="35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08" fillId="67" borderId="0" applyNumberFormat="0" applyBorder="0" applyAlignment="0" applyProtection="0"/>
    <xf numFmtId="0" fontId="1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4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4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08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54" borderId="0" applyNumberFormat="0" applyBorder="0" applyAlignment="0" applyProtection="0"/>
    <xf numFmtId="0" fontId="1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77" fillId="29" borderId="1" applyNumberFormat="0" applyAlignment="0" applyProtection="0"/>
    <xf numFmtId="0" fontId="109" fillId="75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70" borderId="0" applyNumberFormat="0" applyBorder="0" applyAlignment="0" applyProtection="0"/>
    <xf numFmtId="0" fontId="36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110" fillId="76" borderId="2" applyNumberFormat="0" applyAlignment="0" applyProtection="0"/>
    <xf numFmtId="0" fontId="38" fillId="77" borderId="1" applyNumberFormat="0" applyAlignment="0" applyProtection="0"/>
    <xf numFmtId="0" fontId="38" fillId="77" borderId="1" applyNumberFormat="0" applyAlignment="0" applyProtection="0"/>
    <xf numFmtId="0" fontId="38" fillId="77" borderId="1" applyNumberFormat="0" applyAlignment="0" applyProtection="0"/>
    <xf numFmtId="0" fontId="39" fillId="78" borderId="3" applyNumberFormat="0" applyAlignment="0" applyProtection="0"/>
    <xf numFmtId="0" fontId="38" fillId="77" borderId="1" applyNumberFormat="0" applyAlignment="0" applyProtection="0"/>
    <xf numFmtId="0" fontId="111" fillId="79" borderId="4" applyNumberFormat="0" applyAlignment="0" applyProtection="0"/>
    <xf numFmtId="0" fontId="40" fillId="56" borderId="5" applyNumberFormat="0" applyAlignment="0" applyProtection="0"/>
    <xf numFmtId="0" fontId="40" fillId="56" borderId="5" applyNumberFormat="0" applyAlignment="0" applyProtection="0"/>
    <xf numFmtId="0" fontId="40" fillId="66" borderId="5" applyNumberFormat="0" applyAlignment="0" applyProtection="0"/>
    <xf numFmtId="0" fontId="40" fillId="5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42" fillId="0" borderId="0">
      <alignment horizontal="center" vertical="center"/>
      <protection locked="0"/>
    </xf>
    <xf numFmtId="0" fontId="43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168" fontId="42" fillId="0" borderId="0" applyBorder="0" applyAlignment="0" applyProtection="0"/>
    <xf numFmtId="168" fontId="42" fillId="0" borderId="0" applyBorder="0" applyAlignment="0" applyProtection="0"/>
    <xf numFmtId="168" fontId="42" fillId="0" borderId="0" applyBorder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3" fillId="85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1" fillId="61" borderId="0" applyNumberFormat="0" applyBorder="0" applyAlignment="0" applyProtection="0"/>
    <xf numFmtId="0" fontId="46" fillId="86" borderId="0" applyNumberFormat="0" applyBorder="0" applyAlignment="0" applyProtection="0"/>
    <xf numFmtId="0" fontId="114" fillId="0" borderId="6" applyNumberFormat="0" applyFill="0" applyAlignment="0" applyProtection="0"/>
    <xf numFmtId="0" fontId="47" fillId="0" borderId="7" applyNumberFormat="0" applyFill="0" applyAlignment="0" applyProtection="0"/>
    <xf numFmtId="0" fontId="115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9" applyNumberFormat="0" applyFill="0" applyAlignment="0" applyProtection="0"/>
    <xf numFmtId="0" fontId="116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20" borderId="1" applyNumberFormat="0" applyAlignment="0" applyProtection="0"/>
    <xf numFmtId="0" fontId="117" fillId="87" borderId="2" applyNumberFormat="0" applyAlignment="0" applyProtection="0"/>
    <xf numFmtId="0" fontId="52" fillId="71" borderId="1" applyNumberFormat="0" applyAlignment="0" applyProtection="0"/>
    <xf numFmtId="0" fontId="52" fillId="71" borderId="1" applyNumberFormat="0" applyAlignment="0" applyProtection="0"/>
    <xf numFmtId="0" fontId="52" fillId="71" borderId="1" applyNumberFormat="0" applyAlignment="0" applyProtection="0"/>
    <xf numFmtId="0" fontId="52" fillId="71" borderId="3" applyNumberFormat="0" applyAlignment="0" applyProtection="0"/>
    <xf numFmtId="0" fontId="52" fillId="71" borderId="1" applyNumberFormat="0" applyAlignment="0" applyProtection="0"/>
    <xf numFmtId="0" fontId="55" fillId="29" borderId="14" applyNumberFormat="0" applyAlignment="0" applyProtection="0"/>
    <xf numFmtId="169" fontId="42" fillId="11" borderId="0">
      <alignment/>
      <protection/>
    </xf>
    <xf numFmtId="169" fontId="42" fillId="11" borderId="0">
      <alignment/>
      <protection/>
    </xf>
    <xf numFmtId="169" fontId="42" fillId="11" borderId="0">
      <alignment/>
      <protection/>
    </xf>
    <xf numFmtId="43" fontId="31" fillId="0" borderId="0" applyFont="0" applyFill="0" applyBorder="0" applyAlignment="0" applyProtection="0"/>
    <xf numFmtId="0" fontId="43" fillId="0" borderId="15" applyNumberFormat="0" applyFill="0" applyAlignment="0" applyProtection="0"/>
    <xf numFmtId="0" fontId="46" fillId="12" borderId="0" applyNumberFormat="0" applyBorder="0" applyAlignment="0" applyProtection="0"/>
    <xf numFmtId="0" fontId="118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46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88" borderId="0" applyNumberFormat="0" applyBorder="0" applyAlignment="0" applyProtection="0"/>
    <xf numFmtId="0" fontId="119" fillId="8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6" fillId="71" borderId="0" applyNumberFormat="0" applyBorder="0" applyAlignment="0" applyProtection="0"/>
    <xf numFmtId="0" fontId="54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32" fillId="0" borderId="0">
      <alignment/>
      <protection/>
    </xf>
    <xf numFmtId="0" fontId="73" fillId="0" borderId="0" applyNumberFormat="0" applyFill="0" applyBorder="0" applyAlignment="0" applyProtection="0"/>
    <xf numFmtId="0" fontId="0" fillId="90" borderId="19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8" fillId="70" borderId="3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122" fillId="76" borderId="21" applyNumberFormat="0" applyAlignment="0" applyProtection="0"/>
    <xf numFmtId="0" fontId="55" fillId="77" borderId="14" applyNumberFormat="0" applyAlignment="0" applyProtection="0"/>
    <xf numFmtId="0" fontId="55" fillId="77" borderId="14" applyNumberFormat="0" applyAlignment="0" applyProtection="0"/>
    <xf numFmtId="0" fontId="55" fillId="78" borderId="14" applyNumberFormat="0" applyAlignment="0" applyProtection="0"/>
    <xf numFmtId="0" fontId="55" fillId="77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0" fillId="91" borderId="5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1" fillId="0" borderId="0" applyFont="0" applyFill="0" applyBorder="0" applyAlignment="0" applyProtection="0"/>
    <xf numFmtId="168" fontId="42" fillId="27" borderId="0" applyBorder="0" applyProtection="0">
      <alignment/>
    </xf>
    <xf numFmtId="168" fontId="42" fillId="27" borderId="0" applyBorder="0" applyProtection="0">
      <alignment/>
    </xf>
    <xf numFmtId="168" fontId="42" fillId="27" borderId="0" applyBorder="0" applyProtection="0">
      <alignment/>
    </xf>
    <xf numFmtId="168" fontId="42" fillId="27" borderId="0" applyBorder="0" applyProtection="0">
      <alignment/>
    </xf>
    <xf numFmtId="168" fontId="42" fillId="27" borderId="0" applyBorder="0" applyProtection="0">
      <alignment/>
    </xf>
    <xf numFmtId="168" fontId="42" fillId="27" borderId="0" applyBorder="0" applyProtection="0">
      <alignment/>
    </xf>
    <xf numFmtId="0" fontId="0" fillId="11" borderId="20" applyNumberFormat="0" applyFont="0" applyAlignment="0" applyProtection="0"/>
    <xf numFmtId="9" fontId="31" fillId="0" borderId="0" applyFont="0" applyFill="0" applyBorder="0" applyAlignment="0" applyProtection="0"/>
    <xf numFmtId="0" fontId="82" fillId="0" borderId="22" applyNumberFormat="0" applyFill="0" applyAlignment="0" applyProtection="0"/>
    <xf numFmtId="0" fontId="0" fillId="0" borderId="0">
      <alignment/>
      <protection/>
    </xf>
    <xf numFmtId="4" fontId="56" fillId="88" borderId="23" applyNumberFormat="0" applyProtection="0">
      <alignment vertical="center"/>
    </xf>
    <xf numFmtId="4" fontId="56" fillId="88" borderId="23" applyNumberFormat="0" applyProtection="0">
      <alignment vertical="center"/>
    </xf>
    <xf numFmtId="4" fontId="56" fillId="88" borderId="23" applyNumberFormat="0" applyProtection="0">
      <alignment vertical="center"/>
    </xf>
    <xf numFmtId="4" fontId="8" fillId="88" borderId="3" applyNumberFormat="0" applyProtection="0">
      <alignment vertical="center"/>
    </xf>
    <xf numFmtId="4" fontId="57" fillId="14" borderId="24" applyNumberFormat="0" applyProtection="0">
      <alignment vertical="center"/>
    </xf>
    <xf numFmtId="4" fontId="56" fillId="88" borderId="23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58" fillId="88" borderId="23" applyNumberFormat="0" applyProtection="0">
      <alignment vertical="center"/>
    </xf>
    <xf numFmtId="4" fontId="58" fillId="88" borderId="23" applyNumberFormat="0" applyProtection="0">
      <alignment vertical="center"/>
    </xf>
    <xf numFmtId="4" fontId="58" fillId="88" borderId="23" applyNumberFormat="0" applyProtection="0">
      <alignment vertical="center"/>
    </xf>
    <xf numFmtId="4" fontId="59" fillId="88" borderId="3" applyNumberFormat="0" applyProtection="0">
      <alignment vertical="center"/>
    </xf>
    <xf numFmtId="0" fontId="0" fillId="0" borderId="0">
      <alignment/>
      <protection/>
    </xf>
    <xf numFmtId="4" fontId="58" fillId="88" borderId="23" applyNumberFormat="0" applyProtection="0">
      <alignment vertical="center"/>
    </xf>
    <xf numFmtId="0" fontId="0" fillId="0" borderId="0">
      <alignment/>
      <protection/>
    </xf>
    <xf numFmtId="4" fontId="56" fillId="88" borderId="23" applyNumberFormat="0" applyProtection="0">
      <alignment horizontal="left" vertical="center" indent="1"/>
    </xf>
    <xf numFmtId="4" fontId="56" fillId="88" borderId="23" applyNumberFormat="0" applyProtection="0">
      <alignment horizontal="left" vertical="center" indent="1"/>
    </xf>
    <xf numFmtId="4" fontId="56" fillId="88" borderId="23" applyNumberFormat="0" applyProtection="0">
      <alignment horizontal="left" vertical="center" indent="1"/>
    </xf>
    <xf numFmtId="4" fontId="8" fillId="88" borderId="3" applyNumberFormat="0" applyProtection="0">
      <alignment horizontal="left" vertical="center" indent="1"/>
    </xf>
    <xf numFmtId="4" fontId="57" fillId="14" borderId="24" applyNumberFormat="0" applyProtection="0">
      <alignment horizontal="left" vertical="center" indent="1"/>
    </xf>
    <xf numFmtId="4" fontId="56" fillId="88" borderId="23" applyNumberFormat="0" applyProtection="0">
      <alignment horizontal="left" vertical="center" indent="1"/>
    </xf>
    <xf numFmtId="0" fontId="0" fillId="0" borderId="0">
      <alignment/>
      <protection/>
    </xf>
    <xf numFmtId="4" fontId="56" fillId="88" borderId="23" applyNumberFormat="0" applyProtection="0">
      <alignment horizontal="left" vertical="center" indent="1"/>
    </xf>
    <xf numFmtId="0" fontId="0" fillId="0" borderId="0">
      <alignment/>
      <protection/>
    </xf>
    <xf numFmtId="0" fontId="56" fillId="88" borderId="23" applyNumberFormat="0" applyProtection="0">
      <alignment horizontal="left" vertical="top" indent="1"/>
    </xf>
    <xf numFmtId="0" fontId="56" fillId="88" borderId="23" applyNumberFormat="0" applyProtection="0">
      <alignment horizontal="left" vertical="top" indent="1"/>
    </xf>
    <xf numFmtId="0" fontId="56" fillId="88" borderId="23" applyNumberFormat="0" applyProtection="0">
      <alignment horizontal="left" vertical="top" indent="1"/>
    </xf>
    <xf numFmtId="0" fontId="60" fillId="88" borderId="23" applyNumberFormat="0" applyProtection="0">
      <alignment horizontal="left" vertical="top" indent="1"/>
    </xf>
    <xf numFmtId="0" fontId="0" fillId="0" borderId="0">
      <alignment/>
      <protection/>
    </xf>
    <xf numFmtId="0" fontId="56" fillId="88" borderId="23" applyNumberFormat="0" applyProtection="0">
      <alignment horizontal="left" vertical="top" indent="1"/>
    </xf>
    <xf numFmtId="0" fontId="0" fillId="0" borderId="0">
      <alignment/>
      <protection/>
    </xf>
    <xf numFmtId="4" fontId="56" fillId="5" borderId="0" applyNumberFormat="0" applyProtection="0">
      <alignment horizontal="left" vertical="center" indent="1"/>
    </xf>
    <xf numFmtId="4" fontId="56" fillId="5" borderId="0" applyNumberFormat="0" applyProtection="0">
      <alignment horizontal="left" vertical="center" indent="1"/>
    </xf>
    <xf numFmtId="4" fontId="8" fillId="33" borderId="3" applyNumberFormat="0" applyProtection="0">
      <alignment horizontal="left" vertical="center" indent="1"/>
    </xf>
    <xf numFmtId="4" fontId="57" fillId="0" borderId="25" applyNumberFormat="0" applyProtection="0">
      <alignment horizontal="left" vertical="center" wrapText="1" indent="1"/>
    </xf>
    <xf numFmtId="4" fontId="56" fillId="0" borderId="0" applyNumberFormat="0" applyProtection="0">
      <alignment horizontal="left" indent="1"/>
    </xf>
    <xf numFmtId="4" fontId="56" fillId="5" borderId="0" applyNumberFormat="0" applyProtection="0">
      <alignment horizontal="left" vertical="center" indent="1"/>
    </xf>
    <xf numFmtId="0" fontId="0" fillId="0" borderId="0">
      <alignment/>
      <protection/>
    </xf>
    <xf numFmtId="4" fontId="56" fillId="0" borderId="0" applyNumberFormat="0" applyProtection="0">
      <alignment horizontal="left" vertical="center" indent="1"/>
    </xf>
    <xf numFmtId="4" fontId="83" fillId="0" borderId="24" applyNumberFormat="0" applyProtection="0">
      <alignment horizontal="left" vertical="center" indent="1"/>
    </xf>
    <xf numFmtId="0" fontId="0" fillId="0" borderId="0">
      <alignment/>
      <protection/>
    </xf>
    <xf numFmtId="4" fontId="21" fillId="9" borderId="23" applyNumberFormat="0" applyProtection="0">
      <alignment horizontal="right" vertical="center"/>
    </xf>
    <xf numFmtId="4" fontId="21" fillId="9" borderId="23" applyNumberFormat="0" applyProtection="0">
      <alignment horizontal="right" vertical="center"/>
    </xf>
    <xf numFmtId="4" fontId="21" fillId="9" borderId="23" applyNumberFormat="0" applyProtection="0">
      <alignment horizontal="right" vertical="center"/>
    </xf>
    <xf numFmtId="4" fontId="8" fillId="9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8" borderId="23" applyNumberFormat="0" applyProtection="0">
      <alignment horizontal="right" vertical="center"/>
    </xf>
    <xf numFmtId="4" fontId="21" fillId="8" borderId="23" applyNumberFormat="0" applyProtection="0">
      <alignment horizontal="right" vertical="center"/>
    </xf>
    <xf numFmtId="4" fontId="21" fillId="8" borderId="23" applyNumberFormat="0" applyProtection="0">
      <alignment horizontal="right" vertical="center"/>
    </xf>
    <xf numFmtId="4" fontId="8" fillId="92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3" borderId="23" applyNumberFormat="0" applyProtection="0">
      <alignment horizontal="right" vertical="center"/>
    </xf>
    <xf numFmtId="4" fontId="21" fillId="3" borderId="23" applyNumberFormat="0" applyProtection="0">
      <alignment horizontal="right" vertical="center"/>
    </xf>
    <xf numFmtId="4" fontId="21" fillId="3" borderId="23" applyNumberFormat="0" applyProtection="0">
      <alignment horizontal="right" vertical="center"/>
    </xf>
    <xf numFmtId="4" fontId="8" fillId="3" borderId="25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32" borderId="23" applyNumberFormat="0" applyProtection="0">
      <alignment horizontal="right" vertical="center"/>
    </xf>
    <xf numFmtId="4" fontId="21" fillId="32" borderId="23" applyNumberFormat="0" applyProtection="0">
      <alignment horizontal="right" vertical="center"/>
    </xf>
    <xf numFmtId="4" fontId="21" fillId="32" borderId="23" applyNumberFormat="0" applyProtection="0">
      <alignment horizontal="right" vertical="center"/>
    </xf>
    <xf numFmtId="4" fontId="8" fillId="32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42" borderId="23" applyNumberFormat="0" applyProtection="0">
      <alignment horizontal="right" vertical="center"/>
    </xf>
    <xf numFmtId="4" fontId="21" fillId="42" borderId="23" applyNumberFormat="0" applyProtection="0">
      <alignment horizontal="right" vertical="center"/>
    </xf>
    <xf numFmtId="4" fontId="21" fillId="42" borderId="23" applyNumberFormat="0" applyProtection="0">
      <alignment horizontal="right" vertical="center"/>
    </xf>
    <xf numFmtId="4" fontId="8" fillId="42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34" borderId="23" applyNumberFormat="0" applyProtection="0">
      <alignment horizontal="right" vertical="center"/>
    </xf>
    <xf numFmtId="4" fontId="21" fillId="34" borderId="23" applyNumberFormat="0" applyProtection="0">
      <alignment horizontal="right" vertical="center"/>
    </xf>
    <xf numFmtId="4" fontId="21" fillId="34" borderId="23" applyNumberFormat="0" applyProtection="0">
      <alignment horizontal="right" vertical="center"/>
    </xf>
    <xf numFmtId="4" fontId="8" fillId="34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21" borderId="23" applyNumberFormat="0" applyProtection="0">
      <alignment horizontal="right" vertical="center"/>
    </xf>
    <xf numFmtId="4" fontId="21" fillId="21" borderId="23" applyNumberFormat="0" applyProtection="0">
      <alignment horizontal="right" vertical="center"/>
    </xf>
    <xf numFmtId="4" fontId="21" fillId="21" borderId="23" applyNumberFormat="0" applyProtection="0">
      <alignment horizontal="right" vertical="center"/>
    </xf>
    <xf numFmtId="4" fontId="8" fillId="21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93" borderId="23" applyNumberFormat="0" applyProtection="0">
      <alignment horizontal="right" vertical="center"/>
    </xf>
    <xf numFmtId="4" fontId="21" fillId="93" borderId="23" applyNumberFormat="0" applyProtection="0">
      <alignment horizontal="right" vertical="center"/>
    </xf>
    <xf numFmtId="4" fontId="21" fillId="93" borderId="23" applyNumberFormat="0" applyProtection="0">
      <alignment horizontal="right" vertical="center"/>
    </xf>
    <xf numFmtId="4" fontId="8" fillId="93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27" borderId="23" applyNumberFormat="0" applyProtection="0">
      <alignment horizontal="right" vertical="center"/>
    </xf>
    <xf numFmtId="4" fontId="21" fillId="27" borderId="23" applyNumberFormat="0" applyProtection="0">
      <alignment horizontal="right" vertical="center"/>
    </xf>
    <xf numFmtId="4" fontId="21" fillId="27" borderId="23" applyNumberFormat="0" applyProtection="0">
      <alignment horizontal="right" vertical="center"/>
    </xf>
    <xf numFmtId="4" fontId="8" fillId="27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56" fillId="94" borderId="26" applyNumberFormat="0" applyProtection="0">
      <alignment horizontal="left" vertical="center" indent="1"/>
    </xf>
    <xf numFmtId="4" fontId="56" fillId="94" borderId="26" applyNumberFormat="0" applyProtection="0">
      <alignment horizontal="left" vertical="center" indent="1"/>
    </xf>
    <xf numFmtId="4" fontId="8" fillId="94" borderId="2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1" fillId="95" borderId="0" applyNumberFormat="0" applyProtection="0">
      <alignment horizontal="left" vertical="center" indent="1"/>
    </xf>
    <xf numFmtId="4" fontId="21" fillId="95" borderId="0" applyNumberFormat="0" applyProtection="0">
      <alignment horizontal="left" vertical="center" indent="1"/>
    </xf>
    <xf numFmtId="4" fontId="0" fillId="24" borderId="25" applyNumberFormat="0" applyProtection="0">
      <alignment horizontal="left" vertical="center" indent="1"/>
    </xf>
    <xf numFmtId="4" fontId="61" fillId="0" borderId="25" applyNumberFormat="0" applyProtection="0">
      <alignment horizontal="left" vertical="center" wrapText="1" indent="1"/>
    </xf>
    <xf numFmtId="4" fontId="21" fillId="9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2" fillId="24" borderId="0" applyNumberFormat="0" applyProtection="0">
      <alignment horizontal="left" vertical="center" indent="1"/>
    </xf>
    <xf numFmtId="4" fontId="62" fillId="24" borderId="0" applyNumberFormat="0" applyProtection="0">
      <alignment horizontal="left" vertical="center" indent="1"/>
    </xf>
    <xf numFmtId="4" fontId="0" fillId="24" borderId="25" applyNumberFormat="0" applyProtection="0">
      <alignment horizontal="left" vertical="center" indent="1"/>
    </xf>
    <xf numFmtId="4" fontId="62" fillId="24" borderId="0" applyNumberFormat="0" applyProtection="0">
      <alignment horizontal="left" vertical="center" indent="1"/>
    </xf>
    <xf numFmtId="0" fontId="0" fillId="0" borderId="0">
      <alignment/>
      <protection/>
    </xf>
    <xf numFmtId="4" fontId="62" fillId="24" borderId="0" applyNumberFormat="0" applyProtection="0">
      <alignment horizontal="left" vertical="center" indent="1"/>
    </xf>
    <xf numFmtId="4" fontId="62" fillId="24" borderId="0" applyNumberFormat="0" applyProtection="0">
      <alignment horizontal="left" vertical="center" indent="1"/>
    </xf>
    <xf numFmtId="4" fontId="62" fillId="24" borderId="0" applyNumberFormat="0" applyProtection="0">
      <alignment horizontal="left" vertical="center" indent="1"/>
    </xf>
    <xf numFmtId="4" fontId="62" fillId="24" borderId="0" applyNumberFormat="0" applyProtection="0">
      <alignment horizontal="left" vertical="center" indent="1"/>
    </xf>
    <xf numFmtId="0" fontId="0" fillId="0" borderId="0">
      <alignment/>
      <protection/>
    </xf>
    <xf numFmtId="4" fontId="21" fillId="5" borderId="23" applyNumberFormat="0" applyProtection="0">
      <alignment horizontal="right" vertical="center"/>
    </xf>
    <xf numFmtId="4" fontId="21" fillId="5" borderId="23" applyNumberFormat="0" applyProtection="0">
      <alignment horizontal="right" vertical="center"/>
    </xf>
    <xf numFmtId="4" fontId="21" fillId="5" borderId="23" applyNumberFormat="0" applyProtection="0">
      <alignment horizontal="right" vertical="center"/>
    </xf>
    <xf numFmtId="4" fontId="8" fillId="5" borderId="3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95" borderId="0" applyNumberFormat="0" applyProtection="0">
      <alignment horizontal="left" vertical="center" indent="1"/>
    </xf>
    <xf numFmtId="4" fontId="21" fillId="95" borderId="0" applyNumberFormat="0" applyProtection="0">
      <alignment horizontal="left" vertical="center" indent="1"/>
    </xf>
    <xf numFmtId="4" fontId="8" fillId="95" borderId="25" applyNumberFormat="0" applyProtection="0">
      <alignment horizontal="left" vertical="center" indent="1"/>
    </xf>
    <xf numFmtId="4" fontId="21" fillId="95" borderId="0" applyNumberFormat="0" applyProtection="0">
      <alignment horizontal="left" vertical="center" indent="1"/>
    </xf>
    <xf numFmtId="0" fontId="0" fillId="0" borderId="0">
      <alignment/>
      <protection/>
    </xf>
    <xf numFmtId="4" fontId="21" fillId="95" borderId="0" applyNumberFormat="0" applyProtection="0">
      <alignment horizontal="left" vertical="center" indent="1"/>
    </xf>
    <xf numFmtId="4" fontId="21" fillId="95" borderId="0" applyNumberFormat="0" applyProtection="0">
      <alignment horizontal="left" vertical="center" indent="1"/>
    </xf>
    <xf numFmtId="4" fontId="21" fillId="95" borderId="0" applyNumberFormat="0" applyProtection="0">
      <alignment horizontal="left" vertical="center" indent="1"/>
    </xf>
    <xf numFmtId="0" fontId="0" fillId="0" borderId="0">
      <alignment/>
      <protection/>
    </xf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8" fillId="5" borderId="25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0" fontId="0" fillId="0" borderId="0">
      <alignment/>
      <protection/>
    </xf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25" applyNumberFormat="0" applyProtection="0">
      <alignment horizontal="left" vertical="center" wrapText="1" indent="1"/>
    </xf>
    <xf numFmtId="0" fontId="0" fillId="24" borderId="23" applyNumberFormat="0" applyProtection="0">
      <alignment horizontal="left" vertical="center" indent="1"/>
    </xf>
    <xf numFmtId="0" fontId="0" fillId="24" borderId="23" applyNumberFormat="0" applyProtection="0">
      <alignment horizontal="left" vertical="center" indent="1"/>
    </xf>
    <xf numFmtId="0" fontId="2" fillId="0" borderId="25" applyNumberFormat="0" applyProtection="0">
      <alignment horizontal="left" vertical="center" wrapText="1" indent="1"/>
    </xf>
    <xf numFmtId="0" fontId="0" fillId="24" borderId="23" applyNumberFormat="0" applyProtection="0">
      <alignment horizontal="left" vertical="center" indent="1"/>
    </xf>
    <xf numFmtId="0" fontId="0" fillId="24" borderId="23" applyNumberFormat="0" applyProtection="0">
      <alignment horizontal="left" vertical="center" indent="1"/>
    </xf>
    <xf numFmtId="0" fontId="0" fillId="0" borderId="0">
      <alignment/>
      <protection/>
    </xf>
    <xf numFmtId="0" fontId="5" fillId="0" borderId="0" applyNumberFormat="0" applyProtection="0">
      <alignment horizontal="left" vertical="center" wrapText="1" indent="1" shrinkToFit="1"/>
    </xf>
    <xf numFmtId="0" fontId="0" fillId="0" borderId="0">
      <alignment/>
      <protection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8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0" borderId="0">
      <alignment/>
      <protection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0" borderId="0">
      <alignment/>
      <protection/>
    </xf>
    <xf numFmtId="0" fontId="2" fillId="0" borderId="24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0" borderId="0">
      <alignment/>
      <protection/>
    </xf>
    <xf numFmtId="0" fontId="5" fillId="0" borderId="0" applyNumberFormat="0" applyProtection="0">
      <alignment horizontal="left" vertical="center" wrapText="1" indent="1" shrinkToFit="1"/>
    </xf>
    <xf numFmtId="0" fontId="0" fillId="0" borderId="0">
      <alignment/>
      <protection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8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0" borderId="0">
      <alignment/>
      <protection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0" borderId="0">
      <alignment/>
      <protection/>
    </xf>
    <xf numFmtId="0" fontId="2" fillId="0" borderId="24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0" borderId="0">
      <alignment/>
      <protection/>
    </xf>
    <xf numFmtId="0" fontId="5" fillId="0" borderId="0" applyNumberFormat="0" applyProtection="0">
      <alignment horizontal="left" vertical="center" wrapText="1" indent="1" shrinkToFit="1"/>
    </xf>
    <xf numFmtId="0" fontId="0" fillId="0" borderId="0">
      <alignment/>
      <protection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8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0" borderId="0">
      <alignment/>
      <protection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0" borderId="0">
      <alignment/>
      <protection/>
    </xf>
    <xf numFmtId="0" fontId="2" fillId="0" borderId="24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5" fillId="0" borderId="24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0" borderId="0">
      <alignment/>
      <protection/>
    </xf>
    <xf numFmtId="0" fontId="5" fillId="0" borderId="0" applyNumberFormat="0" applyProtection="0">
      <alignment horizontal="left" vertical="center" indent="1"/>
    </xf>
    <xf numFmtId="0" fontId="0" fillId="0" borderId="24" applyNumberFormat="0" applyProtection="0">
      <alignment horizontal="left" vertical="center" indent="1"/>
    </xf>
    <xf numFmtId="0" fontId="5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8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0" borderId="0">
      <alignment/>
      <protection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0" borderId="0">
      <alignment/>
      <protection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8" fillId="14" borderId="27" applyNumberFormat="0">
      <alignment/>
      <protection locked="0"/>
    </xf>
    <xf numFmtId="0" fontId="0" fillId="14" borderId="24" applyNumberFormat="0">
      <alignment/>
      <protection locked="0"/>
    </xf>
    <xf numFmtId="0" fontId="0" fillId="0" borderId="0">
      <alignment/>
      <protection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63" fillId="24" borderId="28" applyBorder="0">
      <alignment/>
      <protection/>
    </xf>
    <xf numFmtId="0" fontId="0" fillId="0" borderId="0">
      <alignment/>
      <protection/>
    </xf>
    <xf numFmtId="4" fontId="21" fillId="11" borderId="23" applyNumberFormat="0" applyProtection="0">
      <alignment vertical="center"/>
    </xf>
    <xf numFmtId="4" fontId="21" fillId="11" borderId="23" applyNumberFormat="0" applyProtection="0">
      <alignment vertical="center"/>
    </xf>
    <xf numFmtId="4" fontId="21" fillId="11" borderId="23" applyNumberFormat="0" applyProtection="0">
      <alignment vertical="center"/>
    </xf>
    <xf numFmtId="4" fontId="64" fillId="11" borderId="23" applyNumberFormat="0" applyProtection="0">
      <alignment vertical="center"/>
    </xf>
    <xf numFmtId="0" fontId="0" fillId="0" borderId="0">
      <alignment/>
      <protection/>
    </xf>
    <xf numFmtId="4" fontId="21" fillId="11" borderId="23" applyNumberFormat="0" applyProtection="0">
      <alignment vertical="center"/>
    </xf>
    <xf numFmtId="0" fontId="0" fillId="0" borderId="0">
      <alignment/>
      <protection/>
    </xf>
    <xf numFmtId="4" fontId="65" fillId="11" borderId="23" applyNumberFormat="0" applyProtection="0">
      <alignment vertical="center"/>
    </xf>
    <xf numFmtId="4" fontId="65" fillId="11" borderId="23" applyNumberFormat="0" applyProtection="0">
      <alignment vertical="center"/>
    </xf>
    <xf numFmtId="4" fontId="65" fillId="11" borderId="23" applyNumberFormat="0" applyProtection="0">
      <alignment vertical="center"/>
    </xf>
    <xf numFmtId="4" fontId="59" fillId="11" borderId="24" applyNumberFormat="0" applyProtection="0">
      <alignment vertical="center"/>
    </xf>
    <xf numFmtId="0" fontId="0" fillId="0" borderId="0">
      <alignment/>
      <protection/>
    </xf>
    <xf numFmtId="4" fontId="65" fillId="11" borderId="23" applyNumberFormat="0" applyProtection="0">
      <alignment vertical="center"/>
    </xf>
    <xf numFmtId="0" fontId="0" fillId="0" borderId="0">
      <alignment/>
      <protection/>
    </xf>
    <xf numFmtId="4" fontId="21" fillId="11" borderId="23" applyNumberFormat="0" applyProtection="0">
      <alignment horizontal="left" vertical="center" indent="1"/>
    </xf>
    <xf numFmtId="4" fontId="21" fillId="11" borderId="23" applyNumberFormat="0" applyProtection="0">
      <alignment horizontal="left" vertical="center" indent="1"/>
    </xf>
    <xf numFmtId="4" fontId="21" fillId="11" borderId="23" applyNumberFormat="0" applyProtection="0">
      <alignment horizontal="left" vertical="center" indent="1"/>
    </xf>
    <xf numFmtId="4" fontId="64" fillId="29" borderId="23" applyNumberFormat="0" applyProtection="0">
      <alignment horizontal="left" vertical="center" indent="1"/>
    </xf>
    <xf numFmtId="0" fontId="0" fillId="0" borderId="0">
      <alignment/>
      <protection/>
    </xf>
    <xf numFmtId="4" fontId="21" fillId="11" borderId="23" applyNumberFormat="0" applyProtection="0">
      <alignment horizontal="left" vertical="center" indent="1"/>
    </xf>
    <xf numFmtId="0" fontId="0" fillId="0" borderId="0">
      <alignment/>
      <protection/>
    </xf>
    <xf numFmtId="0" fontId="21" fillId="11" borderId="23" applyNumberFormat="0" applyProtection="0">
      <alignment horizontal="left" vertical="top" indent="1"/>
    </xf>
    <xf numFmtId="0" fontId="21" fillId="11" borderId="23" applyNumberFormat="0" applyProtection="0">
      <alignment horizontal="left" vertical="top" indent="1"/>
    </xf>
    <xf numFmtId="0" fontId="21" fillId="11" borderId="23" applyNumberFormat="0" applyProtection="0">
      <alignment horizontal="left" vertical="top" indent="1"/>
    </xf>
    <xf numFmtId="0" fontId="64" fillId="11" borderId="23" applyNumberFormat="0" applyProtection="0">
      <alignment horizontal="left" vertical="top" indent="1"/>
    </xf>
    <xf numFmtId="0" fontId="0" fillId="0" borderId="0">
      <alignment/>
      <protection/>
    </xf>
    <xf numFmtId="0" fontId="21" fillId="11" borderId="23" applyNumberFormat="0" applyProtection="0">
      <alignment horizontal="left" vertical="top" indent="1"/>
    </xf>
    <xf numFmtId="4" fontId="66" fillId="0" borderId="0" applyNumberFormat="0" applyProtection="0">
      <alignment horizontal="right" vertical="center"/>
    </xf>
    <xf numFmtId="4" fontId="61" fillId="14" borderId="24" applyNumberFormat="0" applyProtection="0">
      <alignment horizontal="right" vertical="center"/>
    </xf>
    <xf numFmtId="4" fontId="66" fillId="0" borderId="0" applyNumberFormat="0" applyProtection="0">
      <alignment horizontal="right"/>
    </xf>
    <xf numFmtId="4" fontId="66" fillId="0" borderId="24" applyNumberFormat="0" applyProtection="0">
      <alignment horizontal="right" vertical="center"/>
    </xf>
    <xf numFmtId="4" fontId="66" fillId="0" borderId="0" applyNumberFormat="0" applyProtection="0">
      <alignment horizontal="right" wrapText="1" shrinkToFit="1"/>
    </xf>
    <xf numFmtId="4" fontId="21" fillId="95" borderId="23" applyNumberFormat="0" applyProtection="0">
      <alignment horizontal="right" vertical="center"/>
    </xf>
    <xf numFmtId="4" fontId="21" fillId="95" borderId="23" applyNumberFormat="0" applyProtection="0">
      <alignment horizontal="right" vertical="center"/>
    </xf>
    <xf numFmtId="4" fontId="21" fillId="0" borderId="24" applyNumberFormat="0" applyProtection="0">
      <alignment horizontal="right" vertical="center"/>
    </xf>
    <xf numFmtId="4" fontId="66" fillId="0" borderId="0" applyNumberFormat="0" applyProtection="0">
      <alignment horizontal="right"/>
    </xf>
    <xf numFmtId="0" fontId="0" fillId="0" borderId="0">
      <alignment/>
      <protection/>
    </xf>
    <xf numFmtId="4" fontId="65" fillId="95" borderId="23" applyNumberFormat="0" applyProtection="0">
      <alignment horizontal="right" vertical="center"/>
    </xf>
    <xf numFmtId="4" fontId="65" fillId="95" borderId="23" applyNumberFormat="0" applyProtection="0">
      <alignment horizontal="right" vertical="center"/>
    </xf>
    <xf numFmtId="4" fontId="65" fillId="95" borderId="23" applyNumberFormat="0" applyProtection="0">
      <alignment horizontal="right" vertical="center"/>
    </xf>
    <xf numFmtId="4" fontId="59" fillId="14" borderId="3" applyNumberFormat="0" applyProtection="0">
      <alignment horizontal="right" vertical="center"/>
    </xf>
    <xf numFmtId="0" fontId="0" fillId="0" borderId="0">
      <alignment/>
      <protection/>
    </xf>
    <xf numFmtId="4" fontId="21" fillId="5" borderId="23" applyNumberFormat="0" applyProtection="0">
      <alignment horizontal="left" vertical="center" indent="1"/>
    </xf>
    <xf numFmtId="4" fontId="21" fillId="5" borderId="23" applyNumberFormat="0" applyProtection="0">
      <alignment horizontal="left" vertical="center" indent="1"/>
    </xf>
    <xf numFmtId="4" fontId="21" fillId="5" borderId="23" applyNumberFormat="0" applyProtection="0">
      <alignment horizontal="left" vertical="center" indent="1"/>
    </xf>
    <xf numFmtId="4" fontId="8" fillId="33" borderId="3" applyNumberFormat="0" applyProtection="0">
      <alignment horizontal="left" vertical="center" indent="1"/>
    </xf>
    <xf numFmtId="4" fontId="66" fillId="0" borderId="24" applyNumberFormat="0" applyProtection="0">
      <alignment horizontal="left" wrapText="1" indent="1"/>
    </xf>
    <xf numFmtId="4" fontId="61" fillId="14" borderId="24" applyNumberFormat="0" applyProtection="0">
      <alignment horizontal="left" vertical="center" indent="1"/>
    </xf>
    <xf numFmtId="4" fontId="66" fillId="0" borderId="0" applyNumberFormat="0" applyProtection="0">
      <alignment horizontal="left" wrapText="1" indent="1"/>
    </xf>
    <xf numFmtId="4" fontId="21" fillId="5" borderId="23" applyNumberFormat="0" applyProtection="0">
      <alignment horizontal="left" vertical="center" indent="1"/>
    </xf>
    <xf numFmtId="4" fontId="21" fillId="5" borderId="23" applyNumberFormat="0" applyProtection="0">
      <alignment horizontal="left" vertical="center" indent="1"/>
    </xf>
    <xf numFmtId="4" fontId="21" fillId="0" borderId="24" applyNumberFormat="0" applyProtection="0">
      <alignment horizontal="left" wrapText="1" indent="1"/>
    </xf>
    <xf numFmtId="4" fontId="66" fillId="0" borderId="0" applyNumberFormat="0" applyProtection="0">
      <alignment horizontal="left" wrapText="1" indent="1" shrinkToFit="1"/>
    </xf>
    <xf numFmtId="4" fontId="66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21" fillId="5" borderId="23" applyNumberFormat="0" applyProtection="0">
      <alignment horizontal="left" vertical="top" indent="1"/>
    </xf>
    <xf numFmtId="0" fontId="21" fillId="5" borderId="23" applyNumberFormat="0" applyProtection="0">
      <alignment horizontal="left" vertical="top" indent="1"/>
    </xf>
    <xf numFmtId="0" fontId="21" fillId="5" borderId="23" applyNumberFormat="0" applyProtection="0">
      <alignment horizontal="left" vertical="top" indent="1"/>
    </xf>
    <xf numFmtId="0" fontId="64" fillId="5" borderId="23" applyNumberFormat="0" applyProtection="0">
      <alignment horizontal="left" vertical="top" indent="1"/>
    </xf>
    <xf numFmtId="0" fontId="0" fillId="0" borderId="0">
      <alignment/>
      <protection/>
    </xf>
    <xf numFmtId="0" fontId="21" fillId="5" borderId="23" applyNumberFormat="0" applyProtection="0">
      <alignment horizontal="left" vertical="top" indent="1"/>
    </xf>
    <xf numFmtId="0" fontId="0" fillId="0" borderId="0">
      <alignment/>
      <protection/>
    </xf>
    <xf numFmtId="4" fontId="67" fillId="96" borderId="0" applyNumberFormat="0" applyProtection="0">
      <alignment horizontal="left" vertical="center" indent="1"/>
    </xf>
    <xf numFmtId="4" fontId="67" fillId="96" borderId="0" applyNumberFormat="0" applyProtection="0">
      <alignment horizontal="left" vertical="center" indent="1"/>
    </xf>
    <xf numFmtId="4" fontId="68" fillId="96" borderId="25" applyNumberFormat="0" applyProtection="0">
      <alignment horizontal="left" vertical="center" indent="1"/>
    </xf>
    <xf numFmtId="4" fontId="67" fillId="96" borderId="0" applyNumberFormat="0" applyProtection="0">
      <alignment horizontal="left" vertical="center" indent="1"/>
    </xf>
    <xf numFmtId="0" fontId="0" fillId="0" borderId="0">
      <alignment/>
      <protection/>
    </xf>
    <xf numFmtId="4" fontId="67" fillId="96" borderId="0" applyNumberFormat="0" applyProtection="0">
      <alignment horizontal="left" vertical="center" indent="1"/>
    </xf>
    <xf numFmtId="4" fontId="67" fillId="96" borderId="0" applyNumberFormat="0" applyProtection="0">
      <alignment horizontal="left" vertical="center" indent="1"/>
    </xf>
    <xf numFmtId="4" fontId="67" fillId="96" borderId="0" applyNumberFormat="0" applyProtection="0">
      <alignment horizontal="left" vertical="center" indent="1"/>
    </xf>
    <xf numFmtId="0" fontId="8" fillId="97" borderId="24">
      <alignment/>
      <protection/>
    </xf>
    <xf numFmtId="0" fontId="0" fillId="0" borderId="0">
      <alignment/>
      <protection/>
    </xf>
    <xf numFmtId="4" fontId="69" fillId="95" borderId="23" applyNumberFormat="0" applyProtection="0">
      <alignment horizontal="right" vertical="center"/>
    </xf>
    <xf numFmtId="4" fontId="69" fillId="95" borderId="23" applyNumberFormat="0" applyProtection="0">
      <alignment horizontal="right" vertical="center"/>
    </xf>
    <xf numFmtId="4" fontId="69" fillId="95" borderId="23" applyNumberFormat="0" applyProtection="0">
      <alignment horizontal="right" vertical="center"/>
    </xf>
    <xf numFmtId="4" fontId="70" fillId="14" borderId="3" applyNumberFormat="0" applyProtection="0">
      <alignment horizontal="right" vertical="center"/>
    </xf>
    <xf numFmtId="4" fontId="4" fillId="0" borderId="24" applyNumberFormat="0" applyProtection="0">
      <alignment horizontal="right" vertical="center"/>
    </xf>
    <xf numFmtId="4" fontId="69" fillId="95" borderId="23" applyNumberFormat="0" applyProtection="0">
      <alignment horizontal="right" vertical="center"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3" fontId="42" fillId="0" borderId="0">
      <alignment/>
      <protection locked="0"/>
    </xf>
    <xf numFmtId="166" fontId="42" fillId="0" borderId="0">
      <alignment/>
      <protection locked="0"/>
    </xf>
    <xf numFmtId="0" fontId="76" fillId="9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1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168" fontId="42" fillId="29" borderId="0" applyBorder="0" applyProtection="0">
      <alignment/>
    </xf>
    <xf numFmtId="170" fontId="42" fillId="29" borderId="0" applyBorder="0" applyProtection="0">
      <alignment/>
    </xf>
    <xf numFmtId="168" fontId="42" fillId="29" borderId="0" applyBorder="0" applyProtection="0">
      <alignment/>
    </xf>
    <xf numFmtId="168" fontId="42" fillId="29" borderId="0" applyBorder="0" applyProtection="0">
      <alignment/>
    </xf>
    <xf numFmtId="168" fontId="42" fillId="29" borderId="0" applyBorder="0" applyProtection="0">
      <alignment/>
    </xf>
    <xf numFmtId="168" fontId="42" fillId="29" borderId="0" applyBorder="0" applyProtection="0">
      <alignment/>
    </xf>
    <xf numFmtId="168" fontId="42" fillId="29" borderId="0" applyBorder="0" applyProtection="0">
      <alignment/>
    </xf>
    <xf numFmtId="0" fontId="78" fillId="0" borderId="31" applyNumberFormat="0" applyFill="0" applyAlignment="0" applyProtection="0"/>
    <xf numFmtId="0" fontId="79" fillId="0" borderId="9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4" fontId="13" fillId="0" borderId="34" xfId="0" applyNumberFormat="1" applyFont="1" applyBorder="1" applyAlignment="1">
      <alignment horizontal="left"/>
    </xf>
    <xf numFmtId="0" fontId="13" fillId="0" borderId="36" xfId="0" applyFont="1" applyBorder="1" applyAlignment="1">
      <alignment/>
    </xf>
    <xf numFmtId="0" fontId="0" fillId="0" borderId="0" xfId="0" applyBorder="1" applyAlignment="1">
      <alignment/>
    </xf>
    <xf numFmtId="41" fontId="9" fillId="0" borderId="0" xfId="0" applyNumberFormat="1" applyFont="1" applyBorder="1" applyAlignment="1">
      <alignment/>
    </xf>
    <xf numFmtId="0" fontId="13" fillId="0" borderId="34" xfId="0" applyFont="1" applyFill="1" applyBorder="1" applyAlignment="1">
      <alignment horizontal="left"/>
    </xf>
    <xf numFmtId="0" fontId="126" fillId="0" borderId="0" xfId="0" applyFont="1" applyAlignment="1">
      <alignment/>
    </xf>
    <xf numFmtId="3" fontId="126" fillId="0" borderId="0" xfId="0" applyNumberFormat="1" applyFont="1" applyAlignment="1">
      <alignment/>
    </xf>
    <xf numFmtId="3" fontId="13" fillId="98" borderId="0" xfId="0" applyNumberFormat="1" applyFont="1" applyFill="1" applyBorder="1" applyAlignment="1">
      <alignment horizontal="right" vertical="center"/>
    </xf>
    <xf numFmtId="0" fontId="0" fillId="98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127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2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3" fillId="98" borderId="34" xfId="0" applyNumberFormat="1" applyFont="1" applyFill="1" applyBorder="1" applyAlignment="1">
      <alignment/>
    </xf>
    <xf numFmtId="0" fontId="10" fillId="98" borderId="0" xfId="0" applyFont="1" applyFill="1" applyAlignment="1">
      <alignment/>
    </xf>
    <xf numFmtId="0" fontId="9" fillId="98" borderId="0" xfId="0" applyFont="1" applyFill="1" applyAlignment="1">
      <alignment/>
    </xf>
    <xf numFmtId="0" fontId="13" fillId="98" borderId="0" xfId="0" applyFont="1" applyFill="1" applyAlignment="1">
      <alignment/>
    </xf>
    <xf numFmtId="0" fontId="0" fillId="98" borderId="0" xfId="0" applyFill="1" applyAlignment="1">
      <alignment/>
    </xf>
    <xf numFmtId="165" fontId="9" fillId="98" borderId="0" xfId="0" applyNumberFormat="1" applyFont="1" applyFill="1" applyBorder="1" applyAlignment="1">
      <alignment/>
    </xf>
    <xf numFmtId="164" fontId="15" fillId="0" borderId="34" xfId="0" applyNumberFormat="1" applyFont="1" applyBorder="1" applyAlignment="1">
      <alignment vertical="center"/>
    </xf>
    <xf numFmtId="165" fontId="13" fillId="98" borderId="37" xfId="0" applyNumberFormat="1" applyFont="1" applyFill="1" applyBorder="1" applyAlignment="1">
      <alignment/>
    </xf>
    <xf numFmtId="164" fontId="15" fillId="0" borderId="35" xfId="0" applyNumberFormat="1" applyFont="1" applyBorder="1" applyAlignment="1">
      <alignment vertical="center"/>
    </xf>
    <xf numFmtId="0" fontId="5" fillId="98" borderId="0" xfId="0" applyFont="1" applyFill="1" applyAlignment="1">
      <alignment/>
    </xf>
    <xf numFmtId="3" fontId="10" fillId="98" borderId="0" xfId="0" applyNumberFormat="1" applyFont="1" applyFill="1" applyAlignment="1">
      <alignment/>
    </xf>
    <xf numFmtId="3" fontId="126" fillId="98" borderId="0" xfId="0" applyNumberFormat="1" applyFont="1" applyFill="1" applyAlignment="1">
      <alignment/>
    </xf>
    <xf numFmtId="41" fontId="10" fillId="98" borderId="0" xfId="0" applyNumberFormat="1" applyFont="1" applyFill="1" applyBorder="1" applyAlignment="1">
      <alignment/>
    </xf>
    <xf numFmtId="0" fontId="0" fillId="98" borderId="0" xfId="0" applyFont="1" applyFill="1" applyBorder="1" applyAlignment="1">
      <alignment/>
    </xf>
    <xf numFmtId="3" fontId="127" fillId="98" borderId="0" xfId="0" applyNumberFormat="1" applyFont="1" applyFill="1" applyBorder="1" applyAlignment="1">
      <alignment horizontal="right" vertical="center"/>
    </xf>
    <xf numFmtId="0" fontId="10" fillId="98" borderId="38" xfId="0" applyFont="1" applyFill="1" applyBorder="1" applyAlignment="1">
      <alignment/>
    </xf>
    <xf numFmtId="0" fontId="10" fillId="98" borderId="39" xfId="0" applyFont="1" applyFill="1" applyBorder="1" applyAlignment="1">
      <alignment horizontal="left"/>
    </xf>
    <xf numFmtId="41" fontId="9" fillId="98" borderId="40" xfId="0" applyNumberFormat="1" applyFont="1" applyFill="1" applyBorder="1" applyAlignment="1">
      <alignment/>
    </xf>
    <xf numFmtId="0" fontId="10" fillId="98" borderId="33" xfId="0" applyFont="1" applyFill="1" applyBorder="1" applyAlignment="1">
      <alignment/>
    </xf>
    <xf numFmtId="0" fontId="10" fillId="98" borderId="41" xfId="0" applyFont="1" applyFill="1" applyBorder="1" applyAlignment="1">
      <alignment horizontal="left"/>
    </xf>
    <xf numFmtId="41" fontId="9" fillId="98" borderId="42" xfId="0" applyNumberFormat="1" applyFont="1" applyFill="1" applyBorder="1" applyAlignment="1">
      <alignment/>
    </xf>
    <xf numFmtId="0" fontId="10" fillId="98" borderId="43" xfId="0" applyFont="1" applyFill="1" applyBorder="1" applyAlignment="1">
      <alignment/>
    </xf>
    <xf numFmtId="0" fontId="10" fillId="98" borderId="44" xfId="0" applyFont="1" applyFill="1" applyBorder="1" applyAlignment="1">
      <alignment horizontal="left"/>
    </xf>
    <xf numFmtId="41" fontId="9" fillId="98" borderId="45" xfId="0" applyNumberFormat="1" applyFont="1" applyFill="1" applyBorder="1" applyAlignment="1">
      <alignment/>
    </xf>
    <xf numFmtId="0" fontId="2" fillId="98" borderId="0" xfId="0" applyFont="1" applyFill="1" applyAlignment="1">
      <alignment/>
    </xf>
    <xf numFmtId="0" fontId="2" fillId="98" borderId="0" xfId="0" applyFont="1" applyFill="1" applyBorder="1" applyAlignment="1">
      <alignment/>
    </xf>
    <xf numFmtId="3" fontId="2" fillId="98" borderId="46" xfId="0" applyNumberFormat="1" applyFont="1" applyFill="1" applyBorder="1" applyAlignment="1">
      <alignment/>
    </xf>
    <xf numFmtId="3" fontId="2" fillId="98" borderId="34" xfId="0" applyNumberFormat="1" applyFont="1" applyFill="1" applyBorder="1" applyAlignment="1">
      <alignment/>
    </xf>
    <xf numFmtId="3" fontId="2" fillId="98" borderId="47" xfId="0" applyNumberFormat="1" applyFont="1" applyFill="1" applyBorder="1" applyAlignment="1">
      <alignment/>
    </xf>
    <xf numFmtId="3" fontId="2" fillId="98" borderId="35" xfId="0" applyNumberFormat="1" applyFont="1" applyFill="1" applyBorder="1" applyAlignment="1">
      <alignment/>
    </xf>
    <xf numFmtId="3" fontId="129" fillId="98" borderId="0" xfId="0" applyNumberFormat="1" applyFont="1" applyFill="1" applyBorder="1" applyAlignment="1">
      <alignment/>
    </xf>
    <xf numFmtId="3" fontId="3" fillId="98" borderId="48" xfId="0" applyNumberFormat="1" applyFont="1" applyFill="1" applyBorder="1" applyAlignment="1">
      <alignment/>
    </xf>
    <xf numFmtId="3" fontId="3" fillId="98" borderId="49" xfId="0" applyNumberFormat="1" applyFont="1" applyFill="1" applyBorder="1" applyAlignment="1">
      <alignment/>
    </xf>
    <xf numFmtId="3" fontId="2" fillId="98" borderId="50" xfId="0" applyNumberFormat="1" applyFont="1" applyFill="1" applyBorder="1" applyAlignment="1">
      <alignment/>
    </xf>
    <xf numFmtId="0" fontId="10" fillId="98" borderId="34" xfId="0" applyFont="1" applyFill="1" applyBorder="1" applyAlignment="1">
      <alignment horizontal="left"/>
    </xf>
    <xf numFmtId="0" fontId="10" fillId="98" borderId="36" xfId="0" applyFont="1" applyFill="1" applyBorder="1" applyAlignment="1">
      <alignment/>
    </xf>
    <xf numFmtId="0" fontId="10" fillId="98" borderId="35" xfId="0" applyFont="1" applyFill="1" applyBorder="1" applyAlignment="1">
      <alignment horizontal="left"/>
    </xf>
    <xf numFmtId="4" fontId="10" fillId="98" borderId="34" xfId="0" applyNumberFormat="1" applyFont="1" applyFill="1" applyBorder="1" applyAlignment="1">
      <alignment horizontal="left"/>
    </xf>
    <xf numFmtId="0" fontId="10" fillId="98" borderId="51" xfId="0" applyFont="1" applyFill="1" applyBorder="1" applyAlignment="1">
      <alignment horizontal="left"/>
    </xf>
    <xf numFmtId="3" fontId="9" fillId="0" borderId="0" xfId="655" applyNumberFormat="1" applyFont="1" applyBorder="1">
      <alignment/>
      <protection/>
    </xf>
    <xf numFmtId="3" fontId="9" fillId="0" borderId="0" xfId="655" applyNumberFormat="1" applyFont="1" applyFill="1" applyBorder="1">
      <alignment/>
      <protection/>
    </xf>
    <xf numFmtId="3" fontId="13" fillId="98" borderId="37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wrapText="1"/>
    </xf>
    <xf numFmtId="0" fontId="130" fillId="0" borderId="0" xfId="0" applyFont="1" applyAlignment="1">
      <alignment/>
    </xf>
    <xf numFmtId="3" fontId="13" fillId="0" borderId="0" xfId="653" applyNumberFormat="1" applyFont="1" applyFill="1" applyBorder="1">
      <alignment/>
      <protection/>
    </xf>
    <xf numFmtId="3" fontId="13" fillId="0" borderId="0" xfId="653" applyNumberFormat="1" applyFont="1" applyBorder="1">
      <alignment/>
      <protection/>
    </xf>
    <xf numFmtId="3" fontId="9" fillId="98" borderId="0" xfId="625" applyNumberFormat="1" applyFont="1" applyFill="1" applyBorder="1" applyAlignment="1">
      <alignment horizontal="right" wrapText="1"/>
      <protection/>
    </xf>
    <xf numFmtId="3" fontId="6" fillId="98" borderId="24" xfId="0" applyNumberFormat="1" applyFont="1" applyFill="1" applyBorder="1" applyAlignment="1">
      <alignment/>
    </xf>
    <xf numFmtId="0" fontId="10" fillId="98" borderId="24" xfId="0" applyFont="1" applyFill="1" applyBorder="1" applyAlignment="1">
      <alignment/>
    </xf>
    <xf numFmtId="0" fontId="7" fillId="98" borderId="24" xfId="0" applyFont="1" applyFill="1" applyBorder="1" applyAlignment="1">
      <alignment horizontal="right"/>
    </xf>
    <xf numFmtId="0" fontId="7" fillId="0" borderId="24" xfId="0" applyFont="1" applyBorder="1" applyAlignment="1">
      <alignment horizontal="center" wrapText="1"/>
    </xf>
    <xf numFmtId="0" fontId="13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98" borderId="52" xfId="0" applyFont="1" applyFill="1" applyBorder="1" applyAlignment="1">
      <alignment/>
    </xf>
    <xf numFmtId="0" fontId="3" fillId="98" borderId="24" xfId="0" applyFont="1" applyFill="1" applyBorder="1" applyAlignment="1">
      <alignment horizontal="center" wrapText="1"/>
    </xf>
    <xf numFmtId="3" fontId="3" fillId="98" borderId="24" xfId="0" applyNumberFormat="1" applyFont="1" applyFill="1" applyBorder="1" applyAlignment="1">
      <alignment/>
    </xf>
    <xf numFmtId="3" fontId="3" fillId="98" borderId="24" xfId="0" applyNumberFormat="1" applyFont="1" applyFill="1" applyBorder="1" applyAlignment="1">
      <alignment horizontal="center" wrapText="1"/>
    </xf>
    <xf numFmtId="49" fontId="3" fillId="98" borderId="24" xfId="0" applyNumberFormat="1" applyFont="1" applyFill="1" applyBorder="1" applyAlignment="1">
      <alignment horizontal="center" wrapText="1"/>
    </xf>
    <xf numFmtId="0" fontId="3" fillId="98" borderId="24" xfId="0" applyNumberFormat="1" applyFont="1" applyFill="1" applyBorder="1" applyAlignment="1">
      <alignment horizontal="center" wrapText="1"/>
    </xf>
    <xf numFmtId="3" fontId="6" fillId="98" borderId="24" xfId="0" applyNumberFormat="1" applyFont="1" applyFill="1" applyBorder="1" applyAlignment="1">
      <alignment horizontal="right"/>
    </xf>
    <xf numFmtId="3" fontId="6" fillId="98" borderId="53" xfId="0" applyNumberFormat="1" applyFont="1" applyFill="1" applyBorder="1" applyAlignment="1">
      <alignment/>
    </xf>
    <xf numFmtId="0" fontId="6" fillId="98" borderId="24" xfId="0" applyFont="1" applyFill="1" applyBorder="1" applyAlignment="1">
      <alignment horizontal="right"/>
    </xf>
    <xf numFmtId="0" fontId="3" fillId="98" borderId="24" xfId="0" applyFont="1" applyFill="1" applyBorder="1" applyAlignment="1">
      <alignment horizontal="right"/>
    </xf>
    <xf numFmtId="3" fontId="3" fillId="98" borderId="24" xfId="0" applyNumberFormat="1" applyFont="1" applyFill="1" applyBorder="1" applyAlignment="1">
      <alignment/>
    </xf>
    <xf numFmtId="0" fontId="10" fillId="98" borderId="53" xfId="0" applyFont="1" applyFill="1" applyBorder="1" applyAlignment="1">
      <alignment/>
    </xf>
    <xf numFmtId="0" fontId="7" fillId="98" borderId="24" xfId="0" applyFont="1" applyFill="1" applyBorder="1" applyAlignment="1">
      <alignment horizontal="center" wrapText="1"/>
    </xf>
    <xf numFmtId="41" fontId="9" fillId="98" borderId="24" xfId="0" applyNumberFormat="1" applyFont="1" applyFill="1" applyBorder="1" applyAlignment="1">
      <alignment/>
    </xf>
    <xf numFmtId="0" fontId="13" fillId="98" borderId="24" xfId="0" applyFont="1" applyFill="1" applyBorder="1" applyAlignment="1">
      <alignment horizontal="right"/>
    </xf>
    <xf numFmtId="3" fontId="9" fillId="0" borderId="24" xfId="0" applyNumberFormat="1" applyFont="1" applyBorder="1" applyAlignment="1">
      <alignment/>
    </xf>
    <xf numFmtId="0" fontId="13" fillId="98" borderId="24" xfId="0" applyFont="1" applyFill="1" applyBorder="1" applyAlignment="1">
      <alignment/>
    </xf>
    <xf numFmtId="9" fontId="13" fillId="98" borderId="24" xfId="0" applyNumberFormat="1" applyFont="1" applyFill="1" applyBorder="1" applyAlignment="1">
      <alignment/>
    </xf>
    <xf numFmtId="0" fontId="9" fillId="98" borderId="24" xfId="0" applyFont="1" applyFill="1" applyBorder="1" applyAlignment="1">
      <alignment horizontal="right"/>
    </xf>
    <xf numFmtId="2" fontId="14" fillId="99" borderId="24" xfId="0" applyNumberFormat="1" applyFont="1" applyFill="1" applyBorder="1" applyAlignment="1">
      <alignment horizontal="center" vertical="center" wrapText="1"/>
    </xf>
    <xf numFmtId="2" fontId="14" fillId="98" borderId="24" xfId="0" applyNumberFormat="1" applyFont="1" applyFill="1" applyBorder="1" applyAlignment="1">
      <alignment horizontal="center" vertical="center" wrapText="1"/>
    </xf>
    <xf numFmtId="2" fontId="14" fillId="0" borderId="54" xfId="0" applyNumberFormat="1" applyFont="1" applyFill="1" applyBorder="1" applyAlignment="1">
      <alignment horizontal="center" vertical="center" wrapText="1"/>
    </xf>
    <xf numFmtId="2" fontId="14" fillId="0" borderId="54" xfId="0" applyNumberFormat="1" applyFont="1" applyFill="1" applyBorder="1" applyAlignment="1">
      <alignment horizontal="right" vertical="center" wrapText="1"/>
    </xf>
    <xf numFmtId="165" fontId="9" fillId="98" borderId="54" xfId="0" applyNumberFormat="1" applyFont="1" applyFill="1" applyBorder="1" applyAlignment="1">
      <alignment/>
    </xf>
    <xf numFmtId="0" fontId="13" fillId="0" borderId="52" xfId="0" applyFont="1" applyBorder="1" applyAlignment="1">
      <alignment/>
    </xf>
    <xf numFmtId="0" fontId="13" fillId="0" borderId="46" xfId="0" applyFont="1" applyBorder="1" applyAlignment="1">
      <alignment horizontal="left"/>
    </xf>
    <xf numFmtId="165" fontId="13" fillId="98" borderId="55" xfId="0" applyNumberFormat="1" applyFont="1" applyFill="1" applyBorder="1" applyAlignment="1">
      <alignment/>
    </xf>
    <xf numFmtId="4" fontId="132" fillId="0" borderId="24" xfId="0" applyNumberFormat="1" applyFont="1" applyBorder="1" applyAlignment="1">
      <alignment vertical="center"/>
    </xf>
    <xf numFmtId="0" fontId="10" fillId="100" borderId="24" xfId="0" applyFont="1" applyFill="1" applyBorder="1" applyAlignment="1">
      <alignment/>
    </xf>
    <xf numFmtId="3" fontId="7" fillId="100" borderId="24" xfId="0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/>
    </xf>
    <xf numFmtId="3" fontId="9" fillId="0" borderId="24" xfId="0" applyNumberFormat="1" applyFont="1" applyFill="1" applyBorder="1" applyAlignment="1">
      <alignment horizontal="right" wrapText="1"/>
    </xf>
    <xf numFmtId="3" fontId="9" fillId="98" borderId="24" xfId="0" applyNumberFormat="1" applyFont="1" applyFill="1" applyBorder="1" applyAlignment="1">
      <alignment horizontal="center" wrapText="1"/>
    </xf>
    <xf numFmtId="3" fontId="9" fillId="98" borderId="24" xfId="0" applyNumberFormat="1" applyFont="1" applyFill="1" applyBorder="1" applyAlignment="1">
      <alignment wrapText="1"/>
    </xf>
    <xf numFmtId="3" fontId="9" fillId="98" borderId="24" xfId="0" applyNumberFormat="1" applyFont="1" applyFill="1" applyBorder="1" applyAlignment="1">
      <alignment/>
    </xf>
    <xf numFmtId="3" fontId="5" fillId="98" borderId="46" xfId="0" applyNumberFormat="1" applyFont="1" applyFill="1" applyBorder="1" applyAlignment="1">
      <alignment/>
    </xf>
    <xf numFmtId="3" fontId="5" fillId="98" borderId="46" xfId="0" applyNumberFormat="1" applyFont="1" applyFill="1" applyBorder="1" applyAlignment="1">
      <alignment/>
    </xf>
    <xf numFmtId="3" fontId="5" fillId="98" borderId="34" xfId="0" applyNumberFormat="1" applyFont="1" applyFill="1" applyBorder="1" applyAlignment="1">
      <alignment/>
    </xf>
    <xf numFmtId="3" fontId="5" fillId="98" borderId="34" xfId="0" applyNumberFormat="1" applyFont="1" applyFill="1" applyBorder="1" applyAlignment="1">
      <alignment/>
    </xf>
    <xf numFmtId="3" fontId="5" fillId="98" borderId="35" xfId="0" applyNumberFormat="1" applyFont="1" applyFill="1" applyBorder="1" applyAlignment="1">
      <alignment/>
    </xf>
    <xf numFmtId="3" fontId="5" fillId="98" borderId="35" xfId="0" applyNumberFormat="1" applyFont="1" applyFill="1" applyBorder="1" applyAlignment="1">
      <alignment/>
    </xf>
    <xf numFmtId="2" fontId="13" fillId="98" borderId="0" xfId="0" applyNumberFormat="1" applyFont="1" applyFill="1" applyAlignment="1">
      <alignment/>
    </xf>
    <xf numFmtId="3" fontId="9" fillId="98" borderId="0" xfId="655" applyNumberFormat="1" applyFont="1" applyFill="1" applyBorder="1">
      <alignment/>
      <protection/>
    </xf>
    <xf numFmtId="2" fontId="10" fillId="98" borderId="0" xfId="0" applyNumberFormat="1" applyFont="1" applyFill="1" applyAlignment="1">
      <alignment/>
    </xf>
    <xf numFmtId="3" fontId="13" fillId="98" borderId="0" xfId="653" applyNumberFormat="1" applyFont="1" applyFill="1" applyBorder="1">
      <alignment/>
      <protection/>
    </xf>
    <xf numFmtId="3" fontId="12" fillId="98" borderId="0" xfId="0" applyNumberFormat="1" applyFont="1" applyFill="1" applyBorder="1" applyAlignment="1">
      <alignment horizontal="center" wrapText="1"/>
    </xf>
    <xf numFmtId="0" fontId="13" fillId="98" borderId="34" xfId="0" applyFont="1" applyFill="1" applyBorder="1" applyAlignment="1">
      <alignment horizontal="left"/>
    </xf>
    <xf numFmtId="4" fontId="13" fillId="98" borderId="34" xfId="0" applyNumberFormat="1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24" xfId="0" applyFont="1" applyBorder="1" applyAlignment="1">
      <alignment wrapText="1"/>
    </xf>
    <xf numFmtId="0" fontId="132" fillId="0" borderId="24" xfId="561" applyFont="1" applyBorder="1" applyAlignment="1">
      <alignment horizontal="center" vertical="center" wrapText="1"/>
      <protection/>
    </xf>
    <xf numFmtId="0" fontId="10" fillId="0" borderId="52" xfId="0" applyFont="1" applyBorder="1" applyAlignment="1">
      <alignment/>
    </xf>
    <xf numFmtId="0" fontId="10" fillId="0" borderId="46" xfId="0" applyFont="1" applyBorder="1" applyAlignment="1">
      <alignment/>
    </xf>
    <xf numFmtId="4" fontId="121" fillId="0" borderId="46" xfId="561" applyNumberFormat="1" applyFont="1" applyBorder="1" applyAlignment="1">
      <alignment vertical="center"/>
      <protection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" fontId="121" fillId="0" borderId="34" xfId="561" applyNumberFormat="1" applyFont="1" applyBorder="1" applyAlignment="1">
      <alignment vertical="center"/>
      <protection/>
    </xf>
    <xf numFmtId="0" fontId="10" fillId="0" borderId="36" xfId="0" applyFont="1" applyBorder="1" applyAlignment="1">
      <alignment/>
    </xf>
    <xf numFmtId="0" fontId="10" fillId="0" borderId="35" xfId="0" applyFont="1" applyBorder="1" applyAlignment="1">
      <alignment/>
    </xf>
    <xf numFmtId="4" fontId="121" fillId="0" borderId="35" xfId="561" applyNumberFormat="1" applyFont="1" applyBorder="1" applyAlignment="1">
      <alignment vertical="center"/>
      <protection/>
    </xf>
    <xf numFmtId="0" fontId="133" fillId="0" borderId="24" xfId="0" applyFont="1" applyBorder="1" applyAlignment="1">
      <alignment horizontal="center" wrapText="1"/>
    </xf>
    <xf numFmtId="4" fontId="132" fillId="0" borderId="0" xfId="561" applyNumberFormat="1" applyFont="1" applyBorder="1">
      <alignment/>
      <protection/>
    </xf>
    <xf numFmtId="0" fontId="0" fillId="100" borderId="0" xfId="0" applyFill="1" applyAlignment="1">
      <alignment/>
    </xf>
    <xf numFmtId="0" fontId="10" fillId="0" borderId="0" xfId="0" applyFont="1" applyBorder="1" applyAlignment="1">
      <alignment horizontal="center"/>
    </xf>
    <xf numFmtId="4" fontId="13" fillId="0" borderId="56" xfId="561" applyNumberFormat="1" applyFont="1" applyBorder="1">
      <alignment/>
      <protection/>
    </xf>
    <xf numFmtId="4" fontId="13" fillId="0" borderId="41" xfId="561" applyNumberFormat="1" applyFont="1" applyBorder="1">
      <alignment/>
      <protection/>
    </xf>
    <xf numFmtId="4" fontId="13" fillId="0" borderId="57" xfId="561" applyNumberFormat="1" applyFont="1" applyBorder="1">
      <alignment/>
      <protection/>
    </xf>
    <xf numFmtId="4" fontId="13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3" fillId="0" borderId="46" xfId="0" applyFont="1" applyBorder="1" applyAlignment="1">
      <alignment horizontal="left"/>
    </xf>
    <xf numFmtId="164" fontId="15" fillId="0" borderId="46" xfId="0" applyNumberFormat="1" applyFont="1" applyBorder="1" applyAlignment="1">
      <alignment vertical="center"/>
    </xf>
    <xf numFmtId="165" fontId="13" fillId="98" borderId="58" xfId="0" applyNumberFormat="1" applyFont="1" applyFill="1" applyBorder="1" applyAlignment="1">
      <alignment/>
    </xf>
    <xf numFmtId="2" fontId="14" fillId="0" borderId="59" xfId="0" applyNumberFormat="1" applyFont="1" applyBorder="1" applyAlignment="1">
      <alignment vertical="center"/>
    </xf>
    <xf numFmtId="0" fontId="135" fillId="0" borderId="0" xfId="0" applyFont="1" applyAlignment="1">
      <alignment/>
    </xf>
    <xf numFmtId="0" fontId="136" fillId="98" borderId="24" xfId="0" applyNumberFormat="1" applyFont="1" applyFill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3" fillId="98" borderId="53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0" fillId="98" borderId="46" xfId="0" applyFont="1" applyFill="1" applyBorder="1" applyAlignment="1">
      <alignment horizontal="left"/>
    </xf>
    <xf numFmtId="3" fontId="137" fillId="98" borderId="34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0" fontId="0" fillId="0" borderId="24" xfId="0" applyBorder="1" applyAlignment="1">
      <alignment/>
    </xf>
    <xf numFmtId="3" fontId="5" fillId="98" borderId="47" xfId="0" applyNumberFormat="1" applyFont="1" applyFill="1" applyBorder="1" applyAlignment="1">
      <alignment/>
    </xf>
    <xf numFmtId="0" fontId="0" fillId="99" borderId="0" xfId="0" applyFill="1" applyAlignment="1">
      <alignment/>
    </xf>
    <xf numFmtId="3" fontId="3" fillId="99" borderId="54" xfId="0" applyNumberFormat="1" applyFont="1" applyFill="1" applyBorder="1" applyAlignment="1">
      <alignment wrapText="1"/>
    </xf>
    <xf numFmtId="3" fontId="137" fillId="99" borderId="54" xfId="0" applyNumberFormat="1" applyFont="1" applyFill="1" applyBorder="1" applyAlignment="1">
      <alignment wrapText="1"/>
    </xf>
    <xf numFmtId="0" fontId="3" fillId="99" borderId="54" xfId="0" applyNumberFormat="1" applyFont="1" applyFill="1" applyBorder="1" applyAlignment="1">
      <alignment wrapText="1"/>
    </xf>
    <xf numFmtId="0" fontId="94" fillId="0" borderId="54" xfId="0" applyFont="1" applyBorder="1" applyAlignment="1">
      <alignment horizontal="center"/>
    </xf>
    <xf numFmtId="0" fontId="96" fillId="0" borderId="54" xfId="0" applyFont="1" applyBorder="1" applyAlignment="1">
      <alignment horizontal="center"/>
    </xf>
    <xf numFmtId="0" fontId="5" fillId="98" borderId="0" xfId="0" applyFont="1" applyFill="1" applyBorder="1" applyAlignment="1">
      <alignment/>
    </xf>
    <xf numFmtId="0" fontId="10" fillId="98" borderId="0" xfId="0" applyFont="1" applyFill="1" applyBorder="1" applyAlignment="1">
      <alignment/>
    </xf>
    <xf numFmtId="0" fontId="138" fillId="98" borderId="0" xfId="0" applyFont="1" applyFill="1" applyBorder="1" applyAlignment="1">
      <alignment horizontal="right"/>
    </xf>
    <xf numFmtId="41" fontId="138" fillId="98" borderId="0" xfId="0" applyNumberFormat="1" applyFont="1" applyFill="1" applyBorder="1" applyAlignment="1">
      <alignment/>
    </xf>
    <xf numFmtId="3" fontId="9" fillId="98" borderId="58" xfId="0" applyNumberFormat="1" applyFont="1" applyFill="1" applyBorder="1" applyAlignment="1">
      <alignment/>
    </xf>
    <xf numFmtId="3" fontId="3" fillId="98" borderId="60" xfId="0" applyNumberFormat="1" applyFont="1" applyFill="1" applyBorder="1" applyAlignment="1">
      <alignment/>
    </xf>
    <xf numFmtId="0" fontId="10" fillId="98" borderId="52" xfId="0" applyFont="1" applyFill="1" applyBorder="1" applyAlignment="1">
      <alignment/>
    </xf>
    <xf numFmtId="0" fontId="2" fillId="98" borderId="61" xfId="0" applyFont="1" applyFill="1" applyBorder="1" applyAlignment="1">
      <alignment/>
    </xf>
    <xf numFmtId="0" fontId="2" fillId="98" borderId="62" xfId="0" applyFont="1" applyFill="1" applyBorder="1" applyAlignment="1">
      <alignment/>
    </xf>
    <xf numFmtId="3" fontId="2" fillId="98" borderId="63" xfId="0" applyNumberFormat="1" applyFont="1" applyFill="1" applyBorder="1" applyAlignment="1">
      <alignment/>
    </xf>
    <xf numFmtId="3" fontId="2" fillId="98" borderId="64" xfId="0" applyNumberFormat="1" applyFont="1" applyFill="1" applyBorder="1" applyAlignment="1">
      <alignment/>
    </xf>
    <xf numFmtId="3" fontId="3" fillId="98" borderId="63" xfId="0" applyNumberFormat="1" applyFont="1" applyFill="1" applyBorder="1" applyAlignment="1">
      <alignment/>
    </xf>
    <xf numFmtId="3" fontId="137" fillId="98" borderId="64" xfId="0" applyNumberFormat="1" applyFont="1" applyFill="1" applyBorder="1" applyAlignment="1">
      <alignment/>
    </xf>
    <xf numFmtId="3" fontId="2" fillId="98" borderId="65" xfId="0" applyNumberFormat="1" applyFont="1" applyFill="1" applyBorder="1" applyAlignment="1">
      <alignment/>
    </xf>
    <xf numFmtId="3" fontId="6" fillId="98" borderId="66" xfId="0" applyNumberFormat="1" applyFont="1" applyFill="1" applyBorder="1" applyAlignment="1">
      <alignment/>
    </xf>
    <xf numFmtId="3" fontId="3" fillId="98" borderId="54" xfId="0" applyNumberFormat="1" applyFont="1" applyFill="1" applyBorder="1" applyAlignment="1">
      <alignment wrapText="1"/>
    </xf>
    <xf numFmtId="3" fontId="137" fillId="98" borderId="54" xfId="0" applyNumberFormat="1" applyFont="1" applyFill="1" applyBorder="1" applyAlignment="1">
      <alignment wrapText="1"/>
    </xf>
    <xf numFmtId="0" fontId="3" fillId="98" borderId="54" xfId="0" applyNumberFormat="1" applyFont="1" applyFill="1" applyBorder="1" applyAlignment="1">
      <alignment wrapText="1"/>
    </xf>
    <xf numFmtId="0" fontId="0" fillId="0" borderId="59" xfId="0" applyBorder="1" applyAlignment="1">
      <alignment/>
    </xf>
    <xf numFmtId="0" fontId="10" fillId="98" borderId="47" xfId="0" applyFont="1" applyFill="1" applyBorder="1" applyAlignment="1">
      <alignment horizontal="left"/>
    </xf>
    <xf numFmtId="3" fontId="5" fillId="98" borderId="47" xfId="0" applyNumberFormat="1" applyFont="1" applyFill="1" applyBorder="1" applyAlignment="1">
      <alignment/>
    </xf>
    <xf numFmtId="3" fontId="2" fillId="98" borderId="67" xfId="0" applyNumberFormat="1" applyFont="1" applyFill="1" applyBorder="1" applyAlignment="1">
      <alignment/>
    </xf>
    <xf numFmtId="3" fontId="2" fillId="98" borderId="68" xfId="0" applyNumberFormat="1" applyFont="1" applyFill="1" applyBorder="1" applyAlignment="1">
      <alignment/>
    </xf>
    <xf numFmtId="3" fontId="2" fillId="0" borderId="47" xfId="0" applyNumberFormat="1" applyFont="1" applyBorder="1" applyAlignment="1">
      <alignment/>
    </xf>
    <xf numFmtId="0" fontId="0" fillId="0" borderId="69" xfId="0" applyBorder="1" applyAlignment="1">
      <alignment/>
    </xf>
    <xf numFmtId="3" fontId="0" fillId="100" borderId="0" xfId="0" applyNumberFormat="1" applyFill="1" applyAlignment="1">
      <alignment/>
    </xf>
    <xf numFmtId="3" fontId="3" fillId="98" borderId="70" xfId="0" applyNumberFormat="1" applyFont="1" applyFill="1" applyBorder="1" applyAlignment="1">
      <alignment/>
    </xf>
    <xf numFmtId="3" fontId="2" fillId="0" borderId="51" xfId="0" applyNumberFormat="1" applyFont="1" applyBorder="1" applyAlignment="1">
      <alignment/>
    </xf>
    <xf numFmtId="3" fontId="6" fillId="98" borderId="71" xfId="0" applyNumberFormat="1" applyFont="1" applyFill="1" applyBorder="1" applyAlignment="1">
      <alignment/>
    </xf>
    <xf numFmtId="3" fontId="3" fillId="98" borderId="71" xfId="0" applyNumberFormat="1" applyFont="1" applyFill="1" applyBorder="1" applyAlignment="1">
      <alignment/>
    </xf>
    <xf numFmtId="0" fontId="0" fillId="0" borderId="54" xfId="0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5" fillId="98" borderId="72" xfId="0" applyNumberFormat="1" applyFont="1" applyFill="1" applyBorder="1" applyAlignment="1">
      <alignment/>
    </xf>
    <xf numFmtId="0" fontId="3" fillId="100" borderId="54" xfId="0" applyNumberFormat="1" applyFont="1" applyFill="1" applyBorder="1" applyAlignment="1">
      <alignment horizontal="center" wrapText="1"/>
    </xf>
    <xf numFmtId="0" fontId="0" fillId="100" borderId="73" xfId="0" applyFill="1" applyBorder="1" applyAlignment="1">
      <alignment/>
    </xf>
    <xf numFmtId="3" fontId="3" fillId="100" borderId="73" xfId="0" applyNumberFormat="1" applyFont="1" applyFill="1" applyBorder="1" applyAlignment="1">
      <alignment/>
    </xf>
    <xf numFmtId="3" fontId="6" fillId="100" borderId="73" xfId="0" applyNumberFormat="1" applyFont="1" applyFill="1" applyBorder="1" applyAlignment="1">
      <alignment/>
    </xf>
    <xf numFmtId="3" fontId="3" fillId="100" borderId="74" xfId="0" applyNumberFormat="1" applyFont="1" applyFill="1" applyBorder="1" applyAlignment="1">
      <alignment/>
    </xf>
    <xf numFmtId="3" fontId="2" fillId="98" borderId="0" xfId="0" applyNumberFormat="1" applyFont="1" applyFill="1" applyBorder="1" applyAlignment="1">
      <alignment/>
    </xf>
    <xf numFmtId="41" fontId="9" fillId="98" borderId="55" xfId="0" applyNumberFormat="1" applyFont="1" applyFill="1" applyBorder="1" applyAlignment="1">
      <alignment/>
    </xf>
    <xf numFmtId="41" fontId="9" fillId="98" borderId="37" xfId="0" applyNumberFormat="1" applyFont="1" applyFill="1" applyBorder="1" applyAlignment="1">
      <alignment/>
    </xf>
    <xf numFmtId="41" fontId="9" fillId="98" borderId="58" xfId="0" applyNumberFormat="1" applyFont="1" applyFill="1" applyBorder="1" applyAlignment="1">
      <alignment/>
    </xf>
    <xf numFmtId="3" fontId="3" fillId="98" borderId="48" xfId="0" applyNumberFormat="1" applyFont="1" applyFill="1" applyBorder="1" applyAlignment="1">
      <alignment/>
    </xf>
    <xf numFmtId="3" fontId="6" fillId="98" borderId="3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38" fillId="98" borderId="0" xfId="0" applyFont="1" applyFill="1" applyAlignment="1">
      <alignment/>
    </xf>
    <xf numFmtId="0" fontId="3" fillId="98" borderId="24" xfId="0" applyNumberFormat="1" applyFont="1" applyFill="1" applyBorder="1" applyAlignment="1">
      <alignment horizontal="center" wrapText="1"/>
    </xf>
    <xf numFmtId="3" fontId="13" fillId="98" borderId="0" xfId="0" applyNumberFormat="1" applyFont="1" applyFill="1" applyBorder="1" applyAlignment="1">
      <alignment/>
    </xf>
    <xf numFmtId="3" fontId="10" fillId="98" borderId="0" xfId="0" applyNumberFormat="1" applyFont="1" applyFill="1" applyBorder="1" applyAlignment="1">
      <alignment/>
    </xf>
    <xf numFmtId="3" fontId="13" fillId="98" borderId="46" xfId="0" applyNumberFormat="1" applyFont="1" applyFill="1" applyBorder="1" applyAlignment="1">
      <alignment/>
    </xf>
    <xf numFmtId="3" fontId="13" fillId="98" borderId="55" xfId="0" applyNumberFormat="1" applyFont="1" applyFill="1" applyBorder="1" applyAlignment="1">
      <alignment/>
    </xf>
    <xf numFmtId="3" fontId="13" fillId="98" borderId="35" xfId="0" applyNumberFormat="1" applyFont="1" applyFill="1" applyBorder="1" applyAlignment="1">
      <alignment/>
    </xf>
    <xf numFmtId="3" fontId="13" fillId="98" borderId="58" xfId="0" applyNumberFormat="1" applyFont="1" applyFill="1" applyBorder="1" applyAlignment="1">
      <alignment/>
    </xf>
    <xf numFmtId="0" fontId="3" fillId="98" borderId="24" xfId="0" applyNumberFormat="1" applyFont="1" applyFill="1" applyBorder="1" applyAlignment="1">
      <alignment horizontal="center" wrapText="1"/>
    </xf>
    <xf numFmtId="3" fontId="2" fillId="98" borderId="37" xfId="0" applyNumberFormat="1" applyFont="1" applyFill="1" applyBorder="1" applyAlignment="1">
      <alignment/>
    </xf>
    <xf numFmtId="3" fontId="2" fillId="98" borderId="55" xfId="0" applyNumberFormat="1" applyFont="1" applyFill="1" applyBorder="1" applyAlignment="1">
      <alignment/>
    </xf>
    <xf numFmtId="3" fontId="2" fillId="98" borderId="58" xfId="0" applyNumberFormat="1" applyFont="1" applyFill="1" applyBorder="1" applyAlignment="1">
      <alignment/>
    </xf>
    <xf numFmtId="0" fontId="139" fillId="0" borderId="0" xfId="0" applyFont="1" applyAlignment="1">
      <alignment/>
    </xf>
    <xf numFmtId="3" fontId="136" fillId="98" borderId="75" xfId="0" applyNumberFormat="1" applyFont="1" applyFill="1" applyBorder="1" applyAlignment="1">
      <alignment/>
    </xf>
    <xf numFmtId="3" fontId="140" fillId="98" borderId="53" xfId="0" applyNumberFormat="1" applyFont="1" applyFill="1" applyBorder="1" applyAlignment="1">
      <alignment/>
    </xf>
    <xf numFmtId="3" fontId="136" fillId="98" borderId="53" xfId="0" applyNumberFormat="1" applyFont="1" applyFill="1" applyBorder="1" applyAlignment="1">
      <alignment/>
    </xf>
    <xf numFmtId="0" fontId="3" fillId="98" borderId="76" xfId="0" applyNumberFormat="1" applyFont="1" applyFill="1" applyBorder="1" applyAlignment="1">
      <alignment horizontal="center" wrapText="1"/>
    </xf>
    <xf numFmtId="3" fontId="3" fillId="98" borderId="76" xfId="0" applyNumberFormat="1" applyFont="1" applyFill="1" applyBorder="1" applyAlignment="1">
      <alignment/>
    </xf>
    <xf numFmtId="0" fontId="3" fillId="101" borderId="77" xfId="0" applyNumberFormat="1" applyFont="1" applyFill="1" applyBorder="1" applyAlignment="1">
      <alignment horizontal="center" wrapText="1"/>
    </xf>
    <xf numFmtId="0" fontId="0" fillId="101" borderId="78" xfId="0" applyFill="1" applyBorder="1" applyAlignment="1">
      <alignment/>
    </xf>
    <xf numFmtId="3" fontId="3" fillId="101" borderId="79" xfId="0" applyNumberFormat="1" applyFont="1" applyFill="1" applyBorder="1" applyAlignment="1">
      <alignment/>
    </xf>
    <xf numFmtId="3" fontId="3" fillId="101" borderId="80" xfId="0" applyNumberFormat="1" applyFont="1" applyFill="1" applyBorder="1" applyAlignment="1">
      <alignment/>
    </xf>
    <xf numFmtId="3" fontId="3" fillId="101" borderId="81" xfId="0" applyNumberFormat="1" applyFont="1" applyFill="1" applyBorder="1" applyAlignment="1">
      <alignment/>
    </xf>
    <xf numFmtId="3" fontId="3" fillId="101" borderId="82" xfId="0" applyNumberFormat="1" applyFont="1" applyFill="1" applyBorder="1" applyAlignment="1">
      <alignment/>
    </xf>
    <xf numFmtId="3" fontId="6" fillId="101" borderId="77" xfId="0" applyNumberFormat="1" applyFont="1" applyFill="1" applyBorder="1" applyAlignment="1">
      <alignment/>
    </xf>
    <xf numFmtId="3" fontId="3" fillId="101" borderId="77" xfId="0" applyNumberFormat="1" applyFont="1" applyFill="1" applyBorder="1" applyAlignment="1">
      <alignment/>
    </xf>
    <xf numFmtId="10" fontId="94" fillId="0" borderId="37" xfId="0" applyNumberFormat="1" applyFont="1" applyBorder="1" applyAlignment="1">
      <alignment/>
    </xf>
    <xf numFmtId="10" fontId="96" fillId="0" borderId="24" xfId="0" applyNumberFormat="1" applyFont="1" applyBorder="1" applyAlignment="1">
      <alignment/>
    </xf>
    <xf numFmtId="3" fontId="5" fillId="98" borderId="83" xfId="0" applyNumberFormat="1" applyFont="1" applyFill="1" applyBorder="1" applyAlignment="1">
      <alignment/>
    </xf>
    <xf numFmtId="172" fontId="132" fillId="0" borderId="24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0" fontId="141" fillId="0" borderId="0" xfId="0" applyFont="1" applyAlignment="1">
      <alignment/>
    </xf>
    <xf numFmtId="0" fontId="10" fillId="0" borderId="0" xfId="0" applyFont="1" applyFill="1" applyAlignment="1">
      <alignment/>
    </xf>
    <xf numFmtId="3" fontId="13" fillId="0" borderId="47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/>
    </xf>
    <xf numFmtId="3" fontId="12" fillId="0" borderId="7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0" fontId="142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41" fontId="9" fillId="0" borderId="76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41" fontId="16" fillId="0" borderId="24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132" fillId="0" borderId="0" xfId="561" applyNumberFormat="1" applyFont="1" applyBorder="1">
      <alignment/>
      <protection/>
    </xf>
    <xf numFmtId="4" fontId="9" fillId="0" borderId="0" xfId="561" applyNumberFormat="1" applyFont="1" applyBorder="1" applyAlignment="1">
      <alignment horizontal="right"/>
      <protection/>
    </xf>
    <xf numFmtId="3" fontId="94" fillId="98" borderId="24" xfId="0" applyNumberFormat="1" applyFont="1" applyFill="1" applyBorder="1" applyAlignment="1">
      <alignment/>
    </xf>
    <xf numFmtId="0" fontId="5" fillId="98" borderId="52" xfId="0" applyFont="1" applyFill="1" applyBorder="1" applyAlignment="1">
      <alignment/>
    </xf>
    <xf numFmtId="0" fontId="5" fillId="98" borderId="46" xfId="0" applyFont="1" applyFill="1" applyBorder="1" applyAlignment="1">
      <alignment horizontal="left"/>
    </xf>
    <xf numFmtId="0" fontId="5" fillId="98" borderId="33" xfId="0" applyFont="1" applyFill="1" applyBorder="1" applyAlignment="1">
      <alignment/>
    </xf>
    <xf numFmtId="0" fontId="5" fillId="98" borderId="34" xfId="0" applyFont="1" applyFill="1" applyBorder="1" applyAlignment="1">
      <alignment horizontal="left"/>
    </xf>
    <xf numFmtId="3" fontId="96" fillId="98" borderId="24" xfId="0" applyNumberFormat="1" applyFont="1" applyFill="1" applyBorder="1" applyAlignment="1">
      <alignment horizontal="right"/>
    </xf>
    <xf numFmtId="4" fontId="5" fillId="98" borderId="34" xfId="0" applyNumberFormat="1" applyFont="1" applyFill="1" applyBorder="1" applyAlignment="1">
      <alignment horizontal="left"/>
    </xf>
    <xf numFmtId="0" fontId="96" fillId="98" borderId="24" xfId="0" applyFont="1" applyFill="1" applyBorder="1" applyAlignment="1">
      <alignment horizontal="right"/>
    </xf>
    <xf numFmtId="0" fontId="94" fillId="98" borderId="24" xfId="0" applyFont="1" applyFill="1" applyBorder="1" applyAlignment="1">
      <alignment horizontal="right"/>
    </xf>
    <xf numFmtId="3" fontId="5" fillId="0" borderId="46" xfId="0" applyNumberFormat="1" applyFont="1" applyBorder="1" applyAlignment="1">
      <alignment/>
    </xf>
    <xf numFmtId="173" fontId="5" fillId="0" borderId="5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173" fontId="5" fillId="0" borderId="37" xfId="0" applyNumberFormat="1" applyFont="1" applyBorder="1" applyAlignment="1">
      <alignment/>
    </xf>
    <xf numFmtId="173" fontId="94" fillId="0" borderId="24" xfId="0" applyNumberFormat="1" applyFont="1" applyBorder="1" applyAlignment="1">
      <alignment/>
    </xf>
    <xf numFmtId="3" fontId="5" fillId="98" borderId="84" xfId="0" applyNumberFormat="1" applyFont="1" applyFill="1" applyBorder="1" applyAlignment="1">
      <alignment/>
    </xf>
    <xf numFmtId="3" fontId="94" fillId="98" borderId="76" xfId="0" applyNumberFormat="1" applyFont="1" applyFill="1" applyBorder="1" applyAlignment="1">
      <alignment/>
    </xf>
    <xf numFmtId="0" fontId="143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36" fillId="98" borderId="85" xfId="0" applyNumberFormat="1" applyFont="1" applyFill="1" applyBorder="1" applyAlignment="1">
      <alignment/>
    </xf>
    <xf numFmtId="3" fontId="136" fillId="98" borderId="86" xfId="0" applyNumberFormat="1" applyFont="1" applyFill="1" applyBorder="1" applyAlignment="1">
      <alignment/>
    </xf>
    <xf numFmtId="3" fontId="136" fillId="98" borderId="87" xfId="0" applyNumberFormat="1" applyFont="1" applyFill="1" applyBorder="1" applyAlignment="1">
      <alignment/>
    </xf>
    <xf numFmtId="3" fontId="144" fillId="98" borderId="86" xfId="0" applyNumberFormat="1" applyFont="1" applyFill="1" applyBorder="1" applyAlignment="1">
      <alignment/>
    </xf>
    <xf numFmtId="3" fontId="144" fillId="98" borderId="85" xfId="0" applyNumberFormat="1" applyFont="1" applyFill="1" applyBorder="1" applyAlignment="1">
      <alignment/>
    </xf>
    <xf numFmtId="3" fontId="144" fillId="98" borderId="87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94" fillId="98" borderId="46" xfId="0" applyNumberFormat="1" applyFont="1" applyFill="1" applyBorder="1" applyAlignment="1">
      <alignment/>
    </xf>
    <xf numFmtId="3" fontId="94" fillId="98" borderId="24" xfId="0" applyNumberFormat="1" applyFont="1" applyFill="1" applyBorder="1" applyAlignment="1">
      <alignment horizontal="center" wrapText="1"/>
    </xf>
    <xf numFmtId="0" fontId="94" fillId="98" borderId="24" xfId="0" applyNumberFormat="1" applyFont="1" applyFill="1" applyBorder="1" applyAlignment="1">
      <alignment horizontal="center" wrapText="1"/>
    </xf>
    <xf numFmtId="3" fontId="94" fillId="98" borderId="24" xfId="0" applyNumberFormat="1" applyFont="1" applyFill="1" applyBorder="1" applyAlignment="1">
      <alignment horizontal="right"/>
    </xf>
    <xf numFmtId="0" fontId="5" fillId="98" borderId="43" xfId="0" applyFont="1" applyFill="1" applyBorder="1" applyAlignment="1">
      <alignment/>
    </xf>
    <xf numFmtId="0" fontId="5" fillId="98" borderId="51" xfId="0" applyFont="1" applyFill="1" applyBorder="1" applyAlignment="1">
      <alignment horizontal="left"/>
    </xf>
    <xf numFmtId="3" fontId="5" fillId="98" borderId="51" xfId="0" applyNumberFormat="1" applyFont="1" applyFill="1" applyBorder="1" applyAlignment="1">
      <alignment/>
    </xf>
    <xf numFmtId="3" fontId="5" fillId="0" borderId="51" xfId="0" applyNumberFormat="1" applyFont="1" applyBorder="1" applyAlignment="1">
      <alignment/>
    </xf>
    <xf numFmtId="173" fontId="5" fillId="0" borderId="88" xfId="0" applyNumberFormat="1" applyFont="1" applyBorder="1" applyAlignment="1">
      <alignment/>
    </xf>
    <xf numFmtId="0" fontId="5" fillId="98" borderId="38" xfId="0" applyFont="1" applyFill="1" applyBorder="1" applyAlignment="1">
      <alignment/>
    </xf>
    <xf numFmtId="0" fontId="5" fillId="98" borderId="47" xfId="0" applyFont="1" applyFill="1" applyBorder="1" applyAlignment="1">
      <alignment horizontal="left"/>
    </xf>
    <xf numFmtId="3" fontId="5" fillId="0" borderId="47" xfId="0" applyNumberFormat="1" applyFont="1" applyBorder="1" applyAlignment="1">
      <alignment/>
    </xf>
    <xf numFmtId="173" fontId="5" fillId="0" borderId="89" xfId="0" applyNumberFormat="1" applyFont="1" applyBorder="1" applyAlignment="1">
      <alignment/>
    </xf>
    <xf numFmtId="3" fontId="94" fillId="98" borderId="34" xfId="0" applyNumberFormat="1" applyFont="1" applyFill="1" applyBorder="1" applyAlignment="1">
      <alignment/>
    </xf>
    <xf numFmtId="0" fontId="5" fillId="98" borderId="24" xfId="0" applyFont="1" applyFill="1" applyBorder="1" applyAlignment="1">
      <alignment/>
    </xf>
    <xf numFmtId="3" fontId="94" fillId="98" borderId="51" xfId="0" applyNumberFormat="1" applyFont="1" applyFill="1" applyBorder="1" applyAlignment="1">
      <alignment/>
    </xf>
    <xf numFmtId="3" fontId="94" fillId="98" borderId="47" xfId="0" applyNumberFormat="1" applyFont="1" applyFill="1" applyBorder="1" applyAlignment="1">
      <alignment/>
    </xf>
    <xf numFmtId="0" fontId="94" fillId="98" borderId="76" xfId="0" applyNumberFormat="1" applyFont="1" applyFill="1" applyBorder="1" applyAlignment="1">
      <alignment horizontal="center" wrapText="1"/>
    </xf>
    <xf numFmtId="3" fontId="5" fillId="98" borderId="90" xfId="0" applyNumberFormat="1" applyFont="1" applyFill="1" applyBorder="1" applyAlignment="1">
      <alignment/>
    </xf>
    <xf numFmtId="3" fontId="94" fillId="98" borderId="55" xfId="0" applyNumberFormat="1" applyFont="1" applyFill="1" applyBorder="1" applyAlignment="1">
      <alignment/>
    </xf>
    <xf numFmtId="3" fontId="94" fillId="98" borderId="37" xfId="0" applyNumberFormat="1" applyFont="1" applyFill="1" applyBorder="1" applyAlignment="1">
      <alignment/>
    </xf>
    <xf numFmtId="3" fontId="94" fillId="98" borderId="88" xfId="0" applyNumberFormat="1" applyFont="1" applyFill="1" applyBorder="1" applyAlignment="1">
      <alignment/>
    </xf>
    <xf numFmtId="3" fontId="94" fillId="98" borderId="89" xfId="0" applyNumberFormat="1" applyFont="1" applyFill="1" applyBorder="1" applyAlignment="1">
      <alignment/>
    </xf>
    <xf numFmtId="0" fontId="95" fillId="0" borderId="0" xfId="0" applyFont="1" applyAlignment="1">
      <alignment horizontal="center"/>
    </xf>
    <xf numFmtId="0" fontId="3" fillId="98" borderId="7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3" fontId="98" fillId="98" borderId="34" xfId="0" applyNumberFormat="1" applyFont="1" applyFill="1" applyBorder="1" applyAlignment="1">
      <alignment/>
    </xf>
    <xf numFmtId="0" fontId="3" fillId="98" borderId="91" xfId="0" applyNumberFormat="1" applyFont="1" applyFill="1" applyBorder="1" applyAlignment="1">
      <alignment horizontal="center" wrapText="1"/>
    </xf>
    <xf numFmtId="0" fontId="2" fillId="98" borderId="24" xfId="0" applyNumberFormat="1" applyFont="1" applyFill="1" applyBorder="1" applyAlignment="1">
      <alignment horizontal="center" wrapText="1"/>
    </xf>
    <xf numFmtId="3" fontId="98" fillId="98" borderId="35" xfId="0" applyNumberFormat="1" applyFont="1" applyFill="1" applyBorder="1" applyAlignment="1">
      <alignment/>
    </xf>
    <xf numFmtId="0" fontId="98" fillId="98" borderId="62" xfId="0" applyNumberFormat="1" applyFont="1" applyFill="1" applyBorder="1" applyAlignment="1">
      <alignment horizontal="center" wrapText="1"/>
    </xf>
    <xf numFmtId="0" fontId="2" fillId="98" borderId="92" xfId="0" applyNumberFormat="1" applyFont="1" applyFill="1" applyBorder="1" applyAlignment="1">
      <alignment horizontal="center" wrapText="1"/>
    </xf>
    <xf numFmtId="3" fontId="98" fillId="98" borderId="46" xfId="0" applyNumberFormat="1" applyFont="1" applyFill="1" applyBorder="1" applyAlignment="1">
      <alignment/>
    </xf>
    <xf numFmtId="0" fontId="3" fillId="98" borderId="93" xfId="0" applyNumberFormat="1" applyFont="1" applyFill="1" applyBorder="1" applyAlignment="1">
      <alignment horizontal="center" wrapText="1"/>
    </xf>
    <xf numFmtId="0" fontId="136" fillId="98" borderId="94" xfId="0" applyNumberFormat="1" applyFont="1" applyFill="1" applyBorder="1" applyAlignment="1">
      <alignment horizontal="center" wrapText="1"/>
    </xf>
    <xf numFmtId="3" fontId="5" fillId="98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" fontId="6" fillId="98" borderId="95" xfId="0" applyNumberFormat="1" applyFont="1" applyFill="1" applyBorder="1" applyAlignment="1">
      <alignment/>
    </xf>
    <xf numFmtId="3" fontId="6" fillId="98" borderId="77" xfId="0" applyNumberFormat="1" applyFont="1" applyFill="1" applyBorder="1" applyAlignment="1">
      <alignment/>
    </xf>
    <xf numFmtId="0" fontId="136" fillId="98" borderId="53" xfId="0" applyNumberFormat="1" applyFont="1" applyFill="1" applyBorder="1" applyAlignment="1">
      <alignment horizontal="center" wrapText="1"/>
    </xf>
    <xf numFmtId="0" fontId="2" fillId="0" borderId="53" xfId="0" applyFont="1" applyBorder="1" applyAlignment="1">
      <alignment/>
    </xf>
    <xf numFmtId="3" fontId="136" fillId="98" borderId="96" xfId="0" applyNumberFormat="1" applyFont="1" applyFill="1" applyBorder="1" applyAlignment="1">
      <alignment/>
    </xf>
    <xf numFmtId="3" fontId="136" fillId="98" borderId="81" xfId="0" applyNumberFormat="1" applyFont="1" applyFill="1" applyBorder="1" applyAlignment="1">
      <alignment/>
    </xf>
    <xf numFmtId="3" fontId="136" fillId="98" borderId="82" xfId="0" applyNumberFormat="1" applyFont="1" applyFill="1" applyBorder="1" applyAlignment="1">
      <alignment/>
    </xf>
    <xf numFmtId="3" fontId="2" fillId="98" borderId="97" xfId="0" applyNumberFormat="1" applyFont="1" applyFill="1" applyBorder="1" applyAlignment="1">
      <alignment/>
    </xf>
    <xf numFmtId="3" fontId="98" fillId="98" borderId="98" xfId="0" applyNumberFormat="1" applyFont="1" applyFill="1" applyBorder="1" applyAlignment="1">
      <alignment/>
    </xf>
    <xf numFmtId="3" fontId="2" fillId="98" borderId="98" xfId="0" applyNumberFormat="1" applyFont="1" applyFill="1" applyBorder="1" applyAlignment="1">
      <alignment/>
    </xf>
    <xf numFmtId="3" fontId="98" fillId="98" borderId="99" xfId="0" applyNumberFormat="1" applyFont="1" applyFill="1" applyBorder="1" applyAlignment="1">
      <alignment/>
    </xf>
    <xf numFmtId="3" fontId="2" fillId="98" borderId="100" xfId="0" applyNumberFormat="1" applyFont="1" applyFill="1" applyBorder="1" applyAlignment="1">
      <alignment/>
    </xf>
    <xf numFmtId="3" fontId="98" fillId="98" borderId="85" xfId="0" applyNumberFormat="1" applyFont="1" applyFill="1" applyBorder="1" applyAlignment="1">
      <alignment/>
    </xf>
    <xf numFmtId="3" fontId="2" fillId="98" borderId="101" xfId="0" applyNumberFormat="1" applyFont="1" applyFill="1" applyBorder="1" applyAlignment="1">
      <alignment/>
    </xf>
    <xf numFmtId="3" fontId="98" fillId="98" borderId="87" xfId="0" applyNumberFormat="1" applyFont="1" applyFill="1" applyBorder="1" applyAlignment="1">
      <alignment/>
    </xf>
    <xf numFmtId="0" fontId="0" fillId="0" borderId="102" xfId="0" applyBorder="1" applyAlignment="1">
      <alignment/>
    </xf>
    <xf numFmtId="3" fontId="2" fillId="98" borderId="103" xfId="0" applyNumberFormat="1" applyFont="1" applyFill="1" applyBorder="1" applyAlignment="1">
      <alignment/>
    </xf>
    <xf numFmtId="3" fontId="98" fillId="98" borderId="86" xfId="0" applyNumberFormat="1" applyFont="1" applyFill="1" applyBorder="1" applyAlignment="1">
      <alignment/>
    </xf>
    <xf numFmtId="3" fontId="6" fillId="98" borderId="24" xfId="0" applyNumberFormat="1" applyFont="1" applyFill="1" applyBorder="1" applyAlignment="1">
      <alignment/>
    </xf>
    <xf numFmtId="0" fontId="136" fillId="98" borderId="104" xfId="0" applyNumberFormat="1" applyFont="1" applyFill="1" applyBorder="1" applyAlignment="1">
      <alignment horizontal="center" wrapText="1"/>
    </xf>
    <xf numFmtId="0" fontId="98" fillId="98" borderId="74" xfId="0" applyNumberFormat="1" applyFont="1" applyFill="1" applyBorder="1" applyAlignment="1">
      <alignment horizontal="center" wrapText="1"/>
    </xf>
    <xf numFmtId="0" fontId="5" fillId="0" borderId="10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3" fontId="136" fillId="98" borderId="106" xfId="0" applyNumberFormat="1" applyFont="1" applyFill="1" applyBorder="1" applyAlignment="1">
      <alignment/>
    </xf>
    <xf numFmtId="3" fontId="3" fillId="98" borderId="107" xfId="0" applyNumberFormat="1" applyFont="1" applyFill="1" applyBorder="1" applyAlignment="1">
      <alignment/>
    </xf>
    <xf numFmtId="3" fontId="136" fillId="98" borderId="108" xfId="0" applyNumberFormat="1" applyFont="1" applyFill="1" applyBorder="1" applyAlignment="1">
      <alignment/>
    </xf>
    <xf numFmtId="3" fontId="3" fillId="98" borderId="109" xfId="0" applyNumberFormat="1" applyFont="1" applyFill="1" applyBorder="1" applyAlignment="1">
      <alignment/>
    </xf>
    <xf numFmtId="3" fontId="136" fillId="98" borderId="110" xfId="0" applyNumberFormat="1" applyFont="1" applyFill="1" applyBorder="1" applyAlignment="1">
      <alignment/>
    </xf>
    <xf numFmtId="3" fontId="3" fillId="98" borderId="111" xfId="0" applyNumberFormat="1" applyFont="1" applyFill="1" applyBorder="1" applyAlignment="1">
      <alignment/>
    </xf>
    <xf numFmtId="3" fontId="140" fillId="98" borderId="112" xfId="0" applyNumberFormat="1" applyFont="1" applyFill="1" applyBorder="1" applyAlignment="1">
      <alignment/>
    </xf>
    <xf numFmtId="3" fontId="136" fillId="98" borderId="113" xfId="0" applyNumberFormat="1" applyFont="1" applyFill="1" applyBorder="1" applyAlignment="1">
      <alignment/>
    </xf>
    <xf numFmtId="3" fontId="3" fillId="98" borderId="114" xfId="0" applyNumberFormat="1" applyFont="1" applyFill="1" applyBorder="1" applyAlignment="1">
      <alignment/>
    </xf>
    <xf numFmtId="3" fontId="136" fillId="98" borderId="115" xfId="0" applyNumberFormat="1" applyFont="1" applyFill="1" applyBorder="1" applyAlignment="1">
      <alignment/>
    </xf>
    <xf numFmtId="3" fontId="3" fillId="98" borderId="116" xfId="0" applyNumberFormat="1" applyFont="1" applyFill="1" applyBorder="1" applyAlignment="1">
      <alignment/>
    </xf>
    <xf numFmtId="3" fontId="136" fillId="98" borderId="117" xfId="0" applyNumberFormat="1" applyFont="1" applyFill="1" applyBorder="1" applyAlignment="1">
      <alignment/>
    </xf>
    <xf numFmtId="3" fontId="3" fillId="98" borderId="118" xfId="0" applyNumberFormat="1" applyFont="1" applyFill="1" applyBorder="1" applyAlignment="1">
      <alignment/>
    </xf>
    <xf numFmtId="0" fontId="136" fillId="102" borderId="91" xfId="0" applyNumberFormat="1" applyFont="1" applyFill="1" applyBorder="1" applyAlignment="1">
      <alignment horizontal="center" wrapText="1"/>
    </xf>
    <xf numFmtId="0" fontId="3" fillId="103" borderId="62" xfId="0" applyNumberFormat="1" applyFont="1" applyFill="1" applyBorder="1" applyAlignment="1">
      <alignment horizontal="center" wrapText="1"/>
    </xf>
    <xf numFmtId="3" fontId="2" fillId="98" borderId="119" xfId="0" applyNumberFormat="1" applyFont="1" applyFill="1" applyBorder="1" applyAlignment="1">
      <alignment/>
    </xf>
    <xf numFmtId="3" fontId="2" fillId="98" borderId="120" xfId="0" applyNumberFormat="1" applyFont="1" applyFill="1" applyBorder="1" applyAlignment="1">
      <alignment/>
    </xf>
    <xf numFmtId="3" fontId="2" fillId="98" borderId="117" xfId="0" applyNumberFormat="1" applyFont="1" applyFill="1" applyBorder="1" applyAlignment="1">
      <alignment/>
    </xf>
    <xf numFmtId="3" fontId="2" fillId="98" borderId="121" xfId="0" applyNumberFormat="1" applyFont="1" applyFill="1" applyBorder="1" applyAlignment="1">
      <alignment/>
    </xf>
    <xf numFmtId="3" fontId="2" fillId="98" borderId="122" xfId="0" applyNumberFormat="1" applyFont="1" applyFill="1" applyBorder="1" applyAlignment="1">
      <alignment/>
    </xf>
    <xf numFmtId="3" fontId="2" fillId="98" borderId="123" xfId="0" applyNumberFormat="1" applyFont="1" applyFill="1" applyBorder="1" applyAlignment="1">
      <alignment/>
    </xf>
    <xf numFmtId="0" fontId="2" fillId="98" borderId="74" xfId="0" applyNumberFormat="1" applyFont="1" applyFill="1" applyBorder="1" applyAlignment="1">
      <alignment horizontal="center" wrapText="1"/>
    </xf>
    <xf numFmtId="0" fontId="2" fillId="98" borderId="62" xfId="0" applyNumberFormat="1" applyFont="1" applyFill="1" applyBorder="1" applyAlignment="1">
      <alignment horizontal="center" wrapText="1"/>
    </xf>
    <xf numFmtId="3" fontId="2" fillId="0" borderId="124" xfId="0" applyNumberFormat="1" applyFont="1" applyBorder="1" applyAlignment="1">
      <alignment/>
    </xf>
    <xf numFmtId="3" fontId="2" fillId="0" borderId="125" xfId="0" applyNumberFormat="1" applyFont="1" applyBorder="1" applyAlignment="1">
      <alignment/>
    </xf>
    <xf numFmtId="3" fontId="2" fillId="98" borderId="99" xfId="0" applyNumberFormat="1" applyFont="1" applyFill="1" applyBorder="1" applyAlignment="1">
      <alignment/>
    </xf>
    <xf numFmtId="3" fontId="2" fillId="98" borderId="85" xfId="0" applyNumberFormat="1" applyFont="1" applyFill="1" applyBorder="1" applyAlignment="1">
      <alignment/>
    </xf>
    <xf numFmtId="3" fontId="2" fillId="98" borderId="87" xfId="0" applyNumberFormat="1" applyFont="1" applyFill="1" applyBorder="1" applyAlignment="1">
      <alignment/>
    </xf>
    <xf numFmtId="3" fontId="98" fillId="98" borderId="126" xfId="0" applyNumberFormat="1" applyFont="1" applyFill="1" applyBorder="1" applyAlignment="1">
      <alignment/>
    </xf>
    <xf numFmtId="3" fontId="98" fillId="98" borderId="127" xfId="0" applyNumberFormat="1" applyFont="1" applyFill="1" applyBorder="1" applyAlignment="1">
      <alignment/>
    </xf>
    <xf numFmtId="3" fontId="2" fillId="98" borderId="86" xfId="0" applyNumberFormat="1" applyFont="1" applyFill="1" applyBorder="1" applyAlignment="1">
      <alignment/>
    </xf>
    <xf numFmtId="0" fontId="98" fillId="98" borderId="128" xfId="0" applyNumberFormat="1" applyFont="1" applyFill="1" applyBorder="1" applyAlignment="1">
      <alignment horizontal="center" wrapText="1"/>
    </xf>
    <xf numFmtId="3" fontId="136" fillId="98" borderId="97" xfId="0" applyNumberFormat="1" applyFont="1" applyFill="1" applyBorder="1" applyAlignment="1">
      <alignment/>
    </xf>
    <xf numFmtId="3" fontId="98" fillId="98" borderId="107" xfId="0" applyNumberFormat="1" applyFont="1" applyFill="1" applyBorder="1" applyAlignment="1">
      <alignment/>
    </xf>
    <xf numFmtId="3" fontId="136" fillId="98" borderId="100" xfId="0" applyNumberFormat="1" applyFont="1" applyFill="1" applyBorder="1" applyAlignment="1">
      <alignment/>
    </xf>
    <xf numFmtId="3" fontId="98" fillId="98" borderId="109" xfId="0" applyNumberFormat="1" applyFont="1" applyFill="1" applyBorder="1" applyAlignment="1">
      <alignment/>
    </xf>
    <xf numFmtId="3" fontId="136" fillId="98" borderId="101" xfId="0" applyNumberFormat="1" applyFont="1" applyFill="1" applyBorder="1" applyAlignment="1">
      <alignment/>
    </xf>
    <xf numFmtId="3" fontId="98" fillId="98" borderId="111" xfId="0" applyNumberFormat="1" applyFont="1" applyFill="1" applyBorder="1" applyAlignment="1">
      <alignment/>
    </xf>
    <xf numFmtId="3" fontId="136" fillId="98" borderId="103" xfId="0" applyNumberFormat="1" applyFont="1" applyFill="1" applyBorder="1" applyAlignment="1">
      <alignment/>
    </xf>
    <xf numFmtId="3" fontId="98" fillId="98" borderId="114" xfId="0" applyNumberFormat="1" applyFont="1" applyFill="1" applyBorder="1" applyAlignment="1">
      <alignment/>
    </xf>
    <xf numFmtId="0" fontId="98" fillId="98" borderId="129" xfId="0" applyNumberFormat="1" applyFont="1" applyFill="1" applyBorder="1" applyAlignment="1">
      <alignment horizontal="center" wrapText="1"/>
    </xf>
    <xf numFmtId="3" fontId="2" fillId="0" borderId="130" xfId="0" applyNumberFormat="1" applyFont="1" applyBorder="1" applyAlignment="1">
      <alignment/>
    </xf>
    <xf numFmtId="3" fontId="2" fillId="0" borderId="131" xfId="0" applyNumberFormat="1" applyFont="1" applyBorder="1" applyAlignment="1">
      <alignment/>
    </xf>
    <xf numFmtId="3" fontId="3" fillId="0" borderId="132" xfId="0" applyNumberFormat="1" applyFont="1" applyBorder="1" applyAlignment="1">
      <alignment/>
    </xf>
    <xf numFmtId="10" fontId="94" fillId="0" borderId="71" xfId="0" applyNumberFormat="1" applyFont="1" applyBorder="1" applyAlignment="1">
      <alignment/>
    </xf>
    <xf numFmtId="10" fontId="96" fillId="0" borderId="71" xfId="0" applyNumberFormat="1" applyFont="1" applyBorder="1" applyAlignment="1">
      <alignment/>
    </xf>
    <xf numFmtId="9" fontId="145" fillId="0" borderId="54" xfId="0" applyNumberFormat="1" applyFont="1" applyBorder="1" applyAlignment="1">
      <alignment horizontal="center"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17" fillId="0" borderId="54" xfId="0" applyFont="1" applyBorder="1" applyAlignment="1">
      <alignment/>
    </xf>
    <xf numFmtId="9" fontId="142" fillId="0" borderId="133" xfId="0" applyNumberFormat="1" applyFont="1" applyBorder="1" applyAlignment="1">
      <alignment horizontal="center"/>
    </xf>
    <xf numFmtId="0" fontId="0" fillId="0" borderId="136" xfId="0" applyBorder="1" applyAlignment="1">
      <alignment/>
    </xf>
    <xf numFmtId="0" fontId="0" fillId="0" borderId="137" xfId="0" applyFont="1" applyBorder="1" applyAlignment="1">
      <alignment/>
    </xf>
    <xf numFmtId="0" fontId="0" fillId="0" borderId="49" xfId="0" applyBorder="1" applyAlignment="1">
      <alignment/>
    </xf>
    <xf numFmtId="3" fontId="2" fillId="98" borderId="49" xfId="0" applyNumberFormat="1" applyFont="1" applyFill="1" applyBorder="1" applyAlignment="1">
      <alignment/>
    </xf>
    <xf numFmtId="3" fontId="2" fillId="98" borderId="51" xfId="0" applyNumberFormat="1" applyFont="1" applyFill="1" applyBorder="1" applyAlignment="1">
      <alignment/>
    </xf>
    <xf numFmtId="3" fontId="5" fillId="98" borderId="51" xfId="0" applyNumberFormat="1" applyFont="1" applyFill="1" applyBorder="1" applyAlignment="1">
      <alignment/>
    </xf>
    <xf numFmtId="3" fontId="2" fillId="98" borderId="138" xfId="0" applyNumberFormat="1" applyFont="1" applyFill="1" applyBorder="1" applyAlignment="1">
      <alignment/>
    </xf>
    <xf numFmtId="3" fontId="2" fillId="98" borderId="139" xfId="0" applyNumberFormat="1" applyFont="1" applyFill="1" applyBorder="1" applyAlignment="1">
      <alignment/>
    </xf>
    <xf numFmtId="3" fontId="2" fillId="98" borderId="140" xfId="0" applyNumberFormat="1" applyFont="1" applyFill="1" applyBorder="1" applyAlignment="1">
      <alignment/>
    </xf>
    <xf numFmtId="3" fontId="98" fillId="98" borderId="51" xfId="0" applyNumberFormat="1" applyFont="1" applyFill="1" applyBorder="1" applyAlignment="1">
      <alignment/>
    </xf>
    <xf numFmtId="3" fontId="98" fillId="98" borderId="141" xfId="0" applyNumberFormat="1" applyFont="1" applyFill="1" applyBorder="1" applyAlignment="1">
      <alignment/>
    </xf>
    <xf numFmtId="3" fontId="2" fillId="98" borderId="141" xfId="0" applyNumberFormat="1" applyFont="1" applyFill="1" applyBorder="1" applyAlignment="1">
      <alignment/>
    </xf>
    <xf numFmtId="3" fontId="2" fillId="0" borderId="142" xfId="0" applyNumberFormat="1" applyFont="1" applyBorder="1" applyAlignment="1">
      <alignment/>
    </xf>
    <xf numFmtId="3" fontId="136" fillId="98" borderId="140" xfId="0" applyNumberFormat="1" applyFont="1" applyFill="1" applyBorder="1" applyAlignment="1">
      <alignment/>
    </xf>
    <xf numFmtId="3" fontId="98" fillId="98" borderId="143" xfId="0" applyNumberFormat="1" applyFont="1" applyFill="1" applyBorder="1" applyAlignment="1">
      <alignment/>
    </xf>
    <xf numFmtId="3" fontId="136" fillId="98" borderId="122" xfId="0" applyNumberFormat="1" applyFont="1" applyFill="1" applyBorder="1" applyAlignment="1">
      <alignment/>
    </xf>
    <xf numFmtId="3" fontId="3" fillId="98" borderId="144" xfId="0" applyNumberFormat="1" applyFont="1" applyFill="1" applyBorder="1" applyAlignment="1">
      <alignment/>
    </xf>
    <xf numFmtId="3" fontId="98" fillId="98" borderId="24" xfId="0" applyNumberFormat="1" applyFont="1" applyFill="1" applyBorder="1" applyAlignment="1">
      <alignment/>
    </xf>
    <xf numFmtId="3" fontId="140" fillId="98" borderId="24" xfId="0" applyNumberFormat="1" applyFont="1" applyFill="1" applyBorder="1" applyAlignment="1">
      <alignment/>
    </xf>
    <xf numFmtId="3" fontId="2" fillId="98" borderId="24" xfId="0" applyNumberFormat="1" applyFont="1" applyFill="1" applyBorder="1" applyAlignment="1">
      <alignment/>
    </xf>
    <xf numFmtId="3" fontId="136" fillId="98" borderId="24" xfId="0" applyNumberFormat="1" applyFont="1" applyFill="1" applyBorder="1" applyAlignment="1">
      <alignment/>
    </xf>
    <xf numFmtId="3" fontId="5" fillId="98" borderId="0" xfId="0" applyNumberFormat="1" applyFont="1" applyFill="1" applyBorder="1" applyAlignment="1">
      <alignment/>
    </xf>
    <xf numFmtId="0" fontId="3" fillId="98" borderId="74" xfId="0" applyFont="1" applyFill="1" applyBorder="1" applyAlignment="1">
      <alignment horizontal="center" wrapText="1"/>
    </xf>
    <xf numFmtId="49" fontId="3" fillId="98" borderId="74" xfId="0" applyNumberFormat="1" applyFont="1" applyFill="1" applyBorder="1" applyAlignment="1">
      <alignment horizontal="center" wrapText="1"/>
    </xf>
    <xf numFmtId="10" fontId="94" fillId="0" borderId="145" xfId="0" applyNumberFormat="1" applyFont="1" applyBorder="1" applyAlignment="1">
      <alignment/>
    </xf>
    <xf numFmtId="3" fontId="2" fillId="98" borderId="79" xfId="0" applyNumberFormat="1" applyFont="1" applyFill="1" applyBorder="1" applyAlignment="1">
      <alignment/>
    </xf>
    <xf numFmtId="3" fontId="98" fillId="98" borderId="53" xfId="0" applyNumberFormat="1" applyFont="1" applyFill="1" applyBorder="1" applyAlignment="1">
      <alignment/>
    </xf>
    <xf numFmtId="0" fontId="3" fillId="102" borderId="48" xfId="0" applyNumberFormat="1" applyFont="1" applyFill="1" applyBorder="1" applyAlignment="1">
      <alignment horizontal="center" wrapText="1"/>
    </xf>
    <xf numFmtId="0" fontId="0" fillId="98" borderId="97" xfId="0" applyFont="1" applyFill="1" applyBorder="1" applyAlignment="1">
      <alignment/>
    </xf>
    <xf numFmtId="0" fontId="0" fillId="0" borderId="98" xfId="0" applyBorder="1" applyAlignment="1">
      <alignment/>
    </xf>
    <xf numFmtId="0" fontId="0" fillId="0" borderId="146" xfId="0" applyBorder="1" applyAlignment="1">
      <alignment/>
    </xf>
    <xf numFmtId="3" fontId="5" fillId="98" borderId="147" xfId="0" applyNumberFormat="1" applyFont="1" applyFill="1" applyBorder="1" applyAlignment="1">
      <alignment/>
    </xf>
    <xf numFmtId="3" fontId="5" fillId="98" borderId="52" xfId="0" applyNumberFormat="1" applyFont="1" applyFill="1" applyBorder="1" applyAlignment="1">
      <alignment/>
    </xf>
    <xf numFmtId="3" fontId="5" fillId="98" borderId="33" xfId="0" applyNumberFormat="1" applyFont="1" applyFill="1" applyBorder="1" applyAlignment="1">
      <alignment/>
    </xf>
    <xf numFmtId="3" fontId="5" fillId="98" borderId="36" xfId="0" applyNumberFormat="1" applyFont="1" applyFill="1" applyBorder="1" applyAlignment="1">
      <alignment/>
    </xf>
    <xf numFmtId="3" fontId="94" fillId="98" borderId="35" xfId="0" applyNumberFormat="1" applyFont="1" applyFill="1" applyBorder="1" applyAlignment="1">
      <alignment/>
    </xf>
    <xf numFmtId="10" fontId="94" fillId="0" borderId="58" xfId="0" applyNumberFormat="1" applyFont="1" applyBorder="1" applyAlignment="1">
      <alignment/>
    </xf>
    <xf numFmtId="10" fontId="94" fillId="0" borderId="55" xfId="0" applyNumberFormat="1" applyFont="1" applyBorder="1" applyAlignment="1">
      <alignment/>
    </xf>
    <xf numFmtId="0" fontId="3" fillId="102" borderId="74" xfId="0" applyNumberFormat="1" applyFont="1" applyFill="1" applyBorder="1" applyAlignment="1">
      <alignment horizontal="center" wrapText="1"/>
    </xf>
    <xf numFmtId="0" fontId="3" fillId="102" borderId="91" xfId="0" applyNumberFormat="1" applyFont="1" applyFill="1" applyBorder="1" applyAlignment="1">
      <alignment horizontal="center" wrapText="1"/>
    </xf>
    <xf numFmtId="0" fontId="5" fillId="0" borderId="69" xfId="0" applyFont="1" applyBorder="1" applyAlignment="1">
      <alignment/>
    </xf>
    <xf numFmtId="3" fontId="2" fillId="0" borderId="132" xfId="0" applyNumberFormat="1" applyFont="1" applyBorder="1" applyAlignment="1">
      <alignment/>
    </xf>
    <xf numFmtId="3" fontId="2" fillId="0" borderId="148" xfId="0" applyNumberFormat="1" applyFont="1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3" fontId="3" fillId="98" borderId="151" xfId="0" applyNumberFormat="1" applyFont="1" applyFill="1" applyBorder="1" applyAlignment="1">
      <alignment/>
    </xf>
    <xf numFmtId="3" fontId="3" fillId="98" borderId="152" xfId="0" applyNumberFormat="1" applyFont="1" applyFill="1" applyBorder="1" applyAlignment="1">
      <alignment/>
    </xf>
    <xf numFmtId="3" fontId="3" fillId="98" borderId="126" xfId="0" applyNumberFormat="1" applyFont="1" applyFill="1" applyBorder="1" applyAlignment="1">
      <alignment/>
    </xf>
    <xf numFmtId="3" fontId="3" fillId="0" borderId="153" xfId="0" applyNumberFormat="1" applyFont="1" applyBorder="1" applyAlignment="1">
      <alignment/>
    </xf>
    <xf numFmtId="10" fontId="94" fillId="0" borderId="154" xfId="0" applyNumberFormat="1" applyFont="1" applyBorder="1" applyAlignment="1">
      <alignment/>
    </xf>
    <xf numFmtId="3" fontId="3" fillId="0" borderId="155" xfId="0" applyNumberFormat="1" applyFont="1" applyBorder="1" applyAlignment="1">
      <alignment/>
    </xf>
    <xf numFmtId="10" fontId="94" fillId="0" borderId="121" xfId="0" applyNumberFormat="1" applyFont="1" applyBorder="1" applyAlignment="1">
      <alignment/>
    </xf>
    <xf numFmtId="3" fontId="3" fillId="0" borderId="156" xfId="0" applyNumberFormat="1" applyFont="1" applyBorder="1" applyAlignment="1">
      <alignment/>
    </xf>
    <xf numFmtId="10" fontId="94" fillId="0" borderId="123" xfId="0" applyNumberFormat="1" applyFont="1" applyBorder="1" applyAlignment="1">
      <alignment/>
    </xf>
    <xf numFmtId="3" fontId="3" fillId="0" borderId="157" xfId="0" applyNumberFormat="1" applyFont="1" applyBorder="1" applyAlignment="1">
      <alignment/>
    </xf>
    <xf numFmtId="10" fontId="94" fillId="0" borderId="120" xfId="0" applyNumberFormat="1" applyFont="1" applyBorder="1" applyAlignment="1">
      <alignment/>
    </xf>
    <xf numFmtId="41" fontId="13" fillId="98" borderId="24" xfId="0" applyNumberFormat="1" applyFont="1" applyFill="1" applyBorder="1" applyAlignment="1">
      <alignment/>
    </xf>
    <xf numFmtId="41" fontId="16" fillId="98" borderId="24" xfId="0" applyNumberFormat="1" applyFont="1" applyFill="1" applyBorder="1" applyAlignment="1">
      <alignment/>
    </xf>
    <xf numFmtId="41" fontId="9" fillId="0" borderId="124" xfId="0" applyNumberFormat="1" applyFont="1" applyFill="1" applyBorder="1" applyAlignment="1">
      <alignment/>
    </xf>
    <xf numFmtId="41" fontId="9" fillId="0" borderId="125" xfId="0" applyNumberFormat="1" applyFont="1" applyFill="1" applyBorder="1" applyAlignment="1">
      <alignment/>
    </xf>
    <xf numFmtId="41" fontId="9" fillId="0" borderId="142" xfId="0" applyNumberFormat="1" applyFont="1" applyFill="1" applyBorder="1" applyAlignment="1">
      <alignment/>
    </xf>
    <xf numFmtId="41" fontId="9" fillId="0" borderId="158" xfId="0" applyNumberFormat="1" applyFont="1" applyFill="1" applyBorder="1" applyAlignment="1">
      <alignment/>
    </xf>
    <xf numFmtId="41" fontId="9" fillId="0" borderId="159" xfId="0" applyNumberFormat="1" applyFont="1" applyFill="1" applyBorder="1" applyAlignment="1">
      <alignment/>
    </xf>
    <xf numFmtId="41" fontId="9" fillId="0" borderId="152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 vertical="center"/>
    </xf>
    <xf numFmtId="3" fontId="13" fillId="0" borderId="46" xfId="0" applyNumberFormat="1" applyFont="1" applyFill="1" applyBorder="1" applyAlignment="1">
      <alignment horizontal="right" vertical="center"/>
    </xf>
    <xf numFmtId="3" fontId="13" fillId="0" borderId="55" xfId="0" applyNumberFormat="1" applyFont="1" applyFill="1" applyBorder="1" applyAlignment="1">
      <alignment horizontal="right" vertical="center"/>
    </xf>
    <xf numFmtId="3" fontId="13" fillId="0" borderId="33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88" xfId="0" applyNumberFormat="1" applyFont="1" applyFill="1" applyBorder="1" applyAlignment="1">
      <alignment horizontal="right" vertical="center"/>
    </xf>
    <xf numFmtId="3" fontId="13" fillId="0" borderId="55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58" xfId="0" applyNumberFormat="1" applyFont="1" applyFill="1" applyBorder="1" applyAlignment="1">
      <alignment horizontal="right"/>
    </xf>
    <xf numFmtId="165" fontId="13" fillId="98" borderId="0" xfId="0" applyNumberFormat="1" applyFont="1" applyFill="1" applyBorder="1" applyAlignment="1">
      <alignment/>
    </xf>
    <xf numFmtId="41" fontId="0" fillId="98" borderId="0" xfId="0" applyNumberFormat="1" applyFill="1" applyBorder="1" applyAlignment="1">
      <alignment/>
    </xf>
    <xf numFmtId="4" fontId="7" fillId="0" borderId="160" xfId="0" applyNumberFormat="1" applyFont="1" applyBorder="1" applyAlignment="1">
      <alignment/>
    </xf>
    <xf numFmtId="4" fontId="7" fillId="0" borderId="161" xfId="0" applyNumberFormat="1" applyFont="1" applyBorder="1" applyAlignment="1">
      <alignment/>
    </xf>
    <xf numFmtId="4" fontId="7" fillId="0" borderId="162" xfId="0" applyNumberFormat="1" applyFont="1" applyBorder="1" applyAlignment="1">
      <alignment/>
    </xf>
    <xf numFmtId="4" fontId="132" fillId="0" borderId="53" xfId="0" applyNumberFormat="1" applyFont="1" applyBorder="1" applyAlignment="1">
      <alignment vertical="center"/>
    </xf>
    <xf numFmtId="164" fontId="9" fillId="0" borderId="163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9" fillId="0" borderId="164" xfId="0" applyNumberFormat="1" applyFont="1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0" fillId="98" borderId="38" xfId="0" applyFont="1" applyFill="1" applyBorder="1" applyAlignment="1">
      <alignment horizontal="center"/>
    </xf>
    <xf numFmtId="0" fontId="10" fillId="98" borderId="33" xfId="0" applyFont="1" applyFill="1" applyBorder="1" applyAlignment="1">
      <alignment horizontal="center"/>
    </xf>
    <xf numFmtId="0" fontId="10" fillId="98" borderId="43" xfId="0" applyFont="1" applyFill="1" applyBorder="1" applyAlignment="1">
      <alignment horizontal="center"/>
    </xf>
    <xf numFmtId="0" fontId="10" fillId="98" borderId="52" xfId="0" applyFont="1" applyFill="1" applyBorder="1" applyAlignment="1">
      <alignment horizontal="center"/>
    </xf>
    <xf numFmtId="0" fontId="10" fillId="98" borderId="36" xfId="0" applyFont="1" applyFill="1" applyBorder="1" applyAlignment="1">
      <alignment horizontal="center"/>
    </xf>
    <xf numFmtId="0" fontId="9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4" fillId="0" borderId="53" xfId="0" applyFont="1" applyBorder="1" applyAlignment="1">
      <alignment horizontal="center"/>
    </xf>
    <xf numFmtId="0" fontId="94" fillId="0" borderId="95" xfId="0" applyFont="1" applyBorder="1" applyAlignment="1">
      <alignment horizontal="center"/>
    </xf>
    <xf numFmtId="0" fontId="94" fillId="0" borderId="76" xfId="0" applyFont="1" applyBorder="1" applyAlignment="1">
      <alignment horizontal="center"/>
    </xf>
    <xf numFmtId="0" fontId="95" fillId="0" borderId="0" xfId="0" applyFont="1" applyAlignment="1">
      <alignment horizontal="center" wrapText="1"/>
    </xf>
    <xf numFmtId="0" fontId="13" fillId="98" borderId="7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98" borderId="33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13" fillId="98" borderId="36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58" xfId="0" applyBorder="1" applyAlignment="1">
      <alignment/>
    </xf>
    <xf numFmtId="0" fontId="13" fillId="98" borderId="14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3" fontId="13" fillId="98" borderId="24" xfId="0" applyNumberFormat="1" applyFont="1" applyFill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3" fillId="102" borderId="165" xfId="0" applyNumberFormat="1" applyFont="1" applyFill="1" applyBorder="1" applyAlignment="1">
      <alignment horizontal="center" wrapText="1"/>
    </xf>
    <xf numFmtId="0" fontId="0" fillId="102" borderId="165" xfId="0" applyFill="1" applyBorder="1" applyAlignment="1">
      <alignment/>
    </xf>
    <xf numFmtId="0" fontId="0" fillId="0" borderId="24" xfId="0" applyBorder="1" applyAlignment="1">
      <alignment/>
    </xf>
    <xf numFmtId="3" fontId="13" fillId="0" borderId="24" xfId="0" applyNumberFormat="1" applyFont="1" applyBorder="1" applyAlignment="1">
      <alignment/>
    </xf>
    <xf numFmtId="0" fontId="7" fillId="102" borderId="166" xfId="0" applyFont="1" applyFill="1" applyBorder="1" applyAlignment="1">
      <alignment horizontal="center"/>
    </xf>
    <xf numFmtId="0" fontId="7" fillId="102" borderId="167" xfId="0" applyFont="1" applyFill="1" applyBorder="1" applyAlignment="1">
      <alignment horizontal="center"/>
    </xf>
    <xf numFmtId="0" fontId="7" fillId="102" borderId="168" xfId="0" applyFont="1" applyFill="1" applyBorder="1" applyAlignment="1">
      <alignment horizontal="center"/>
    </xf>
    <xf numFmtId="0" fontId="9" fillId="0" borderId="24" xfId="0" applyFont="1" applyBorder="1" applyAlignment="1">
      <alignment horizontal="right"/>
    </xf>
    <xf numFmtId="3" fontId="10" fillId="98" borderId="169" xfId="0" applyNumberFormat="1" applyFont="1" applyFill="1" applyBorder="1" applyAlignment="1">
      <alignment horizontal="center" vertical="center"/>
    </xf>
    <xf numFmtId="0" fontId="10" fillId="0" borderId="169" xfId="0" applyFont="1" applyBorder="1" applyAlignment="1">
      <alignment vertical="center"/>
    </xf>
    <xf numFmtId="0" fontId="10" fillId="0" borderId="170" xfId="0" applyFont="1" applyBorder="1" applyAlignment="1">
      <alignment vertical="center"/>
    </xf>
    <xf numFmtId="0" fontId="9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9" fillId="98" borderId="24" xfId="0" applyFont="1" applyFill="1" applyBorder="1" applyAlignment="1">
      <alignment horizontal="center" wrapText="1"/>
    </xf>
    <xf numFmtId="0" fontId="90" fillId="0" borderId="24" xfId="0" applyFont="1" applyBorder="1" applyAlignment="1">
      <alignment/>
    </xf>
    <xf numFmtId="3" fontId="13" fillId="98" borderId="52" xfId="0" applyNumberFormat="1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13" fillId="98" borderId="90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13" fillId="98" borderId="33" xfId="0" applyFont="1" applyFill="1" applyBorder="1" applyAlignment="1">
      <alignment horizontal="right" wrapText="1"/>
    </xf>
    <xf numFmtId="0" fontId="0" fillId="0" borderId="34" xfId="0" applyBorder="1" applyAlignment="1">
      <alignment wrapText="1"/>
    </xf>
    <xf numFmtId="0" fontId="146" fillId="0" borderId="166" xfId="0" applyFont="1" applyBorder="1" applyAlignment="1">
      <alignment horizontal="center" vertical="center"/>
    </xf>
    <xf numFmtId="0" fontId="146" fillId="0" borderId="167" xfId="0" applyFont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146" fillId="0" borderId="166" xfId="0" applyFont="1" applyBorder="1" applyAlignment="1">
      <alignment horizontal="center"/>
    </xf>
    <xf numFmtId="0" fontId="146" fillId="0" borderId="167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0" fontId="146" fillId="103" borderId="166" xfId="0" applyFont="1" applyFill="1" applyBorder="1" applyAlignment="1">
      <alignment horizontal="center"/>
    </xf>
    <xf numFmtId="0" fontId="146" fillId="103" borderId="167" xfId="0" applyFont="1" applyFill="1" applyBorder="1" applyAlignment="1">
      <alignment horizontal="center"/>
    </xf>
    <xf numFmtId="0" fontId="0" fillId="0" borderId="167" xfId="0" applyBorder="1" applyAlignment="1">
      <alignment horizontal="center"/>
    </xf>
    <xf numFmtId="3" fontId="146" fillId="98" borderId="169" xfId="0" applyNumberFormat="1" applyFont="1" applyFill="1" applyBorder="1" applyAlignment="1">
      <alignment horizontal="center" vertical="center"/>
    </xf>
    <xf numFmtId="0" fontId="147" fillId="0" borderId="169" xfId="0" applyFont="1" applyBorder="1" applyAlignment="1">
      <alignment vertical="center"/>
    </xf>
    <xf numFmtId="0" fontId="147" fillId="0" borderId="170" xfId="0" applyFont="1" applyBorder="1" applyAlignment="1">
      <alignment vertical="center"/>
    </xf>
    <xf numFmtId="0" fontId="13" fillId="0" borderId="36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3" fillId="98" borderId="74" xfId="0" applyNumberFormat="1" applyFont="1" applyFill="1" applyBorder="1" applyAlignment="1">
      <alignment horizontal="center" wrapText="1"/>
    </xf>
    <xf numFmtId="0" fontId="0" fillId="0" borderId="74" xfId="0" applyBorder="1" applyAlignment="1">
      <alignment/>
    </xf>
    <xf numFmtId="3" fontId="13" fillId="98" borderId="38" xfId="0" applyNumberFormat="1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47" xfId="0" applyFont="1" applyBorder="1" applyAlignment="1">
      <alignment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34" xfId="0" applyFont="1" applyBorder="1" applyAlignment="1">
      <alignment/>
    </xf>
    <xf numFmtId="3" fontId="13" fillId="0" borderId="89" xfId="0" applyNumberFormat="1" applyFont="1" applyBorder="1" applyAlignment="1">
      <alignment/>
    </xf>
    <xf numFmtId="0" fontId="13" fillId="0" borderId="37" xfId="0" applyFont="1" applyBorder="1" applyAlignment="1">
      <alignment/>
    </xf>
    <xf numFmtId="3" fontId="13" fillId="98" borderId="33" xfId="0" applyNumberFormat="1" applyFont="1" applyFill="1" applyBorder="1" applyAlignment="1">
      <alignment horizontal="right" wrapText="1"/>
    </xf>
    <xf numFmtId="0" fontId="13" fillId="0" borderId="34" xfId="0" applyFont="1" applyBorder="1" applyAlignment="1">
      <alignment horizontal="right" wrapText="1"/>
    </xf>
    <xf numFmtId="0" fontId="95" fillId="0" borderId="166" xfId="0" applyFont="1" applyBorder="1" applyAlignment="1">
      <alignment horizontal="center"/>
    </xf>
    <xf numFmtId="0" fontId="95" fillId="0" borderId="167" xfId="0" applyFont="1" applyBorder="1" applyAlignment="1">
      <alignment horizontal="center"/>
    </xf>
    <xf numFmtId="0" fontId="95" fillId="0" borderId="168" xfId="0" applyFont="1" applyBorder="1" applyAlignment="1">
      <alignment horizontal="center"/>
    </xf>
    <xf numFmtId="3" fontId="13" fillId="0" borderId="37" xfId="0" applyNumberFormat="1" applyFont="1" applyBorder="1" applyAlignment="1">
      <alignment/>
    </xf>
    <xf numFmtId="0" fontId="7" fillId="98" borderId="24" xfId="0" applyFont="1" applyFill="1" applyBorder="1" applyAlignment="1">
      <alignment horizontal="center"/>
    </xf>
    <xf numFmtId="0" fontId="13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53" xfId="0" applyFont="1" applyBorder="1" applyAlignment="1">
      <alignment horizontal="right"/>
    </xf>
    <xf numFmtId="0" fontId="0" fillId="0" borderId="76" xfId="0" applyBorder="1" applyAlignment="1">
      <alignment horizontal="right"/>
    </xf>
    <xf numFmtId="0" fontId="8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2" fillId="0" borderId="166" xfId="0" applyFont="1" applyBorder="1" applyAlignment="1">
      <alignment horizontal="center" vertical="center" wrapText="1"/>
    </xf>
    <xf numFmtId="0" fontId="132" fillId="0" borderId="167" xfId="0" applyFont="1" applyBorder="1" applyAlignment="1">
      <alignment horizontal="center" vertical="center" wrapText="1"/>
    </xf>
    <xf numFmtId="0" fontId="13" fillId="0" borderId="167" xfId="0" applyFont="1" applyBorder="1" applyAlignment="1">
      <alignment/>
    </xf>
    <xf numFmtId="0" fontId="0" fillId="0" borderId="168" xfId="0" applyBorder="1" applyAlignment="1">
      <alignment/>
    </xf>
    <xf numFmtId="0" fontId="13" fillId="0" borderId="53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4" fillId="0" borderId="59" xfId="0" applyFont="1" applyBorder="1" applyAlignment="1">
      <alignment horizontal="right" wrapText="1"/>
    </xf>
    <xf numFmtId="0" fontId="148" fillId="0" borderId="59" xfId="0" applyFont="1" applyBorder="1" applyAlignment="1">
      <alignment horizontal="right" wrapText="1"/>
    </xf>
    <xf numFmtId="0" fontId="9" fillId="100" borderId="24" xfId="0" applyFont="1" applyFill="1" applyBorder="1" applyAlignment="1">
      <alignment horizontal="center"/>
    </xf>
    <xf numFmtId="3" fontId="126" fillId="0" borderId="0" xfId="0" applyNumberFormat="1" applyFont="1" applyAlignment="1">
      <alignment/>
    </xf>
    <xf numFmtId="0" fontId="0" fillId="0" borderId="0" xfId="0" applyAlignment="1">
      <alignment/>
    </xf>
  </cellXfs>
  <cellStyles count="1013">
    <cellStyle name="Normal" xfId="0"/>
    <cellStyle name=" 1" xfId="15"/>
    <cellStyle name="0.0" xfId="16"/>
    <cellStyle name="1. izcēlums" xfId="17"/>
    <cellStyle name="2. izcēlums 2" xfId="18"/>
    <cellStyle name="20% - Accent1" xfId="19"/>
    <cellStyle name="20% - Accent1 2" xfId="20"/>
    <cellStyle name="20% - Accent1 2 2" xfId="21"/>
    <cellStyle name="20% - Accent1 2 3" xfId="22"/>
    <cellStyle name="20% - Accent2" xfId="23"/>
    <cellStyle name="20% - Accent2 2" xfId="24"/>
    <cellStyle name="20% - Accent2 2 2" xfId="25"/>
    <cellStyle name="20% - Accent2 2 3" xfId="26"/>
    <cellStyle name="20% - Accent3" xfId="27"/>
    <cellStyle name="20% - Accent3 2" xfId="28"/>
    <cellStyle name="20% - Accent3 2 2" xfId="29"/>
    <cellStyle name="20% - Accent3 2 3" xfId="30"/>
    <cellStyle name="20% - Accent4" xfId="31"/>
    <cellStyle name="20% - Accent4 2" xfId="32"/>
    <cellStyle name="20% - Accent4 2 2" xfId="33"/>
    <cellStyle name="20% - Accent4 2 3" xfId="34"/>
    <cellStyle name="20% - Accent5" xfId="35"/>
    <cellStyle name="20% - Accent5 2" xfId="36"/>
    <cellStyle name="20% - Accent5 2 2" xfId="37"/>
    <cellStyle name="20% - Accent5 2 3" xfId="38"/>
    <cellStyle name="20% - Accent6" xfId="39"/>
    <cellStyle name="20% - Accent6 2" xfId="40"/>
    <cellStyle name="20% - Accent6 2 2" xfId="41"/>
    <cellStyle name="20% - Accent6 2 3" xfId="42"/>
    <cellStyle name="20% no 1. izcēluma" xfId="43"/>
    <cellStyle name="20% no 2. izcēluma" xfId="44"/>
    <cellStyle name="20% no 3. izcēluma" xfId="45"/>
    <cellStyle name="20% no 4. izcēluma" xfId="46"/>
    <cellStyle name="20% no 5. izcēluma" xfId="47"/>
    <cellStyle name="20% no 6. izcēluma" xfId="48"/>
    <cellStyle name="3. izcēlums  2" xfId="49"/>
    <cellStyle name="4. izcēlums 2" xfId="50"/>
    <cellStyle name="40% - Accent1" xfId="51"/>
    <cellStyle name="40% - Accent1 2" xfId="52"/>
    <cellStyle name="40% - Accent1 2 2" xfId="53"/>
    <cellStyle name="40% - Accent1 2 3" xfId="54"/>
    <cellStyle name="40% - Accent2" xfId="55"/>
    <cellStyle name="40% - Accent2 2" xfId="56"/>
    <cellStyle name="40% - Accent2 2 2" xfId="57"/>
    <cellStyle name="40% - Accent2 2 3" xfId="58"/>
    <cellStyle name="40% - Accent3" xfId="59"/>
    <cellStyle name="40% - Accent3 2" xfId="60"/>
    <cellStyle name="40% - Accent3 2 2" xfId="61"/>
    <cellStyle name="40% - Accent3 2 3" xfId="62"/>
    <cellStyle name="40% - Accent4" xfId="63"/>
    <cellStyle name="40% - Accent4 2" xfId="64"/>
    <cellStyle name="40% - Accent4 2 2" xfId="65"/>
    <cellStyle name="40% - Accent4 2 3" xfId="66"/>
    <cellStyle name="40% - Accent5" xfId="67"/>
    <cellStyle name="40% - Accent5 2" xfId="68"/>
    <cellStyle name="40% - Accent5 2 2" xfId="69"/>
    <cellStyle name="40% - Accent5 2 3" xfId="70"/>
    <cellStyle name="40% - Accent6" xfId="71"/>
    <cellStyle name="40% - Accent6 2" xfId="72"/>
    <cellStyle name="40% - Accent6 2 2" xfId="73"/>
    <cellStyle name="40% - Accent6 2 3" xfId="74"/>
    <cellStyle name="40% no 1. izcēluma" xfId="75"/>
    <cellStyle name="40% no 2. izcēluma" xfId="76"/>
    <cellStyle name="40% no 3. izcēluma" xfId="77"/>
    <cellStyle name="40% no 4. izcēluma" xfId="78"/>
    <cellStyle name="40% no 5. izcēluma" xfId="79"/>
    <cellStyle name="40% no 6. izcēluma" xfId="80"/>
    <cellStyle name="5. izcēlums 2" xfId="81"/>
    <cellStyle name="6. izcēlums 2" xfId="82"/>
    <cellStyle name="60% - Accent1" xfId="83"/>
    <cellStyle name="60% - Accent1 2" xfId="84"/>
    <cellStyle name="60% - Accent1 2 2" xfId="85"/>
    <cellStyle name="60% - Accent1 2 3" xfId="86"/>
    <cellStyle name="60% - Accent2" xfId="87"/>
    <cellStyle name="60% - Accent2 2" xfId="88"/>
    <cellStyle name="60% - Accent2 2 2" xfId="89"/>
    <cellStyle name="60% - Accent2 2 3" xfId="90"/>
    <cellStyle name="60% - Accent3" xfId="91"/>
    <cellStyle name="60% - Accent3 2" xfId="92"/>
    <cellStyle name="60% - Accent3 2 2" xfId="93"/>
    <cellStyle name="60% - Accent3 2 3" xfId="94"/>
    <cellStyle name="60% - Accent4" xfId="95"/>
    <cellStyle name="60% - Accent4 2" xfId="96"/>
    <cellStyle name="60% - Accent4 2 2" xfId="97"/>
    <cellStyle name="60% - Accent4 2 3" xfId="98"/>
    <cellStyle name="60% - Accent5" xfId="99"/>
    <cellStyle name="60% - Accent5 2" xfId="100"/>
    <cellStyle name="60% - Accent5 2 2" xfId="101"/>
    <cellStyle name="60% - Accent5 2 3" xfId="102"/>
    <cellStyle name="60% - Accent6" xfId="103"/>
    <cellStyle name="60% - Accent6 2" xfId="104"/>
    <cellStyle name="60% - Accent6 2 2" xfId="105"/>
    <cellStyle name="60% - Accent6 2 3" xfId="106"/>
    <cellStyle name="60% no 1. izcēluma" xfId="107"/>
    <cellStyle name="60% no 2. izcēluma" xfId="108"/>
    <cellStyle name="60% no 3. izcēluma" xfId="109"/>
    <cellStyle name="60% no 4. izcēluma" xfId="110"/>
    <cellStyle name="60% no 5. izcēluma" xfId="111"/>
    <cellStyle name="60% no 6. izcēluma" xfId="112"/>
    <cellStyle name="Accent1" xfId="113"/>
    <cellStyle name="Accent1 - 20%" xfId="114"/>
    <cellStyle name="Accent1 - 20% 2" xfId="115"/>
    <cellStyle name="Accent1 - 40%" xfId="116"/>
    <cellStyle name="Accent1 - 40% 2" xfId="117"/>
    <cellStyle name="Accent1 - 60%" xfId="118"/>
    <cellStyle name="Accent1 - 60% 2" xfId="119"/>
    <cellStyle name="Accent1 10" xfId="120"/>
    <cellStyle name="Accent1 11" xfId="121"/>
    <cellStyle name="Accent1 12" xfId="122"/>
    <cellStyle name="Accent1 13" xfId="123"/>
    <cellStyle name="Accent1 14" xfId="124"/>
    <cellStyle name="Accent1 15" xfId="125"/>
    <cellStyle name="Accent1 16" xfId="126"/>
    <cellStyle name="Accent1 17" xfId="127"/>
    <cellStyle name="Accent1 18" xfId="128"/>
    <cellStyle name="Accent1 19" xfId="129"/>
    <cellStyle name="Accent1 2" xfId="130"/>
    <cellStyle name="Accent1 20" xfId="131"/>
    <cellStyle name="Accent1 21" xfId="132"/>
    <cellStyle name="Accent1 22" xfId="133"/>
    <cellStyle name="Accent1 23" xfId="134"/>
    <cellStyle name="Accent1 24" xfId="135"/>
    <cellStyle name="Accent1 25" xfId="136"/>
    <cellStyle name="Accent1 26" xfId="137"/>
    <cellStyle name="Accent1 27" xfId="138"/>
    <cellStyle name="Accent1 28" xfId="139"/>
    <cellStyle name="Accent1 29" xfId="140"/>
    <cellStyle name="Accent1 3" xfId="141"/>
    <cellStyle name="Accent1 30" xfId="142"/>
    <cellStyle name="Accent1 31" xfId="143"/>
    <cellStyle name="Accent1 32" xfId="144"/>
    <cellStyle name="Accent1 33" xfId="145"/>
    <cellStyle name="Accent1 34" xfId="146"/>
    <cellStyle name="Accent1 35" xfId="147"/>
    <cellStyle name="Accent1 36" xfId="148"/>
    <cellStyle name="Accent1 37" xfId="149"/>
    <cellStyle name="Accent1 38" xfId="150"/>
    <cellStyle name="Accent1 39" xfId="151"/>
    <cellStyle name="Accent1 4" xfId="152"/>
    <cellStyle name="Accent1 40" xfId="153"/>
    <cellStyle name="Accent1 41" xfId="154"/>
    <cellStyle name="Accent1 42" xfId="155"/>
    <cellStyle name="Accent1 43" xfId="156"/>
    <cellStyle name="Accent1 44" xfId="157"/>
    <cellStyle name="Accent1 45" xfId="158"/>
    <cellStyle name="Accent1 46" xfId="159"/>
    <cellStyle name="Accent1 5" xfId="160"/>
    <cellStyle name="Accent1 6" xfId="161"/>
    <cellStyle name="Accent1 7" xfId="162"/>
    <cellStyle name="Accent1 8" xfId="163"/>
    <cellStyle name="Accent1 9" xfId="164"/>
    <cellStyle name="Accent2" xfId="165"/>
    <cellStyle name="Accent2 - 20%" xfId="166"/>
    <cellStyle name="Accent2 - 20% 2" xfId="167"/>
    <cellStyle name="Accent2 - 40%" xfId="168"/>
    <cellStyle name="Accent2 - 40% 2" xfId="169"/>
    <cellStyle name="Accent2 - 60%" xfId="170"/>
    <cellStyle name="Accent2 - 60% 2" xfId="171"/>
    <cellStyle name="Accent2 10" xfId="172"/>
    <cellStyle name="Accent2 11" xfId="173"/>
    <cellStyle name="Accent2 12" xfId="174"/>
    <cellStyle name="Accent2 13" xfId="175"/>
    <cellStyle name="Accent2 14" xfId="176"/>
    <cellStyle name="Accent2 15" xfId="177"/>
    <cellStyle name="Accent2 16" xfId="178"/>
    <cellStyle name="Accent2 17" xfId="179"/>
    <cellStyle name="Accent2 18" xfId="180"/>
    <cellStyle name="Accent2 19" xfId="181"/>
    <cellStyle name="Accent2 2" xfId="182"/>
    <cellStyle name="Accent2 20" xfId="183"/>
    <cellStyle name="Accent2 21" xfId="184"/>
    <cellStyle name="Accent2 22" xfId="185"/>
    <cellStyle name="Accent2 23" xfId="186"/>
    <cellStyle name="Accent2 24" xfId="187"/>
    <cellStyle name="Accent2 25" xfId="188"/>
    <cellStyle name="Accent2 26" xfId="189"/>
    <cellStyle name="Accent2 27" xfId="190"/>
    <cellStyle name="Accent2 28" xfId="191"/>
    <cellStyle name="Accent2 29" xfId="192"/>
    <cellStyle name="Accent2 3" xfId="193"/>
    <cellStyle name="Accent2 30" xfId="194"/>
    <cellStyle name="Accent2 31" xfId="195"/>
    <cellStyle name="Accent2 32" xfId="196"/>
    <cellStyle name="Accent2 33" xfId="197"/>
    <cellStyle name="Accent2 34" xfId="198"/>
    <cellStyle name="Accent2 35" xfId="199"/>
    <cellStyle name="Accent2 36" xfId="200"/>
    <cellStyle name="Accent2 37" xfId="201"/>
    <cellStyle name="Accent2 38" xfId="202"/>
    <cellStyle name="Accent2 39" xfId="203"/>
    <cellStyle name="Accent2 4" xfId="204"/>
    <cellStyle name="Accent2 40" xfId="205"/>
    <cellStyle name="Accent2 41" xfId="206"/>
    <cellStyle name="Accent2 42" xfId="207"/>
    <cellStyle name="Accent2 43" xfId="208"/>
    <cellStyle name="Accent2 44" xfId="209"/>
    <cellStyle name="Accent2 45" xfId="210"/>
    <cellStyle name="Accent2 46" xfId="211"/>
    <cellStyle name="Accent2 5" xfId="212"/>
    <cellStyle name="Accent2 6" xfId="213"/>
    <cellStyle name="Accent2 7" xfId="214"/>
    <cellStyle name="Accent2 8" xfId="215"/>
    <cellStyle name="Accent2 9" xfId="216"/>
    <cellStyle name="Accent3" xfId="217"/>
    <cellStyle name="Accent3 - 20%" xfId="218"/>
    <cellStyle name="Accent3 - 20% 2" xfId="219"/>
    <cellStyle name="Accent3 - 40%" xfId="220"/>
    <cellStyle name="Accent3 - 40% 2" xfId="221"/>
    <cellStyle name="Accent3 - 60%" xfId="222"/>
    <cellStyle name="Accent3 - 60% 2" xfId="223"/>
    <cellStyle name="Accent3 10" xfId="224"/>
    <cellStyle name="Accent3 11" xfId="225"/>
    <cellStyle name="Accent3 12" xfId="226"/>
    <cellStyle name="Accent3 13" xfId="227"/>
    <cellStyle name="Accent3 14" xfId="228"/>
    <cellStyle name="Accent3 15" xfId="229"/>
    <cellStyle name="Accent3 16" xfId="230"/>
    <cellStyle name="Accent3 17" xfId="231"/>
    <cellStyle name="Accent3 18" xfId="232"/>
    <cellStyle name="Accent3 19" xfId="233"/>
    <cellStyle name="Accent3 2" xfId="234"/>
    <cellStyle name="Accent3 2 2" xfId="235"/>
    <cellStyle name="Accent3 2 3" xfId="236"/>
    <cellStyle name="Accent3 20" xfId="237"/>
    <cellStyle name="Accent3 21" xfId="238"/>
    <cellStyle name="Accent3 22" xfId="239"/>
    <cellStyle name="Accent3 23" xfId="240"/>
    <cellStyle name="Accent3 24" xfId="241"/>
    <cellStyle name="Accent3 25" xfId="242"/>
    <cellStyle name="Accent3 26" xfId="243"/>
    <cellStyle name="Accent3 27" xfId="244"/>
    <cellStyle name="Accent3 28" xfId="245"/>
    <cellStyle name="Accent3 29" xfId="246"/>
    <cellStyle name="Accent3 3" xfId="247"/>
    <cellStyle name="Accent3 30" xfId="248"/>
    <cellStyle name="Accent3 31" xfId="249"/>
    <cellStyle name="Accent3 32" xfId="250"/>
    <cellStyle name="Accent3 33" xfId="251"/>
    <cellStyle name="Accent3 34" xfId="252"/>
    <cellStyle name="Accent3 35" xfId="253"/>
    <cellStyle name="Accent3 36" xfId="254"/>
    <cellStyle name="Accent3 37" xfId="255"/>
    <cellStyle name="Accent3 38" xfId="256"/>
    <cellStyle name="Accent3 39" xfId="257"/>
    <cellStyle name="Accent3 4" xfId="258"/>
    <cellStyle name="Accent3 4 2" xfId="259"/>
    <cellStyle name="Accent3 40" xfId="260"/>
    <cellStyle name="Accent3 41" xfId="261"/>
    <cellStyle name="Accent3 42" xfId="262"/>
    <cellStyle name="Accent3 43" xfId="263"/>
    <cellStyle name="Accent3 44" xfId="264"/>
    <cellStyle name="Accent3 45" xfId="265"/>
    <cellStyle name="Accent3 46" xfId="266"/>
    <cellStyle name="Accent3 5" xfId="267"/>
    <cellStyle name="Accent3 6" xfId="268"/>
    <cellStyle name="Accent3 7" xfId="269"/>
    <cellStyle name="Accent3 8" xfId="270"/>
    <cellStyle name="Accent3 9" xfId="271"/>
    <cellStyle name="Accent4" xfId="272"/>
    <cellStyle name="Accent4 - 20%" xfId="273"/>
    <cellStyle name="Accent4 - 20% 2" xfId="274"/>
    <cellStyle name="Accent4 - 40%" xfId="275"/>
    <cellStyle name="Accent4 - 40% 2" xfId="276"/>
    <cellStyle name="Accent4 - 60%" xfId="277"/>
    <cellStyle name="Accent4 - 60% 2" xfId="278"/>
    <cellStyle name="Accent4 10" xfId="279"/>
    <cellStyle name="Accent4 11" xfId="280"/>
    <cellStyle name="Accent4 12" xfId="281"/>
    <cellStyle name="Accent4 13" xfId="282"/>
    <cellStyle name="Accent4 14" xfId="283"/>
    <cellStyle name="Accent4 15" xfId="284"/>
    <cellStyle name="Accent4 16" xfId="285"/>
    <cellStyle name="Accent4 17" xfId="286"/>
    <cellStyle name="Accent4 18" xfId="287"/>
    <cellStyle name="Accent4 19" xfId="288"/>
    <cellStyle name="Accent4 2" xfId="289"/>
    <cellStyle name="Accent4 2 2" xfId="290"/>
    <cellStyle name="Accent4 2 3" xfId="291"/>
    <cellStyle name="Accent4 20" xfId="292"/>
    <cellStyle name="Accent4 21" xfId="293"/>
    <cellStyle name="Accent4 22" xfId="294"/>
    <cellStyle name="Accent4 23" xfId="295"/>
    <cellStyle name="Accent4 24" xfId="296"/>
    <cellStyle name="Accent4 25" xfId="297"/>
    <cellStyle name="Accent4 26" xfId="298"/>
    <cellStyle name="Accent4 27" xfId="299"/>
    <cellStyle name="Accent4 28" xfId="300"/>
    <cellStyle name="Accent4 29" xfId="301"/>
    <cellStyle name="Accent4 3" xfId="302"/>
    <cellStyle name="Accent4 30" xfId="303"/>
    <cellStyle name="Accent4 31" xfId="304"/>
    <cellStyle name="Accent4 32" xfId="305"/>
    <cellStyle name="Accent4 33" xfId="306"/>
    <cellStyle name="Accent4 34" xfId="307"/>
    <cellStyle name="Accent4 35" xfId="308"/>
    <cellStyle name="Accent4 36" xfId="309"/>
    <cellStyle name="Accent4 37" xfId="310"/>
    <cellStyle name="Accent4 38" xfId="311"/>
    <cellStyle name="Accent4 39" xfId="312"/>
    <cellStyle name="Accent4 4" xfId="313"/>
    <cellStyle name="Accent4 4 2" xfId="314"/>
    <cellStyle name="Accent4 40" xfId="315"/>
    <cellStyle name="Accent4 41" xfId="316"/>
    <cellStyle name="Accent4 42" xfId="317"/>
    <cellStyle name="Accent4 43" xfId="318"/>
    <cellStyle name="Accent4 44" xfId="319"/>
    <cellStyle name="Accent4 45" xfId="320"/>
    <cellStyle name="Accent4 46" xfId="321"/>
    <cellStyle name="Accent4 5" xfId="322"/>
    <cellStyle name="Accent4 6" xfId="323"/>
    <cellStyle name="Accent4 7" xfId="324"/>
    <cellStyle name="Accent4 8" xfId="325"/>
    <cellStyle name="Accent4 9" xfId="326"/>
    <cellStyle name="Accent5" xfId="327"/>
    <cellStyle name="Accent5 - 20%" xfId="328"/>
    <cellStyle name="Accent5 - 20% 2" xfId="329"/>
    <cellStyle name="Accent5 - 40%" xfId="330"/>
    <cellStyle name="Accent5 - 60%" xfId="331"/>
    <cellStyle name="Accent5 - 60% 2" xfId="332"/>
    <cellStyle name="Accent5 10" xfId="333"/>
    <cellStyle name="Accent5 11" xfId="334"/>
    <cellStyle name="Accent5 12" xfId="335"/>
    <cellStyle name="Accent5 13" xfId="336"/>
    <cellStyle name="Accent5 14" xfId="337"/>
    <cellStyle name="Accent5 15" xfId="338"/>
    <cellStyle name="Accent5 16" xfId="339"/>
    <cellStyle name="Accent5 17" xfId="340"/>
    <cellStyle name="Accent5 18" xfId="341"/>
    <cellStyle name="Accent5 19" xfId="342"/>
    <cellStyle name="Accent5 2" xfId="343"/>
    <cellStyle name="Accent5 2 2" xfId="344"/>
    <cellStyle name="Accent5 2 3" xfId="345"/>
    <cellStyle name="Accent5 20" xfId="346"/>
    <cellStyle name="Accent5 21" xfId="347"/>
    <cellStyle name="Accent5 22" xfId="348"/>
    <cellStyle name="Accent5 23" xfId="349"/>
    <cellStyle name="Accent5 24" xfId="350"/>
    <cellStyle name="Accent5 25" xfId="351"/>
    <cellStyle name="Accent5 26" xfId="352"/>
    <cellStyle name="Accent5 27" xfId="353"/>
    <cellStyle name="Accent5 28" xfId="354"/>
    <cellStyle name="Accent5 29" xfId="355"/>
    <cellStyle name="Accent5 3" xfId="356"/>
    <cellStyle name="Accent5 30" xfId="357"/>
    <cellStyle name="Accent5 31" xfId="358"/>
    <cellStyle name="Accent5 32" xfId="359"/>
    <cellStyle name="Accent5 33" xfId="360"/>
    <cellStyle name="Accent5 34" xfId="361"/>
    <cellStyle name="Accent5 35" xfId="362"/>
    <cellStyle name="Accent5 36" xfId="363"/>
    <cellStyle name="Accent5 37" xfId="364"/>
    <cellStyle name="Accent5 38" xfId="365"/>
    <cellStyle name="Accent5 39" xfId="366"/>
    <cellStyle name="Accent5 4" xfId="367"/>
    <cellStyle name="Accent5 4 2" xfId="368"/>
    <cellStyle name="Accent5 40" xfId="369"/>
    <cellStyle name="Accent5 41" xfId="370"/>
    <cellStyle name="Accent5 42" xfId="371"/>
    <cellStyle name="Accent5 43" xfId="372"/>
    <cellStyle name="Accent5 44" xfId="373"/>
    <cellStyle name="Accent5 45" xfId="374"/>
    <cellStyle name="Accent5 46" xfId="375"/>
    <cellStyle name="Accent5 5" xfId="376"/>
    <cellStyle name="Accent5 6" xfId="377"/>
    <cellStyle name="Accent5 7" xfId="378"/>
    <cellStyle name="Accent5 8" xfId="379"/>
    <cellStyle name="Accent5 9" xfId="380"/>
    <cellStyle name="Accent6" xfId="381"/>
    <cellStyle name="Accent6 - 20%" xfId="382"/>
    <cellStyle name="Accent6 - 40%" xfId="383"/>
    <cellStyle name="Accent6 - 40% 2" xfId="384"/>
    <cellStyle name="Accent6 - 60%" xfId="385"/>
    <cellStyle name="Accent6 - 60% 2" xfId="386"/>
    <cellStyle name="Accent6 10" xfId="387"/>
    <cellStyle name="Accent6 11" xfId="388"/>
    <cellStyle name="Accent6 12" xfId="389"/>
    <cellStyle name="Accent6 13" xfId="390"/>
    <cellStyle name="Accent6 14" xfId="391"/>
    <cellStyle name="Accent6 15" xfId="392"/>
    <cellStyle name="Accent6 16" xfId="393"/>
    <cellStyle name="Accent6 17" xfId="394"/>
    <cellStyle name="Accent6 18" xfId="395"/>
    <cellStyle name="Accent6 19" xfId="396"/>
    <cellStyle name="Accent6 2" xfId="397"/>
    <cellStyle name="Accent6 2 2" xfId="398"/>
    <cellStyle name="Accent6 2 3" xfId="399"/>
    <cellStyle name="Accent6 20" xfId="400"/>
    <cellStyle name="Accent6 21" xfId="401"/>
    <cellStyle name="Accent6 22" xfId="402"/>
    <cellStyle name="Accent6 23" xfId="403"/>
    <cellStyle name="Accent6 24" xfId="404"/>
    <cellStyle name="Accent6 25" xfId="405"/>
    <cellStyle name="Accent6 26" xfId="406"/>
    <cellStyle name="Accent6 27" xfId="407"/>
    <cellStyle name="Accent6 28" xfId="408"/>
    <cellStyle name="Accent6 29" xfId="409"/>
    <cellStyle name="Accent6 3" xfId="410"/>
    <cellStyle name="Accent6 30" xfId="411"/>
    <cellStyle name="Accent6 31" xfId="412"/>
    <cellStyle name="Accent6 32" xfId="413"/>
    <cellStyle name="Accent6 33" xfId="414"/>
    <cellStyle name="Accent6 34" xfId="415"/>
    <cellStyle name="Accent6 35" xfId="416"/>
    <cellStyle name="Accent6 36" xfId="417"/>
    <cellStyle name="Accent6 37" xfId="418"/>
    <cellStyle name="Accent6 38" xfId="419"/>
    <cellStyle name="Accent6 39" xfId="420"/>
    <cellStyle name="Accent6 4" xfId="421"/>
    <cellStyle name="Accent6 4 2" xfId="422"/>
    <cellStyle name="Accent6 40" xfId="423"/>
    <cellStyle name="Accent6 41" xfId="424"/>
    <cellStyle name="Accent6 42" xfId="425"/>
    <cellStyle name="Accent6 43" xfId="426"/>
    <cellStyle name="Accent6 44" xfId="427"/>
    <cellStyle name="Accent6 45" xfId="428"/>
    <cellStyle name="Accent6 46" xfId="429"/>
    <cellStyle name="Accent6 5" xfId="430"/>
    <cellStyle name="Accent6 6" xfId="431"/>
    <cellStyle name="Accent6 7" xfId="432"/>
    <cellStyle name="Accent6 8" xfId="433"/>
    <cellStyle name="Accent6 9" xfId="434"/>
    <cellStyle name="Aprēķināšana 2" xfId="435"/>
    <cellStyle name="Bad" xfId="436"/>
    <cellStyle name="Bad 2" xfId="437"/>
    <cellStyle name="Bad 2 2" xfId="438"/>
    <cellStyle name="Bad 2 3" xfId="439"/>
    <cellStyle name="Bad 3" xfId="440"/>
    <cellStyle name="Brīdinājuma teksts 2" xfId="441"/>
    <cellStyle name="Calculation" xfId="442"/>
    <cellStyle name="Calculation 2" xfId="443"/>
    <cellStyle name="Calculation 2 2" xfId="444"/>
    <cellStyle name="Calculation 2 3" xfId="445"/>
    <cellStyle name="Calculation 2 4" xfId="446"/>
    <cellStyle name="Calculation 3" xfId="447"/>
    <cellStyle name="Check Cell" xfId="448"/>
    <cellStyle name="Check Cell 2" xfId="449"/>
    <cellStyle name="Check Cell 2 2" xfId="450"/>
    <cellStyle name="Check Cell 2 3" xfId="451"/>
    <cellStyle name="Check Cell 3" xfId="452"/>
    <cellStyle name="Comma" xfId="453"/>
    <cellStyle name="Comma [0]" xfId="454"/>
    <cellStyle name="Comma 2" xfId="455"/>
    <cellStyle name="Comma 2 2" xfId="456"/>
    <cellStyle name="Currency" xfId="457"/>
    <cellStyle name="Currency [0]" xfId="458"/>
    <cellStyle name="Datumi" xfId="459"/>
    <cellStyle name="Emphasis 1" xfId="460"/>
    <cellStyle name="Emphasis 1 2" xfId="461"/>
    <cellStyle name="Emphasis 2" xfId="462"/>
    <cellStyle name="Emphasis 2 2" xfId="463"/>
    <cellStyle name="Emphasis 3" xfId="464"/>
    <cellStyle name="exo" xfId="465"/>
    <cellStyle name="exo 2" xfId="466"/>
    <cellStyle name="exo 3" xfId="467"/>
    <cellStyle name="Explanatory Text" xfId="468"/>
    <cellStyle name="Explanatory Text 2" xfId="469"/>
    <cellStyle name="Explanatory Text 2 2" xfId="470"/>
    <cellStyle name="Explanatory Text 2 3" xfId="471"/>
    <cellStyle name="Good" xfId="472"/>
    <cellStyle name="Good 2" xfId="473"/>
    <cellStyle name="Good 2 2" xfId="474"/>
    <cellStyle name="Good 2 3" xfId="475"/>
    <cellStyle name="Good 3" xfId="476"/>
    <cellStyle name="Heading 1" xfId="477"/>
    <cellStyle name="Heading 1 2" xfId="478"/>
    <cellStyle name="Heading 2" xfId="479"/>
    <cellStyle name="Heading 2 2" xfId="480"/>
    <cellStyle name="Heading 2 2 2" xfId="481"/>
    <cellStyle name="Heading 2 2 3" xfId="482"/>
    <cellStyle name="Heading 2 3" xfId="483"/>
    <cellStyle name="Heading 3" xfId="484"/>
    <cellStyle name="Heading 3 2" xfId="485"/>
    <cellStyle name="Heading 3 2 2" xfId="486"/>
    <cellStyle name="Heading 3 2 2 2" xfId="487"/>
    <cellStyle name="Heading 3 2 3" xfId="488"/>
    <cellStyle name="Heading 3 2 4" xfId="489"/>
    <cellStyle name="Heading 3 3" xfId="490"/>
    <cellStyle name="Heading 3 3 2" xfId="491"/>
    <cellStyle name="Heading 4" xfId="492"/>
    <cellStyle name="Heading 4 2" xfId="493"/>
    <cellStyle name="Hyperlink 2" xfId="494"/>
    <cellStyle name="Hyperlink 3" xfId="495"/>
    <cellStyle name="Ievade 2" xfId="496"/>
    <cellStyle name="Input" xfId="497"/>
    <cellStyle name="Input 2" xfId="498"/>
    <cellStyle name="Input 2 2" xfId="499"/>
    <cellStyle name="Input 2 3" xfId="500"/>
    <cellStyle name="Input 2 4" xfId="501"/>
    <cellStyle name="Input 3" xfId="502"/>
    <cellStyle name="Izvade 2" xfId="503"/>
    <cellStyle name="Koefic." xfId="504"/>
    <cellStyle name="Koefic. 2" xfId="505"/>
    <cellStyle name="Koefic. 3" xfId="506"/>
    <cellStyle name="Komats 2" xfId="507"/>
    <cellStyle name="Kopsumma 2" xfId="508"/>
    <cellStyle name="Labs 2" xfId="509"/>
    <cellStyle name="Linked Cell" xfId="510"/>
    <cellStyle name="Linked Cell 2" xfId="511"/>
    <cellStyle name="Linked Cell 2 2" xfId="512"/>
    <cellStyle name="Linked Cell 2 3" xfId="513"/>
    <cellStyle name="Linked Cell 3" xfId="514"/>
    <cellStyle name="Neitrāls 2" xfId="515"/>
    <cellStyle name="Neutral" xfId="516"/>
    <cellStyle name="Neutral 2" xfId="517"/>
    <cellStyle name="Neutral 2 2" xfId="518"/>
    <cellStyle name="Neutral 2 3" xfId="519"/>
    <cellStyle name="Neutral 3" xfId="520"/>
    <cellStyle name="Normal 10" xfId="521"/>
    <cellStyle name="Normal 10 2" xfId="522"/>
    <cellStyle name="Normal 10 2 2" xfId="523"/>
    <cellStyle name="Normal 10 3" xfId="524"/>
    <cellStyle name="Normal 10 4" xfId="525"/>
    <cellStyle name="Normal 11" xfId="526"/>
    <cellStyle name="Normal 11 2" xfId="527"/>
    <cellStyle name="Normal 11 2 2" xfId="528"/>
    <cellStyle name="Normal 11 3" xfId="529"/>
    <cellStyle name="Normal 12" xfId="530"/>
    <cellStyle name="Normal 12 2" xfId="531"/>
    <cellStyle name="Normal 12 2 2" xfId="532"/>
    <cellStyle name="Normal 12 3" xfId="533"/>
    <cellStyle name="Normal 13" xfId="534"/>
    <cellStyle name="Normal 13 2" xfId="535"/>
    <cellStyle name="Normal 13 2 2" xfId="536"/>
    <cellStyle name="Normal 13 3" xfId="537"/>
    <cellStyle name="Normal 14" xfId="538"/>
    <cellStyle name="Normal 14 2" xfId="539"/>
    <cellStyle name="Normal 14 2 2" xfId="540"/>
    <cellStyle name="Normal 14 3" xfId="541"/>
    <cellStyle name="Normal 15" xfId="542"/>
    <cellStyle name="Normal 15 2" xfId="543"/>
    <cellStyle name="Normal 15 2 2" xfId="544"/>
    <cellStyle name="Normal 15 3" xfId="545"/>
    <cellStyle name="Normal 16" xfId="546"/>
    <cellStyle name="Normal 16 2" xfId="547"/>
    <cellStyle name="Normal 16 2 2" xfId="548"/>
    <cellStyle name="Normal 16 3" xfId="549"/>
    <cellStyle name="Normal 17" xfId="550"/>
    <cellStyle name="Normal 17 2" xfId="551"/>
    <cellStyle name="Normal 17 3" xfId="552"/>
    <cellStyle name="Normal 18" xfId="553"/>
    <cellStyle name="Normal 18 2" xfId="554"/>
    <cellStyle name="Normal 19" xfId="555"/>
    <cellStyle name="Normal 19 2" xfId="556"/>
    <cellStyle name="Normal 19 3" xfId="557"/>
    <cellStyle name="Normal 2" xfId="558"/>
    <cellStyle name="Normal 2 2" xfId="559"/>
    <cellStyle name="Normal 2 2 2" xfId="560"/>
    <cellStyle name="Normal 2 2 3" xfId="561"/>
    <cellStyle name="Normal 2 3" xfId="562"/>
    <cellStyle name="Normal 2 3 2" xfId="563"/>
    <cellStyle name="Normal 2 4" xfId="564"/>
    <cellStyle name="Normal 2 5" xfId="565"/>
    <cellStyle name="Normal 20" xfId="566"/>
    <cellStyle name="Normal 20 2" xfId="567"/>
    <cellStyle name="Normal 20 2 2" xfId="568"/>
    <cellStyle name="Normal 20 3" xfId="569"/>
    <cellStyle name="Normal 21" xfId="570"/>
    <cellStyle name="Normal 21 2" xfId="571"/>
    <cellStyle name="Normal 21 2 2" xfId="572"/>
    <cellStyle name="Normal 21 3" xfId="573"/>
    <cellStyle name="Normal 22" xfId="574"/>
    <cellStyle name="Normal 22 2" xfId="575"/>
    <cellStyle name="Normal 23" xfId="576"/>
    <cellStyle name="Normal 23 2" xfId="577"/>
    <cellStyle name="Normal 24" xfId="578"/>
    <cellStyle name="Normal 25" xfId="579"/>
    <cellStyle name="Normal 26" xfId="580"/>
    <cellStyle name="Normal 27" xfId="581"/>
    <cellStyle name="Normal 28" xfId="582"/>
    <cellStyle name="Normal 28 3" xfId="583"/>
    <cellStyle name="Normal 29" xfId="584"/>
    <cellStyle name="Normal 3" xfId="585"/>
    <cellStyle name="Normal 3 2" xfId="586"/>
    <cellStyle name="Normal 3 2 2" xfId="587"/>
    <cellStyle name="Normal 3 3" xfId="588"/>
    <cellStyle name="Normal 3 3 2" xfId="589"/>
    <cellStyle name="Normal 3 4" xfId="590"/>
    <cellStyle name="Normal 3 4 2" xfId="591"/>
    <cellStyle name="Normal 3 5" xfId="592"/>
    <cellStyle name="Normal 3 6" xfId="593"/>
    <cellStyle name="Normal 3 7" xfId="594"/>
    <cellStyle name="Normal 30" xfId="595"/>
    <cellStyle name="Normal 31" xfId="596"/>
    <cellStyle name="Normal 32" xfId="597"/>
    <cellStyle name="Normal 33" xfId="598"/>
    <cellStyle name="Normal 34" xfId="599"/>
    <cellStyle name="Normal 34 2" xfId="600"/>
    <cellStyle name="Normal 4" xfId="601"/>
    <cellStyle name="Normal 5" xfId="602"/>
    <cellStyle name="Normal 5 2" xfId="603"/>
    <cellStyle name="Normal 5 2 2" xfId="604"/>
    <cellStyle name="Normal 5 2 3" xfId="605"/>
    <cellStyle name="Normal 5 3" xfId="606"/>
    <cellStyle name="Normal 5 3 2" xfId="607"/>
    <cellStyle name="Normal 5 3 3" xfId="608"/>
    <cellStyle name="Normal 6" xfId="609"/>
    <cellStyle name="Normal 6 2" xfId="610"/>
    <cellStyle name="Normal 7" xfId="611"/>
    <cellStyle name="Normal 7 2" xfId="612"/>
    <cellStyle name="Normal 7 3" xfId="613"/>
    <cellStyle name="Normal 7 3 2" xfId="614"/>
    <cellStyle name="Normal 8" xfId="615"/>
    <cellStyle name="Normal 8 2" xfId="616"/>
    <cellStyle name="Normal 8 2 2" xfId="617"/>
    <cellStyle name="Normal 8 3" xfId="618"/>
    <cellStyle name="Normal 8 4" xfId="619"/>
    <cellStyle name="Normal 9" xfId="620"/>
    <cellStyle name="Normal 9 2" xfId="621"/>
    <cellStyle name="Normal 9 2 2" xfId="622"/>
    <cellStyle name="Normal 9 3" xfId="623"/>
    <cellStyle name="Normal 9 4" xfId="624"/>
    <cellStyle name="Normal_96_97pr_23aug" xfId="625"/>
    <cellStyle name="Nosaukums 2" xfId="626"/>
    <cellStyle name="Note" xfId="627"/>
    <cellStyle name="Note 2" xfId="628"/>
    <cellStyle name="Note 2 2" xfId="629"/>
    <cellStyle name="Note 2 2 2" xfId="630"/>
    <cellStyle name="Note 2 3" xfId="631"/>
    <cellStyle name="Note 2 4" xfId="632"/>
    <cellStyle name="Note 3" xfId="633"/>
    <cellStyle name="Note 4" xfId="634"/>
    <cellStyle name="Note 5" xfId="635"/>
    <cellStyle name="Note 6" xfId="636"/>
    <cellStyle name="Output" xfId="637"/>
    <cellStyle name="Output 2" xfId="638"/>
    <cellStyle name="Output 2 2" xfId="639"/>
    <cellStyle name="Output 2 3" xfId="640"/>
    <cellStyle name="Output 3" xfId="641"/>
    <cellStyle name="Parastais 13" xfId="642"/>
    <cellStyle name="Parastais 2" xfId="643"/>
    <cellStyle name="Parastais 2 2" xfId="644"/>
    <cellStyle name="Parastais 2 3" xfId="645"/>
    <cellStyle name="Parastais 2_FMRik_260209_marts_sad1II.variants" xfId="646"/>
    <cellStyle name="Parastais 3" xfId="647"/>
    <cellStyle name="Parastais 3 2" xfId="648"/>
    <cellStyle name="Parastais 4" xfId="649"/>
    <cellStyle name="Parastais 5" xfId="650"/>
    <cellStyle name="Parastais 6" xfId="651"/>
    <cellStyle name="Parastais_arvalstu_ienemumi_12_05_2005" xfId="652"/>
    <cellStyle name="Parasts 2" xfId="653"/>
    <cellStyle name="Parasts 2 2" xfId="654"/>
    <cellStyle name="Parasts 3" xfId="655"/>
    <cellStyle name="Parasts 3 2" xfId="656"/>
    <cellStyle name="Parasts 3 3" xfId="657"/>
    <cellStyle name="Parasts 4" xfId="658"/>
    <cellStyle name="Parasts 5" xfId="659"/>
    <cellStyle name="Paskaidrojošs teksts 2" xfId="660"/>
    <cellStyle name="Pārbaudes šūna 2" xfId="661"/>
    <cellStyle name="Percent" xfId="662"/>
    <cellStyle name="Percent 2" xfId="663"/>
    <cellStyle name="Percent 2 2" xfId="664"/>
    <cellStyle name="Percent 3" xfId="665"/>
    <cellStyle name="Percent 3 2" xfId="666"/>
    <cellStyle name="Percent 4" xfId="667"/>
    <cellStyle name="Percent 5" xfId="668"/>
    <cellStyle name="Pie??m." xfId="669"/>
    <cellStyle name="Pie??m. 2" xfId="670"/>
    <cellStyle name="Pie??m. 3" xfId="671"/>
    <cellStyle name="Pie?æm." xfId="672"/>
    <cellStyle name="Pieņęm." xfId="673"/>
    <cellStyle name="Pieņēm." xfId="674"/>
    <cellStyle name="Piezīme 2" xfId="675"/>
    <cellStyle name="Procenti 2" xfId="676"/>
    <cellStyle name="Saistītā šūna" xfId="677"/>
    <cellStyle name="SAPBEXaggData" xfId="678"/>
    <cellStyle name="SAPBEXaggData 2" xfId="679"/>
    <cellStyle name="SAPBEXaggData 2 2" xfId="680"/>
    <cellStyle name="SAPBEXaggData 2 3" xfId="681"/>
    <cellStyle name="SAPBEXaggData 2 4" xfId="682"/>
    <cellStyle name="SAPBEXaggData 3" xfId="683"/>
    <cellStyle name="SAPBEXaggData 4" xfId="684"/>
    <cellStyle name="SAPBEXaggData 5" xfId="685"/>
    <cellStyle name="SAPBEXaggDataEmph" xfId="686"/>
    <cellStyle name="SAPBEXaggDataEmph 2" xfId="687"/>
    <cellStyle name="SAPBEXaggDataEmph 2 2" xfId="688"/>
    <cellStyle name="SAPBEXaggDataEmph 2 3" xfId="689"/>
    <cellStyle name="SAPBEXaggDataEmph 2 4" xfId="690"/>
    <cellStyle name="SAPBEXaggDataEmph 3" xfId="691"/>
    <cellStyle name="SAPBEXaggDataEmph 4" xfId="692"/>
    <cellStyle name="SAPBEXaggItem" xfId="693"/>
    <cellStyle name="SAPBEXaggItem 2" xfId="694"/>
    <cellStyle name="SAPBEXaggItem 2 2" xfId="695"/>
    <cellStyle name="SAPBEXaggItem 2 3" xfId="696"/>
    <cellStyle name="SAPBEXaggItem 2 4" xfId="697"/>
    <cellStyle name="SAPBEXaggItem 3" xfId="698"/>
    <cellStyle name="SAPBEXaggItem 4" xfId="699"/>
    <cellStyle name="SAPBEXaggItem 5" xfId="700"/>
    <cellStyle name="SAPBEXaggItem 6" xfId="701"/>
    <cellStyle name="SAPBEXaggItemX" xfId="702"/>
    <cellStyle name="SAPBEXaggItemX 2" xfId="703"/>
    <cellStyle name="SAPBEXaggItemX 2 2" xfId="704"/>
    <cellStyle name="SAPBEXaggItemX 2 3" xfId="705"/>
    <cellStyle name="SAPBEXaggItemX 2 4" xfId="706"/>
    <cellStyle name="SAPBEXaggItemX 3" xfId="707"/>
    <cellStyle name="SAPBEXaggItemX 4" xfId="708"/>
    <cellStyle name="SAPBEXchaText" xfId="709"/>
    <cellStyle name="SAPBEXchaText 2" xfId="710"/>
    <cellStyle name="SAPBEXchaText 2 2" xfId="711"/>
    <cellStyle name="SAPBEXchaText 2 3" xfId="712"/>
    <cellStyle name="SAPBEXchaText 3" xfId="713"/>
    <cellStyle name="SAPBEXchaText 3 2" xfId="714"/>
    <cellStyle name="SAPBEXchaText 4" xfId="715"/>
    <cellStyle name="SAPBEXchaText 5" xfId="716"/>
    <cellStyle name="SAPBEXchaText 6" xfId="717"/>
    <cellStyle name="SAPBEXchaText 7" xfId="718"/>
    <cellStyle name="SAPBEXexcBad7" xfId="719"/>
    <cellStyle name="SAPBEXexcBad7 2" xfId="720"/>
    <cellStyle name="SAPBEXexcBad7 2 2" xfId="721"/>
    <cellStyle name="SAPBEXexcBad7 2 3" xfId="722"/>
    <cellStyle name="SAPBEXexcBad7 2 4" xfId="723"/>
    <cellStyle name="SAPBEXexcBad7 3" xfId="724"/>
    <cellStyle name="SAPBEXexcBad8" xfId="725"/>
    <cellStyle name="SAPBEXexcBad8 2" xfId="726"/>
    <cellStyle name="SAPBEXexcBad8 2 2" xfId="727"/>
    <cellStyle name="SAPBEXexcBad8 2 3" xfId="728"/>
    <cellStyle name="SAPBEXexcBad8 2 4" xfId="729"/>
    <cellStyle name="SAPBEXexcBad8 3" xfId="730"/>
    <cellStyle name="SAPBEXexcBad9" xfId="731"/>
    <cellStyle name="SAPBEXexcBad9 2" xfId="732"/>
    <cellStyle name="SAPBEXexcBad9 2 2" xfId="733"/>
    <cellStyle name="SAPBEXexcBad9 2 3" xfId="734"/>
    <cellStyle name="SAPBEXexcBad9 2 4" xfId="735"/>
    <cellStyle name="SAPBEXexcBad9 3" xfId="736"/>
    <cellStyle name="SAPBEXexcCritical4" xfId="737"/>
    <cellStyle name="SAPBEXexcCritical4 2" xfId="738"/>
    <cellStyle name="SAPBEXexcCritical4 2 2" xfId="739"/>
    <cellStyle name="SAPBEXexcCritical4 2 3" xfId="740"/>
    <cellStyle name="SAPBEXexcCritical4 2 4" xfId="741"/>
    <cellStyle name="SAPBEXexcCritical4 3" xfId="742"/>
    <cellStyle name="SAPBEXexcCritical5" xfId="743"/>
    <cellStyle name="SAPBEXexcCritical5 2" xfId="744"/>
    <cellStyle name="SAPBEXexcCritical5 2 2" xfId="745"/>
    <cellStyle name="SAPBEXexcCritical5 2 3" xfId="746"/>
    <cellStyle name="SAPBEXexcCritical5 2 4" xfId="747"/>
    <cellStyle name="SAPBEXexcCritical5 3" xfId="748"/>
    <cellStyle name="SAPBEXexcCritical6" xfId="749"/>
    <cellStyle name="SAPBEXexcCritical6 2" xfId="750"/>
    <cellStyle name="SAPBEXexcCritical6 2 2" xfId="751"/>
    <cellStyle name="SAPBEXexcCritical6 2 3" xfId="752"/>
    <cellStyle name="SAPBEXexcCritical6 2 4" xfId="753"/>
    <cellStyle name="SAPBEXexcCritical6 3" xfId="754"/>
    <cellStyle name="SAPBEXexcGood1" xfId="755"/>
    <cellStyle name="SAPBEXexcGood1 2" xfId="756"/>
    <cellStyle name="SAPBEXexcGood1 2 2" xfId="757"/>
    <cellStyle name="SAPBEXexcGood1 2 3" xfId="758"/>
    <cellStyle name="SAPBEXexcGood1 2 4" xfId="759"/>
    <cellStyle name="SAPBEXexcGood1 3" xfId="760"/>
    <cellStyle name="SAPBEXexcGood2" xfId="761"/>
    <cellStyle name="SAPBEXexcGood2 2" xfId="762"/>
    <cellStyle name="SAPBEXexcGood2 2 2" xfId="763"/>
    <cellStyle name="SAPBEXexcGood2 2 3" xfId="764"/>
    <cellStyle name="SAPBEXexcGood2 2 4" xfId="765"/>
    <cellStyle name="SAPBEXexcGood2 3" xfId="766"/>
    <cellStyle name="SAPBEXexcGood3" xfId="767"/>
    <cellStyle name="SAPBEXexcGood3 2" xfId="768"/>
    <cellStyle name="SAPBEXexcGood3 2 2" xfId="769"/>
    <cellStyle name="SAPBEXexcGood3 2 3" xfId="770"/>
    <cellStyle name="SAPBEXexcGood3 2 4" xfId="771"/>
    <cellStyle name="SAPBEXexcGood3 3" xfId="772"/>
    <cellStyle name="SAPBEXfilterDrill" xfId="773"/>
    <cellStyle name="SAPBEXfilterDrill 2" xfId="774"/>
    <cellStyle name="SAPBEXfilterDrill 2 2" xfId="775"/>
    <cellStyle name="SAPBEXfilterDrill 2 3" xfId="776"/>
    <cellStyle name="SAPBEXfilterDrill 3" xfId="777"/>
    <cellStyle name="SAPBEXfilterItem" xfId="778"/>
    <cellStyle name="SAPBEXfilterItem 2" xfId="779"/>
    <cellStyle name="SAPBEXfilterItem 2 2" xfId="780"/>
    <cellStyle name="SAPBEXfilterItem 2 3" xfId="781"/>
    <cellStyle name="SAPBEXfilterItem 3" xfId="782"/>
    <cellStyle name="SAPBEXfilterItem 4" xfId="783"/>
    <cellStyle name="SAPBEXfilterItem 5" xfId="784"/>
    <cellStyle name="SAPBEXfilterText" xfId="785"/>
    <cellStyle name="SAPBEXfilterText 2" xfId="786"/>
    <cellStyle name="SAPBEXfilterText 2 2" xfId="787"/>
    <cellStyle name="SAPBEXfilterText 2 3" xfId="788"/>
    <cellStyle name="SAPBEXfilterText 3" xfId="789"/>
    <cellStyle name="SAPBEXfilterText 4" xfId="790"/>
    <cellStyle name="SAPBEXfilterText 5" xfId="791"/>
    <cellStyle name="SAPBEXfilterText 6" xfId="792"/>
    <cellStyle name="SAPBEXfilterText 7" xfId="793"/>
    <cellStyle name="SAPBEXfilterText 8" xfId="794"/>
    <cellStyle name="SAPBEXformats" xfId="795"/>
    <cellStyle name="SAPBEXformats 2" xfId="796"/>
    <cellStyle name="SAPBEXformats 2 2" xfId="797"/>
    <cellStyle name="SAPBEXformats 2 3" xfId="798"/>
    <cellStyle name="SAPBEXformats 2 4" xfId="799"/>
    <cellStyle name="SAPBEXformats 3" xfId="800"/>
    <cellStyle name="SAPBEXheaderItem" xfId="801"/>
    <cellStyle name="SAPBEXheaderItem 2" xfId="802"/>
    <cellStyle name="SAPBEXheaderItem 2 2" xfId="803"/>
    <cellStyle name="SAPBEXheaderItem 2 3" xfId="804"/>
    <cellStyle name="SAPBEXheaderItem 3" xfId="805"/>
    <cellStyle name="SAPBEXheaderItem 4" xfId="806"/>
    <cellStyle name="SAPBEXheaderItem 5" xfId="807"/>
    <cellStyle name="SAPBEXheaderItem 6" xfId="808"/>
    <cellStyle name="SAPBEXheaderItem 7" xfId="809"/>
    <cellStyle name="SAPBEXheaderText" xfId="810"/>
    <cellStyle name="SAPBEXheaderText 2" xfId="811"/>
    <cellStyle name="SAPBEXheaderText 2 2" xfId="812"/>
    <cellStyle name="SAPBEXheaderText 2 3" xfId="813"/>
    <cellStyle name="SAPBEXheaderText 3" xfId="814"/>
    <cellStyle name="SAPBEXheaderText 4" xfId="815"/>
    <cellStyle name="SAPBEXheaderText 5" xfId="816"/>
    <cellStyle name="SAPBEXheaderText 6" xfId="817"/>
    <cellStyle name="SAPBEXheaderText 7" xfId="818"/>
    <cellStyle name="SAPBEXheaderText 8" xfId="819"/>
    <cellStyle name="SAPBEXHLevel0" xfId="820"/>
    <cellStyle name="SAPBEXHLevel0 2" xfId="821"/>
    <cellStyle name="SAPBEXHLevel0 2 2" xfId="822"/>
    <cellStyle name="SAPBEXHLevel0 2 2 2" xfId="823"/>
    <cellStyle name="SAPBEXHLevel0 2 3" xfId="824"/>
    <cellStyle name="SAPBEXHLevel0 3" xfId="825"/>
    <cellStyle name="SAPBEXHLevel0 3 2" xfId="826"/>
    <cellStyle name="SAPBEXHLevel0 4" xfId="827"/>
    <cellStyle name="SAPBEXHLevel0 5" xfId="828"/>
    <cellStyle name="SAPBEXHLevel0X" xfId="829"/>
    <cellStyle name="SAPBEXHLevel0X 2" xfId="830"/>
    <cellStyle name="SAPBEXHLevel0X 2 2" xfId="831"/>
    <cellStyle name="SAPBEXHLevel0X 2 2 2" xfId="832"/>
    <cellStyle name="SAPBEXHLevel0X 2 3" xfId="833"/>
    <cellStyle name="SAPBEXHLevel0X 2 4" xfId="834"/>
    <cellStyle name="SAPBEXHLevel0X 3" xfId="835"/>
    <cellStyle name="SAPBEXHLevel0X 4" xfId="836"/>
    <cellStyle name="SAPBEXHLevel0X 5" xfId="837"/>
    <cellStyle name="SAPBEXHLevel0X 6" xfId="838"/>
    <cellStyle name="SAPBEXHLevel0X 7" xfId="839"/>
    <cellStyle name="SAPBEXHLevel0X 8" xfId="840"/>
    <cellStyle name="SAPBEXHLevel1" xfId="841"/>
    <cellStyle name="SAPBEXHLevel1 2" xfId="842"/>
    <cellStyle name="SAPBEXHLevel1 2 2" xfId="843"/>
    <cellStyle name="SAPBEXHLevel1 2 2 2" xfId="844"/>
    <cellStyle name="SAPBEXHLevel1 3" xfId="845"/>
    <cellStyle name="SAPBEXHLevel1 3 2" xfId="846"/>
    <cellStyle name="SAPBEXHLevel1 3 3" xfId="847"/>
    <cellStyle name="SAPBEXHLevel1 4" xfId="848"/>
    <cellStyle name="SAPBEXHLevel1 5" xfId="849"/>
    <cellStyle name="SAPBEXHLevel1X" xfId="850"/>
    <cellStyle name="SAPBEXHLevel1X 2" xfId="851"/>
    <cellStyle name="SAPBEXHLevel1X 2 2" xfId="852"/>
    <cellStyle name="SAPBEXHLevel1X 2 2 2" xfId="853"/>
    <cellStyle name="SAPBEXHLevel1X 2 3" xfId="854"/>
    <cellStyle name="SAPBEXHLevel1X 2 4" xfId="855"/>
    <cellStyle name="SAPBEXHLevel1X 3" xfId="856"/>
    <cellStyle name="SAPBEXHLevel1X 4" xfId="857"/>
    <cellStyle name="SAPBEXHLevel1X 5" xfId="858"/>
    <cellStyle name="SAPBEXHLevel1X 6" xfId="859"/>
    <cellStyle name="SAPBEXHLevel1X 7" xfId="860"/>
    <cellStyle name="SAPBEXHLevel1X 8" xfId="861"/>
    <cellStyle name="SAPBEXHLevel2" xfId="862"/>
    <cellStyle name="SAPBEXHLevel2 2" xfId="863"/>
    <cellStyle name="SAPBEXHLevel2 2 2" xfId="864"/>
    <cellStyle name="SAPBEXHLevel2 2 2 2" xfId="865"/>
    <cellStyle name="SAPBEXHLevel2 3" xfId="866"/>
    <cellStyle name="SAPBEXHLevel2 3 2" xfId="867"/>
    <cellStyle name="SAPBEXHLevel2 3 3" xfId="868"/>
    <cellStyle name="SAPBEXHLevel2 4" xfId="869"/>
    <cellStyle name="SAPBEXHLevel2 5" xfId="870"/>
    <cellStyle name="SAPBEXHLevel2X" xfId="871"/>
    <cellStyle name="SAPBEXHLevel2X 2" xfId="872"/>
    <cellStyle name="SAPBEXHLevel2X 2 2" xfId="873"/>
    <cellStyle name="SAPBEXHLevel2X 2 2 2" xfId="874"/>
    <cellStyle name="SAPBEXHLevel2X 2 3" xfId="875"/>
    <cellStyle name="SAPBEXHLevel2X 2 4" xfId="876"/>
    <cellStyle name="SAPBEXHLevel2X 3" xfId="877"/>
    <cellStyle name="SAPBEXHLevel2X 4" xfId="878"/>
    <cellStyle name="SAPBEXHLevel2X 5" xfId="879"/>
    <cellStyle name="SAPBEXHLevel2X 6" xfId="880"/>
    <cellStyle name="SAPBEXHLevel2X 7" xfId="881"/>
    <cellStyle name="SAPBEXHLevel2X 8" xfId="882"/>
    <cellStyle name="SAPBEXHLevel3" xfId="883"/>
    <cellStyle name="SAPBEXHLevel3 2" xfId="884"/>
    <cellStyle name="SAPBEXHLevel3 2 2" xfId="885"/>
    <cellStyle name="SAPBEXHLevel3 2 2 2" xfId="886"/>
    <cellStyle name="SAPBEXHLevel3 2 3" xfId="887"/>
    <cellStyle name="SAPBEXHLevel3 3" xfId="888"/>
    <cellStyle name="SAPBEXHLevel3 3 2" xfId="889"/>
    <cellStyle name="SAPBEXHLevel3 4" xfId="890"/>
    <cellStyle name="SAPBEXHLevel3 4 2" xfId="891"/>
    <cellStyle name="SAPBEXHLevel3 5" xfId="892"/>
    <cellStyle name="SAPBEXHLevel3 6" xfId="893"/>
    <cellStyle name="SAPBEXHLevel3X" xfId="894"/>
    <cellStyle name="SAPBEXHLevel3X 2" xfId="895"/>
    <cellStyle name="SAPBEXHLevel3X 2 2" xfId="896"/>
    <cellStyle name="SAPBEXHLevel3X 2 2 2" xfId="897"/>
    <cellStyle name="SAPBEXHLevel3X 2 3" xfId="898"/>
    <cellStyle name="SAPBEXHLevel3X 2 4" xfId="899"/>
    <cellStyle name="SAPBEXHLevel3X 3" xfId="900"/>
    <cellStyle name="SAPBEXHLevel3X 4" xfId="901"/>
    <cellStyle name="SAPBEXHLevel3X 5" xfId="902"/>
    <cellStyle name="SAPBEXHLevel3X 6" xfId="903"/>
    <cellStyle name="SAPBEXHLevel3X 7" xfId="904"/>
    <cellStyle name="SAPBEXHLevel3X 8" xfId="905"/>
    <cellStyle name="SAPBEXinputData" xfId="906"/>
    <cellStyle name="SAPBEXinputData 2" xfId="907"/>
    <cellStyle name="SAPBEXinputData 2 2" xfId="908"/>
    <cellStyle name="SAPBEXinputData 2 3" xfId="909"/>
    <cellStyle name="SAPBEXinputData 3" xfId="910"/>
    <cellStyle name="SAPBEXinputData 4" xfId="911"/>
    <cellStyle name="SAPBEXinputData 5" xfId="912"/>
    <cellStyle name="SAPBEXinputData 6" xfId="913"/>
    <cellStyle name="SAPBEXinputData 7" xfId="914"/>
    <cellStyle name="SAPBEXinputData 8" xfId="915"/>
    <cellStyle name="SAPBEXItemHeader" xfId="916"/>
    <cellStyle name="SAPBEXresData" xfId="917"/>
    <cellStyle name="SAPBEXresData 2" xfId="918"/>
    <cellStyle name="SAPBEXresData 2 2" xfId="919"/>
    <cellStyle name="SAPBEXresData 2 3" xfId="920"/>
    <cellStyle name="SAPBEXresData 2 4" xfId="921"/>
    <cellStyle name="SAPBEXresData 3" xfId="922"/>
    <cellStyle name="SAPBEXresData 4" xfId="923"/>
    <cellStyle name="SAPBEXresDataEmph" xfId="924"/>
    <cellStyle name="SAPBEXresDataEmph 2" xfId="925"/>
    <cellStyle name="SAPBEXresDataEmph 2 2" xfId="926"/>
    <cellStyle name="SAPBEXresDataEmph 2 3" xfId="927"/>
    <cellStyle name="SAPBEXresDataEmph 2 4" xfId="928"/>
    <cellStyle name="SAPBEXresDataEmph 3" xfId="929"/>
    <cellStyle name="SAPBEXresDataEmph 4" xfId="930"/>
    <cellStyle name="SAPBEXresItem" xfId="931"/>
    <cellStyle name="SAPBEXresItem 2" xfId="932"/>
    <cellStyle name="SAPBEXresItem 2 2" xfId="933"/>
    <cellStyle name="SAPBEXresItem 2 3" xfId="934"/>
    <cellStyle name="SAPBEXresItem 2 4" xfId="935"/>
    <cellStyle name="SAPBEXresItem 3" xfId="936"/>
    <cellStyle name="SAPBEXresItem 4" xfId="937"/>
    <cellStyle name="SAPBEXresItemX" xfId="938"/>
    <cellStyle name="SAPBEXresItemX 2" xfId="939"/>
    <cellStyle name="SAPBEXresItemX 2 2" xfId="940"/>
    <cellStyle name="SAPBEXresItemX 2 3" xfId="941"/>
    <cellStyle name="SAPBEXresItemX 2 4" xfId="942"/>
    <cellStyle name="SAPBEXresItemX 3" xfId="943"/>
    <cellStyle name="SAPBEXresItemX 4" xfId="944"/>
    <cellStyle name="SAPBEXstdData" xfId="945"/>
    <cellStyle name="SAPBEXstdData 2" xfId="946"/>
    <cellStyle name="SAPBEXstdData 2 2" xfId="947"/>
    <cellStyle name="SAPBEXstdData 2 2 2" xfId="948"/>
    <cellStyle name="SAPBEXstdData 2 3" xfId="949"/>
    <cellStyle name="SAPBEXstdData 3" xfId="950"/>
    <cellStyle name="SAPBEXstdData 4" xfId="951"/>
    <cellStyle name="SAPBEXstdData 5" xfId="952"/>
    <cellStyle name="SAPBEXstdData_2009 g _150609" xfId="953"/>
    <cellStyle name="SAPBEXstdDataEmph" xfId="954"/>
    <cellStyle name="SAPBEXstdDataEmph 2" xfId="955"/>
    <cellStyle name="SAPBEXstdDataEmph 2 2" xfId="956"/>
    <cellStyle name="SAPBEXstdDataEmph 2 3" xfId="957"/>
    <cellStyle name="SAPBEXstdDataEmph 2 4" xfId="958"/>
    <cellStyle name="SAPBEXstdDataEmph 3" xfId="959"/>
    <cellStyle name="SAPBEXstdItem" xfId="960"/>
    <cellStyle name="SAPBEXstdItem 2" xfId="961"/>
    <cellStyle name="SAPBEXstdItem 2 2" xfId="962"/>
    <cellStyle name="SAPBEXstdItem 2 3" xfId="963"/>
    <cellStyle name="SAPBEXstdItem 2 4" xfId="964"/>
    <cellStyle name="SAPBEXstdItem 3" xfId="965"/>
    <cellStyle name="SAPBEXstdItem 3 2" xfId="966"/>
    <cellStyle name="SAPBEXstdItem 3 3" xfId="967"/>
    <cellStyle name="SAPBEXstdItem 4" xfId="968"/>
    <cellStyle name="SAPBEXstdItem 5" xfId="969"/>
    <cellStyle name="SAPBEXstdItem 6" xfId="970"/>
    <cellStyle name="SAPBEXstdItem_FMLikp03_081208_15_aprrez" xfId="971"/>
    <cellStyle name="SAPBEXstdItemX" xfId="972"/>
    <cellStyle name="SAPBEXstdItemX 2" xfId="973"/>
    <cellStyle name="SAPBEXstdItemX 2 2" xfId="974"/>
    <cellStyle name="SAPBEXstdItemX 2 3" xfId="975"/>
    <cellStyle name="SAPBEXstdItemX 2 4" xfId="976"/>
    <cellStyle name="SAPBEXstdItemX 3" xfId="977"/>
    <cellStyle name="SAPBEXstdItemX 4" xfId="978"/>
    <cellStyle name="SAPBEXtitle" xfId="979"/>
    <cellStyle name="SAPBEXtitle 2" xfId="980"/>
    <cellStyle name="SAPBEXtitle 2 2" xfId="981"/>
    <cellStyle name="SAPBEXtitle 2 3" xfId="982"/>
    <cellStyle name="SAPBEXtitle 3" xfId="983"/>
    <cellStyle name="SAPBEXtitle 4" xfId="984"/>
    <cellStyle name="SAPBEXtitle 5" xfId="985"/>
    <cellStyle name="SAPBEXtitle 6" xfId="986"/>
    <cellStyle name="SAPBEXtitle 7" xfId="987"/>
    <cellStyle name="SAPBEXunassignedItem" xfId="988"/>
    <cellStyle name="SAPBEXundefined" xfId="989"/>
    <cellStyle name="SAPBEXundefined 2" xfId="990"/>
    <cellStyle name="SAPBEXundefined 2 2" xfId="991"/>
    <cellStyle name="SAPBEXundefined 2 3" xfId="992"/>
    <cellStyle name="SAPBEXundefined 2 4" xfId="993"/>
    <cellStyle name="SAPBEXundefined 3" xfId="994"/>
    <cellStyle name="SAPBEXundefined 4" xfId="995"/>
    <cellStyle name="SAPBEXundefined 5" xfId="996"/>
    <cellStyle name="Sheet Title" xfId="997"/>
    <cellStyle name="Skaitli" xfId="998"/>
    <cellStyle name="Skaitli,0" xfId="999"/>
    <cellStyle name="Slikts 2" xfId="1000"/>
    <cellStyle name="Stils 1" xfId="1001"/>
    <cellStyle name="Style 1" xfId="1002"/>
    <cellStyle name="Title" xfId="1003"/>
    <cellStyle name="Title 2" xfId="1004"/>
    <cellStyle name="Title 2 2" xfId="1005"/>
    <cellStyle name="Title 2 3" xfId="1006"/>
    <cellStyle name="Total" xfId="1007"/>
    <cellStyle name="Total 2" xfId="1008"/>
    <cellStyle name="Total 2 2" xfId="1009"/>
    <cellStyle name="V?st." xfId="1010"/>
    <cellStyle name="V?st. 2" xfId="1011"/>
    <cellStyle name="V?st. 3" xfId="1012"/>
    <cellStyle name="Væst." xfId="1013"/>
    <cellStyle name="Vęst." xfId="1014"/>
    <cellStyle name="Vēst." xfId="1015"/>
    <cellStyle name="Vēst. 2" xfId="1016"/>
    <cellStyle name="Virsraksts 1 2" xfId="1017"/>
    <cellStyle name="Virsraksts 2 2" xfId="1018"/>
    <cellStyle name="Virsraksts 3 2" xfId="1019"/>
    <cellStyle name="Virsraksts 3 3" xfId="1020"/>
    <cellStyle name="Virsraksts 4 2" xfId="1021"/>
    <cellStyle name="Warning Text" xfId="1022"/>
    <cellStyle name="Warning Text 2" xfId="1023"/>
    <cellStyle name="Warning Text 2 2" xfId="1024"/>
    <cellStyle name="Warning Text 2 3" xfId="1025"/>
    <cellStyle name="Warning Text 3" xfId="10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140625" style="0" customWidth="1"/>
    <col min="2" max="2" width="17.57421875" style="0" customWidth="1"/>
    <col min="3" max="6" width="12.7109375" style="0" customWidth="1"/>
    <col min="7" max="8" width="10.7109375" style="0" customWidth="1"/>
    <col min="10" max="11" width="12.7109375" style="0" customWidth="1"/>
    <col min="13" max="13" width="9.7109375" style="0" bestFit="1" customWidth="1"/>
  </cols>
  <sheetData>
    <row r="2" spans="1:8" ht="12.75">
      <c r="A2" s="495" t="s">
        <v>238</v>
      </c>
      <c r="B2" s="496"/>
      <c r="C2" s="496"/>
      <c r="D2" s="496"/>
      <c r="E2" s="496"/>
      <c r="F2" s="496"/>
      <c r="G2" s="496"/>
      <c r="H2" s="496"/>
    </row>
    <row r="3" spans="1:8" ht="18.75">
      <c r="A3" s="500" t="s">
        <v>239</v>
      </c>
      <c r="B3" s="500"/>
      <c r="C3" s="500"/>
      <c r="D3" s="500"/>
      <c r="E3" s="500"/>
      <c r="F3" s="500"/>
      <c r="G3" s="500"/>
      <c r="H3" s="500"/>
    </row>
    <row r="4" spans="1:8" ht="12.75" customHeight="1">
      <c r="A4" s="314"/>
      <c r="B4" s="290"/>
      <c r="C4" s="290"/>
      <c r="D4" s="290"/>
      <c r="E4" s="290"/>
      <c r="F4" s="290"/>
      <c r="G4" s="290"/>
      <c r="H4" s="290"/>
    </row>
    <row r="5" spans="3:8" ht="12.75">
      <c r="C5" s="497">
        <v>2017</v>
      </c>
      <c r="D5" s="498"/>
      <c r="E5" s="499"/>
      <c r="F5" s="497" t="s">
        <v>232</v>
      </c>
      <c r="G5" s="498"/>
      <c r="H5" s="499"/>
    </row>
    <row r="6" spans="1:8" ht="77.25">
      <c r="A6" s="292"/>
      <c r="B6" s="292"/>
      <c r="C6" s="292" t="s">
        <v>233</v>
      </c>
      <c r="D6" s="293" t="s">
        <v>234</v>
      </c>
      <c r="E6" s="293" t="s">
        <v>235</v>
      </c>
      <c r="F6" s="308" t="s">
        <v>236</v>
      </c>
      <c r="G6" s="293" t="s">
        <v>237</v>
      </c>
      <c r="H6" s="293" t="s">
        <v>231</v>
      </c>
    </row>
    <row r="7" spans="1:8" ht="12.75">
      <c r="A7" s="265"/>
      <c r="B7" s="294" t="s">
        <v>230</v>
      </c>
      <c r="C7" s="265">
        <f aca="true" t="shared" si="0" ref="C7:H7">C129</f>
        <v>1484482352.000001</v>
      </c>
      <c r="D7" s="265">
        <f t="shared" si="0"/>
        <v>35697973.00000006</v>
      </c>
      <c r="E7" s="265">
        <f t="shared" si="0"/>
        <v>1520180325.000001</v>
      </c>
      <c r="F7" s="280">
        <f t="shared" si="0"/>
        <v>1426939366.000001</v>
      </c>
      <c r="G7" s="265">
        <f t="shared" si="0"/>
        <v>93240958.99999985</v>
      </c>
      <c r="H7" s="278">
        <f t="shared" si="0"/>
        <v>0.06534332237351692</v>
      </c>
    </row>
    <row r="8" spans="1:13" ht="12.75">
      <c r="A8" s="266">
        <v>1</v>
      </c>
      <c r="B8" s="267" t="s">
        <v>2</v>
      </c>
      <c r="C8" s="113">
        <f>PFI!C18</f>
        <v>42343073.68178082</v>
      </c>
      <c r="D8" s="291">
        <f>PFI!L18</f>
        <v>15058417.812891947</v>
      </c>
      <c r="E8" s="310">
        <f>C8+D8</f>
        <v>57401491.49467277</v>
      </c>
      <c r="F8" s="279">
        <v>54405671.68713934</v>
      </c>
      <c r="G8" s="274">
        <f>E8-F8</f>
        <v>2995819.807533428</v>
      </c>
      <c r="H8" s="275">
        <f>E8/F8-1</f>
        <v>0.05506447608552545</v>
      </c>
      <c r="K8" s="155"/>
      <c r="L8" s="155"/>
      <c r="M8" s="155"/>
    </row>
    <row r="9" spans="1:13" ht="12.75">
      <c r="A9" s="268">
        <v>2</v>
      </c>
      <c r="B9" s="269" t="s">
        <v>3</v>
      </c>
      <c r="C9" s="115">
        <f>PFI!C19</f>
        <v>12031646.244507192</v>
      </c>
      <c r="D9" s="304">
        <f>PFI!L19</f>
        <v>3189576.569824957</v>
      </c>
      <c r="E9" s="311">
        <f aca="true" t="shared" si="1" ref="E9:E72">C9+D9</f>
        <v>15221222.814332148</v>
      </c>
      <c r="F9" s="201">
        <v>14202224.836800002</v>
      </c>
      <c r="G9" s="276">
        <f aca="true" t="shared" si="2" ref="G9:G72">E9-F9</f>
        <v>1018997.9775321465</v>
      </c>
      <c r="H9" s="277">
        <f aca="true" t="shared" si="3" ref="H9:H72">E9/F9-1</f>
        <v>0.07174917938855452</v>
      </c>
      <c r="K9" s="155"/>
      <c r="L9" s="155"/>
      <c r="M9" s="155"/>
    </row>
    <row r="10" spans="1:13" ht="12.75">
      <c r="A10" s="268">
        <v>3</v>
      </c>
      <c r="B10" s="269" t="s">
        <v>4</v>
      </c>
      <c r="C10" s="115">
        <f>PFI!C20</f>
        <v>40494332.64651417</v>
      </c>
      <c r="D10" s="304">
        <f>PFI!L20</f>
        <v>2485658.8309114994</v>
      </c>
      <c r="E10" s="311">
        <f t="shared" si="1"/>
        <v>42979991.47742567</v>
      </c>
      <c r="F10" s="201">
        <v>40332124.10633084</v>
      </c>
      <c r="G10" s="276">
        <f t="shared" si="2"/>
        <v>2647867.3710948303</v>
      </c>
      <c r="H10" s="277">
        <f t="shared" si="3"/>
        <v>0.0656515725309692</v>
      </c>
      <c r="K10" s="155"/>
      <c r="L10" s="155"/>
      <c r="M10" s="155"/>
    </row>
    <row r="11" spans="1:13" ht="12.75">
      <c r="A11" s="268">
        <v>4</v>
      </c>
      <c r="B11" s="269" t="s">
        <v>5</v>
      </c>
      <c r="C11" s="115">
        <f>PFI!C21</f>
        <v>57309643.085073136</v>
      </c>
      <c r="D11" s="304">
        <f>PFI!L21</f>
        <v>-10836759.502924807</v>
      </c>
      <c r="E11" s="311">
        <f t="shared" si="1"/>
        <v>46472883.58214833</v>
      </c>
      <c r="F11" s="201">
        <v>44651737.907867014</v>
      </c>
      <c r="G11" s="276">
        <f t="shared" si="2"/>
        <v>1821145.674281314</v>
      </c>
      <c r="H11" s="277">
        <f t="shared" si="3"/>
        <v>0.040785549669735355</v>
      </c>
      <c r="K11" s="155"/>
      <c r="L11" s="155"/>
      <c r="M11" s="155"/>
    </row>
    <row r="12" spans="1:13" ht="12.75">
      <c r="A12" s="268">
        <v>5</v>
      </c>
      <c r="B12" s="269" t="s">
        <v>6</v>
      </c>
      <c r="C12" s="115">
        <f>PFI!C22</f>
        <v>41066052.17580471</v>
      </c>
      <c r="D12" s="304">
        <f>PFI!L22</f>
        <v>9532074.325493468</v>
      </c>
      <c r="E12" s="311">
        <f t="shared" si="1"/>
        <v>50598126.50129818</v>
      </c>
      <c r="F12" s="201">
        <v>45738837.144</v>
      </c>
      <c r="G12" s="276">
        <f t="shared" si="2"/>
        <v>4859289.35729818</v>
      </c>
      <c r="H12" s="277">
        <f t="shared" si="3"/>
        <v>0.10623989722343907</v>
      </c>
      <c r="K12" s="155"/>
      <c r="L12" s="155"/>
      <c r="M12" s="155"/>
    </row>
    <row r="13" spans="1:13" ht="12.75">
      <c r="A13" s="268">
        <v>6</v>
      </c>
      <c r="B13" s="269" t="s">
        <v>7</v>
      </c>
      <c r="C13" s="115">
        <f>PFI!C23</f>
        <v>15247411.492077366</v>
      </c>
      <c r="D13" s="304">
        <f>PFI!L23</f>
        <v>4064014.1608956107</v>
      </c>
      <c r="E13" s="311">
        <f t="shared" si="1"/>
        <v>19311425.652972978</v>
      </c>
      <c r="F13" s="201">
        <v>18316910.461428363</v>
      </c>
      <c r="G13" s="276">
        <f t="shared" si="2"/>
        <v>994515.1915446147</v>
      </c>
      <c r="H13" s="277">
        <f t="shared" si="3"/>
        <v>0.05429492018530402</v>
      </c>
      <c r="K13" s="155"/>
      <c r="L13" s="155"/>
      <c r="M13" s="155"/>
    </row>
    <row r="14" spans="1:13" ht="12.75">
      <c r="A14" s="268">
        <v>7</v>
      </c>
      <c r="B14" s="269" t="s">
        <v>8</v>
      </c>
      <c r="C14" s="115">
        <f>PFI!C24</f>
        <v>629744428.6869472</v>
      </c>
      <c r="D14" s="304">
        <f>PFI!L24</f>
        <v>-91781057.72552511</v>
      </c>
      <c r="E14" s="311">
        <f t="shared" si="1"/>
        <v>537963370.9614221</v>
      </c>
      <c r="F14" s="201">
        <v>501753398.4179902</v>
      </c>
      <c r="G14" s="276">
        <f t="shared" si="2"/>
        <v>36209972.54343188</v>
      </c>
      <c r="H14" s="277">
        <f t="shared" si="3"/>
        <v>0.07216687053361381</v>
      </c>
      <c r="K14" s="155"/>
      <c r="L14" s="155"/>
      <c r="M14" s="155"/>
    </row>
    <row r="15" spans="1:13" ht="12.75">
      <c r="A15" s="268">
        <v>8</v>
      </c>
      <c r="B15" s="269" t="s">
        <v>9</v>
      </c>
      <c r="C15" s="115">
        <f>PFI!C25</f>
        <v>17542852.576912582</v>
      </c>
      <c r="D15" s="304">
        <f>PFI!L25</f>
        <v>198710.46351795408</v>
      </c>
      <c r="E15" s="311">
        <f t="shared" si="1"/>
        <v>17741563.040430535</v>
      </c>
      <c r="F15" s="201">
        <v>16755413.822196022</v>
      </c>
      <c r="G15" s="276">
        <f t="shared" si="2"/>
        <v>986149.218234513</v>
      </c>
      <c r="H15" s="277">
        <f t="shared" si="3"/>
        <v>0.05885555729624259</v>
      </c>
      <c r="K15" s="155"/>
      <c r="L15" s="155"/>
      <c r="M15" s="155"/>
    </row>
    <row r="16" spans="1:13" ht="12.75">
      <c r="A16" s="295">
        <v>9</v>
      </c>
      <c r="B16" s="296" t="s">
        <v>10</v>
      </c>
      <c r="C16" s="297">
        <f>PFI!C26</f>
        <v>31119037.39151527</v>
      </c>
      <c r="D16" s="306">
        <f>PFI!L26</f>
        <v>-1996979.972880629</v>
      </c>
      <c r="E16" s="312">
        <f t="shared" si="1"/>
        <v>29122057.418634642</v>
      </c>
      <c r="F16" s="242">
        <v>27698409.147586208</v>
      </c>
      <c r="G16" s="298">
        <f t="shared" si="2"/>
        <v>1423648.271048434</v>
      </c>
      <c r="H16" s="299">
        <f t="shared" si="3"/>
        <v>0.0513981963174408</v>
      </c>
      <c r="K16" s="155"/>
      <c r="L16" s="155"/>
      <c r="M16" s="155"/>
    </row>
    <row r="17" spans="1:8" ht="13.5">
      <c r="A17" s="265"/>
      <c r="B17" s="270" t="s">
        <v>124</v>
      </c>
      <c r="C17" s="265">
        <f>SUM(C8:C16)</f>
        <v>886898477.9811325</v>
      </c>
      <c r="D17" s="265">
        <f>SUM(D8:D16)</f>
        <v>-70086345.03779511</v>
      </c>
      <c r="E17" s="265">
        <f>SUM(E8:E16)</f>
        <v>816812132.9433373</v>
      </c>
      <c r="F17" s="280">
        <f>SUM(F8:F16)</f>
        <v>763854727.531338</v>
      </c>
      <c r="G17" s="265">
        <f>SUM(G8:G16)</f>
        <v>52957405.41199934</v>
      </c>
      <c r="H17" s="278">
        <f t="shared" si="3"/>
        <v>0.06932915841622078</v>
      </c>
    </row>
    <row r="18" spans="1:13" ht="12.75">
      <c r="A18" s="300">
        <v>10</v>
      </c>
      <c r="B18" s="301" t="s">
        <v>12</v>
      </c>
      <c r="C18" s="160">
        <f>PFI!C28</f>
        <v>1189291.266408555</v>
      </c>
      <c r="D18" s="307">
        <f>PFI!L28</f>
        <v>1077499.9458515474</v>
      </c>
      <c r="E18" s="313">
        <f t="shared" si="1"/>
        <v>2266791.2122601024</v>
      </c>
      <c r="F18" s="309">
        <v>2243519.4769857298</v>
      </c>
      <c r="G18" s="302">
        <f t="shared" si="2"/>
        <v>23271.735274372622</v>
      </c>
      <c r="H18" s="303">
        <f t="shared" si="3"/>
        <v>0.010372869731284595</v>
      </c>
      <c r="K18" s="155"/>
      <c r="L18" s="155"/>
      <c r="M18" s="155"/>
    </row>
    <row r="19" spans="1:13" ht="12.75">
      <c r="A19" s="268">
        <v>11</v>
      </c>
      <c r="B19" s="269" t="s">
        <v>13</v>
      </c>
      <c r="C19" s="115">
        <f>PFI!C29</f>
        <v>5831923.147075236</v>
      </c>
      <c r="D19" s="304">
        <f>PFI!L29</f>
        <v>272204.54196132877</v>
      </c>
      <c r="E19" s="311">
        <f t="shared" si="1"/>
        <v>6104127.689036565</v>
      </c>
      <c r="F19" s="201">
        <v>5735484.54465344</v>
      </c>
      <c r="G19" s="276">
        <f t="shared" si="2"/>
        <v>368643.144383125</v>
      </c>
      <c r="H19" s="277">
        <f t="shared" si="3"/>
        <v>0.06427410648796372</v>
      </c>
      <c r="K19" s="155"/>
      <c r="L19" s="155"/>
      <c r="M19" s="155"/>
    </row>
    <row r="20" spans="1:13" ht="12.75">
      <c r="A20" s="268">
        <v>12</v>
      </c>
      <c r="B20" s="269" t="s">
        <v>14</v>
      </c>
      <c r="C20" s="115">
        <f>PFI!C30</f>
        <v>4376794.071716715</v>
      </c>
      <c r="D20" s="304">
        <f>PFI!L30</f>
        <v>1718619.470708828</v>
      </c>
      <c r="E20" s="311">
        <f t="shared" si="1"/>
        <v>6095413.542425543</v>
      </c>
      <c r="F20" s="201">
        <v>5853161.327299448</v>
      </c>
      <c r="G20" s="276">
        <f t="shared" si="2"/>
        <v>242252.21512609534</v>
      </c>
      <c r="H20" s="277">
        <f t="shared" si="3"/>
        <v>0.04138826893361336</v>
      </c>
      <c r="K20" s="155"/>
      <c r="L20" s="155"/>
      <c r="M20" s="155"/>
    </row>
    <row r="21" spans="1:13" ht="12.75">
      <c r="A21" s="268">
        <v>13</v>
      </c>
      <c r="B21" s="269" t="s">
        <v>15</v>
      </c>
      <c r="C21" s="115">
        <f>PFI!C31</f>
        <v>1474037.342134793</v>
      </c>
      <c r="D21" s="304">
        <f>PFI!L31</f>
        <v>391086.24621398334</v>
      </c>
      <c r="E21" s="311">
        <f t="shared" si="1"/>
        <v>1865123.5883487763</v>
      </c>
      <c r="F21" s="201">
        <v>1754206.7643795134</v>
      </c>
      <c r="G21" s="276">
        <f t="shared" si="2"/>
        <v>110916.82396926288</v>
      </c>
      <c r="H21" s="277">
        <f t="shared" si="3"/>
        <v>0.0632290481495752</v>
      </c>
      <c r="K21" s="155"/>
      <c r="L21" s="155"/>
      <c r="M21" s="155"/>
    </row>
    <row r="22" spans="1:13" ht="12.75">
      <c r="A22" s="268">
        <v>14</v>
      </c>
      <c r="B22" s="269" t="s">
        <v>16</v>
      </c>
      <c r="C22" s="115">
        <f>PFI!C32</f>
        <v>2241794.274159628</v>
      </c>
      <c r="D22" s="304">
        <f>PFI!L32</f>
        <v>1163246.0503838556</v>
      </c>
      <c r="E22" s="311">
        <f t="shared" si="1"/>
        <v>3405040.3245434836</v>
      </c>
      <c r="F22" s="201">
        <v>3242302.021889629</v>
      </c>
      <c r="G22" s="276">
        <f t="shared" si="2"/>
        <v>162738.3026538547</v>
      </c>
      <c r="H22" s="277">
        <f t="shared" si="3"/>
        <v>0.05019220959527093</v>
      </c>
      <c r="K22" s="155"/>
      <c r="L22" s="155"/>
      <c r="M22" s="155"/>
    </row>
    <row r="23" spans="1:13" ht="12.75">
      <c r="A23" s="268">
        <v>15</v>
      </c>
      <c r="B23" s="269" t="s">
        <v>17</v>
      </c>
      <c r="C23" s="115">
        <f>PFI!C33</f>
        <v>734114.262336146</v>
      </c>
      <c r="D23" s="304">
        <f>PFI!L33</f>
        <v>262822.7777647194</v>
      </c>
      <c r="E23" s="311">
        <f t="shared" si="1"/>
        <v>996937.0401008653</v>
      </c>
      <c r="F23" s="201">
        <v>972329.2943140118</v>
      </c>
      <c r="G23" s="276">
        <f t="shared" si="2"/>
        <v>24607.745786853484</v>
      </c>
      <c r="H23" s="277">
        <f t="shared" si="3"/>
        <v>0.02530803703102924</v>
      </c>
      <c r="K23" s="155"/>
      <c r="L23" s="155"/>
      <c r="M23" s="155"/>
    </row>
    <row r="24" spans="1:13" ht="12.75">
      <c r="A24" s="268">
        <v>16</v>
      </c>
      <c r="B24" s="269" t="s">
        <v>18</v>
      </c>
      <c r="C24" s="115">
        <f>PFI!C34</f>
        <v>7478748.985496935</v>
      </c>
      <c r="D24" s="304">
        <f>PFI!L34</f>
        <v>3474767.8122768085</v>
      </c>
      <c r="E24" s="311">
        <f t="shared" si="1"/>
        <v>10953516.797773745</v>
      </c>
      <c r="F24" s="201">
        <v>10393080.334397042</v>
      </c>
      <c r="G24" s="276">
        <f t="shared" si="2"/>
        <v>560436.4633767027</v>
      </c>
      <c r="H24" s="277">
        <f t="shared" si="3"/>
        <v>0.0539239999446437</v>
      </c>
      <c r="K24" s="155"/>
      <c r="L24" s="155"/>
      <c r="M24" s="155"/>
    </row>
    <row r="25" spans="1:13" ht="12.75">
      <c r="A25" s="268">
        <v>17</v>
      </c>
      <c r="B25" s="269" t="s">
        <v>19</v>
      </c>
      <c r="C25" s="115">
        <f>PFI!C35</f>
        <v>3341853.411733483</v>
      </c>
      <c r="D25" s="304">
        <f>PFI!L35</f>
        <v>839026.3023497409</v>
      </c>
      <c r="E25" s="311">
        <f t="shared" si="1"/>
        <v>4180879.7140832236</v>
      </c>
      <c r="F25" s="201">
        <v>3890733.847826447</v>
      </c>
      <c r="G25" s="276">
        <f t="shared" si="2"/>
        <v>290145.86625677673</v>
      </c>
      <c r="H25" s="277">
        <f t="shared" si="3"/>
        <v>0.07457355799828513</v>
      </c>
      <c r="K25" s="155"/>
      <c r="L25" s="155"/>
      <c r="M25" s="155"/>
    </row>
    <row r="26" spans="1:13" ht="12.75">
      <c r="A26" s="268">
        <v>18</v>
      </c>
      <c r="B26" s="269" t="s">
        <v>209</v>
      </c>
      <c r="C26" s="115">
        <f>PFI!C36</f>
        <v>1588197.3511991338</v>
      </c>
      <c r="D26" s="304">
        <f>PFI!L36</f>
        <v>894553.9229077848</v>
      </c>
      <c r="E26" s="311">
        <f t="shared" si="1"/>
        <v>2482751.274106919</v>
      </c>
      <c r="F26" s="201">
        <v>2349570.6657908307</v>
      </c>
      <c r="G26" s="276">
        <f t="shared" si="2"/>
        <v>133180.6083160881</v>
      </c>
      <c r="H26" s="277">
        <f t="shared" si="3"/>
        <v>0.05668295499904086</v>
      </c>
      <c r="K26" s="155"/>
      <c r="L26" s="155"/>
      <c r="M26" s="155"/>
    </row>
    <row r="27" spans="1:13" ht="12.75">
      <c r="A27" s="268">
        <v>19</v>
      </c>
      <c r="B27" s="269" t="s">
        <v>21</v>
      </c>
      <c r="C27" s="115">
        <f>PFI!C37</f>
        <v>3755415.8618981587</v>
      </c>
      <c r="D27" s="304">
        <f>PFI!L37</f>
        <v>1168259.5437804786</v>
      </c>
      <c r="E27" s="311">
        <f t="shared" si="1"/>
        <v>4923675.405678637</v>
      </c>
      <c r="F27" s="201">
        <v>4675097.487177333</v>
      </c>
      <c r="G27" s="276">
        <f t="shared" si="2"/>
        <v>248577.91850130446</v>
      </c>
      <c r="H27" s="277">
        <f t="shared" si="3"/>
        <v>0.05317063851247883</v>
      </c>
      <c r="K27" s="155"/>
      <c r="L27" s="155"/>
      <c r="M27" s="155"/>
    </row>
    <row r="28" spans="1:13" ht="12.75">
      <c r="A28" s="268">
        <v>20</v>
      </c>
      <c r="B28" s="269" t="s">
        <v>22</v>
      </c>
      <c r="C28" s="115">
        <f>PFI!C38</f>
        <v>11112826.957927698</v>
      </c>
      <c r="D28" s="304">
        <f>PFI!L38</f>
        <v>-1629224.5139338323</v>
      </c>
      <c r="E28" s="311">
        <f t="shared" si="1"/>
        <v>9483602.443993866</v>
      </c>
      <c r="F28" s="201">
        <v>8626055.928323586</v>
      </c>
      <c r="G28" s="276">
        <f t="shared" si="2"/>
        <v>857546.5156702809</v>
      </c>
      <c r="H28" s="277">
        <f t="shared" si="3"/>
        <v>0.0994135121306754</v>
      </c>
      <c r="K28" s="155"/>
      <c r="L28" s="155"/>
      <c r="M28" s="155"/>
    </row>
    <row r="29" spans="1:13" ht="12.75">
      <c r="A29" s="268">
        <v>21</v>
      </c>
      <c r="B29" s="269" t="s">
        <v>23</v>
      </c>
      <c r="C29" s="115">
        <f>PFI!C39</f>
        <v>11452420.414375154</v>
      </c>
      <c r="D29" s="304">
        <f>PFI!L39</f>
        <v>-2105917.787978939</v>
      </c>
      <c r="E29" s="311">
        <f t="shared" si="1"/>
        <v>9346502.626396216</v>
      </c>
      <c r="F29" s="201">
        <v>8954205.652412256</v>
      </c>
      <c r="G29" s="276">
        <f t="shared" si="2"/>
        <v>392296.9739839602</v>
      </c>
      <c r="H29" s="277">
        <f t="shared" si="3"/>
        <v>0.043811476887207323</v>
      </c>
      <c r="K29" s="155"/>
      <c r="L29" s="155"/>
      <c r="M29" s="155"/>
    </row>
    <row r="30" spans="1:13" ht="12.75">
      <c r="A30" s="268">
        <v>22</v>
      </c>
      <c r="B30" s="269" t="s">
        <v>24</v>
      </c>
      <c r="C30" s="115">
        <f>PFI!C40</f>
        <v>4159168.359875257</v>
      </c>
      <c r="D30" s="304">
        <f>PFI!L40</f>
        <v>102032.34401072562</v>
      </c>
      <c r="E30" s="311">
        <f t="shared" si="1"/>
        <v>4261200.703885983</v>
      </c>
      <c r="F30" s="201">
        <v>3923963.4014128125</v>
      </c>
      <c r="G30" s="276">
        <f t="shared" si="2"/>
        <v>337237.3024731702</v>
      </c>
      <c r="H30" s="277">
        <f t="shared" si="3"/>
        <v>0.08594302952768329</v>
      </c>
      <c r="K30" s="155"/>
      <c r="L30" s="155"/>
      <c r="M30" s="155"/>
    </row>
    <row r="31" spans="1:13" ht="12.75">
      <c r="A31" s="268">
        <v>23</v>
      </c>
      <c r="B31" s="269" t="s">
        <v>25</v>
      </c>
      <c r="C31" s="115">
        <f>PFI!C41</f>
        <v>449946.04334420146</v>
      </c>
      <c r="D31" s="304">
        <f>PFI!L41</f>
        <v>284322.83317367587</v>
      </c>
      <c r="E31" s="311">
        <f t="shared" si="1"/>
        <v>734268.8765178773</v>
      </c>
      <c r="F31" s="201">
        <v>709002.8642880471</v>
      </c>
      <c r="G31" s="276">
        <f t="shared" si="2"/>
        <v>25266.01222983026</v>
      </c>
      <c r="H31" s="277">
        <f t="shared" si="3"/>
        <v>0.035635980476893314</v>
      </c>
      <c r="K31" s="155"/>
      <c r="L31" s="155"/>
      <c r="M31" s="155"/>
    </row>
    <row r="32" spans="1:13" ht="12.75">
      <c r="A32" s="268">
        <v>24</v>
      </c>
      <c r="B32" s="269" t="s">
        <v>26</v>
      </c>
      <c r="C32" s="115">
        <f>PFI!C42</f>
        <v>5532267.757624176</v>
      </c>
      <c r="D32" s="304">
        <f>PFI!L42</f>
        <v>2925304.388705788</v>
      </c>
      <c r="E32" s="311">
        <f t="shared" si="1"/>
        <v>8457572.146329965</v>
      </c>
      <c r="F32" s="201">
        <v>8107945.231426436</v>
      </c>
      <c r="G32" s="276">
        <f t="shared" si="2"/>
        <v>349626.914903529</v>
      </c>
      <c r="H32" s="277">
        <f t="shared" si="3"/>
        <v>0.043121519068527236</v>
      </c>
      <c r="K32" s="155"/>
      <c r="L32" s="155"/>
      <c r="M32" s="155"/>
    </row>
    <row r="33" spans="1:13" ht="12.75">
      <c r="A33" s="268">
        <v>25</v>
      </c>
      <c r="B33" s="269" t="s">
        <v>27</v>
      </c>
      <c r="C33" s="115">
        <f>PFI!C43</f>
        <v>14741010.923859961</v>
      </c>
      <c r="D33" s="304">
        <f>PFI!L43</f>
        <v>2345776.5479359594</v>
      </c>
      <c r="E33" s="311">
        <f t="shared" si="1"/>
        <v>17086787.47179592</v>
      </c>
      <c r="F33" s="201">
        <v>16095379.105660567</v>
      </c>
      <c r="G33" s="276">
        <f t="shared" si="2"/>
        <v>991408.3661353532</v>
      </c>
      <c r="H33" s="277">
        <f t="shared" si="3"/>
        <v>0.061595838136343506</v>
      </c>
      <c r="K33" s="155"/>
      <c r="L33" s="155"/>
      <c r="M33" s="155"/>
    </row>
    <row r="34" spans="1:13" ht="12.75">
      <c r="A34" s="268">
        <v>26</v>
      </c>
      <c r="B34" s="269" t="s">
        <v>28</v>
      </c>
      <c r="C34" s="115">
        <f>PFI!C44</f>
        <v>1907670.832573004</v>
      </c>
      <c r="D34" s="304">
        <f>PFI!L44</f>
        <v>375647.1591562937</v>
      </c>
      <c r="E34" s="311">
        <f t="shared" si="1"/>
        <v>2283317.9917292977</v>
      </c>
      <c r="F34" s="201">
        <v>2181693.7614550474</v>
      </c>
      <c r="G34" s="276">
        <f t="shared" si="2"/>
        <v>101624.23027425027</v>
      </c>
      <c r="H34" s="277">
        <f t="shared" si="3"/>
        <v>0.046580428504536586</v>
      </c>
      <c r="K34" s="155"/>
      <c r="L34" s="155"/>
      <c r="M34" s="155"/>
    </row>
    <row r="35" spans="1:13" ht="12.75">
      <c r="A35" s="268">
        <v>27</v>
      </c>
      <c r="B35" s="269" t="s">
        <v>29</v>
      </c>
      <c r="C35" s="115">
        <f>PFI!C45</f>
        <v>3310124.5502496082</v>
      </c>
      <c r="D35" s="304">
        <f>PFI!L45</f>
        <v>937860.9022893056</v>
      </c>
      <c r="E35" s="311">
        <f t="shared" si="1"/>
        <v>4247985.452538914</v>
      </c>
      <c r="F35" s="201">
        <v>3994654.008594062</v>
      </c>
      <c r="G35" s="276">
        <f t="shared" si="2"/>
        <v>253331.44394485187</v>
      </c>
      <c r="H35" s="277">
        <f t="shared" si="3"/>
        <v>0.0634176184970805</v>
      </c>
      <c r="K35" s="155"/>
      <c r="L35" s="155"/>
      <c r="M35" s="155"/>
    </row>
    <row r="36" spans="1:13" ht="12.75">
      <c r="A36" s="268">
        <v>28</v>
      </c>
      <c r="B36" s="269" t="s">
        <v>30</v>
      </c>
      <c r="C36" s="115">
        <f>PFI!C46</f>
        <v>4136705.060161917</v>
      </c>
      <c r="D36" s="304">
        <f>PFI!L46</f>
        <v>1203092.9384220885</v>
      </c>
      <c r="E36" s="311">
        <f t="shared" si="1"/>
        <v>5339797.998584006</v>
      </c>
      <c r="F36" s="201">
        <v>5053969.44659547</v>
      </c>
      <c r="G36" s="276">
        <f t="shared" si="2"/>
        <v>285828.55198853556</v>
      </c>
      <c r="H36" s="277">
        <f t="shared" si="3"/>
        <v>0.056555259189601914</v>
      </c>
      <c r="K36" s="155"/>
      <c r="L36" s="155"/>
      <c r="M36" s="155"/>
    </row>
    <row r="37" spans="1:13" ht="12.75">
      <c r="A37" s="268">
        <v>29</v>
      </c>
      <c r="B37" s="269" t="s">
        <v>31</v>
      </c>
      <c r="C37" s="115">
        <f>PFI!C47</f>
        <v>7289344.478541081</v>
      </c>
      <c r="D37" s="304">
        <f>PFI!L47</f>
        <v>-1443924.1380794805</v>
      </c>
      <c r="E37" s="311">
        <f t="shared" si="1"/>
        <v>5845420.340461601</v>
      </c>
      <c r="F37" s="201">
        <v>5372147.860903058</v>
      </c>
      <c r="G37" s="276">
        <f t="shared" si="2"/>
        <v>473272.47955854237</v>
      </c>
      <c r="H37" s="277">
        <f t="shared" si="3"/>
        <v>0.08809744106317008</v>
      </c>
      <c r="K37" s="155"/>
      <c r="L37" s="155"/>
      <c r="M37" s="155"/>
    </row>
    <row r="38" spans="1:13" ht="12.75">
      <c r="A38" s="268">
        <v>30</v>
      </c>
      <c r="B38" s="269" t="s">
        <v>32</v>
      </c>
      <c r="C38" s="115">
        <f>PFI!C48</f>
        <v>11697472.938031416</v>
      </c>
      <c r="D38" s="304">
        <f>PFI!L48</f>
        <v>958027.5689162399</v>
      </c>
      <c r="E38" s="311">
        <f t="shared" si="1"/>
        <v>12655500.506947657</v>
      </c>
      <c r="F38" s="201">
        <v>11929704.380549056</v>
      </c>
      <c r="G38" s="276">
        <f t="shared" si="2"/>
        <v>725796.1263986006</v>
      </c>
      <c r="H38" s="277">
        <f t="shared" si="3"/>
        <v>0.060839405843281735</v>
      </c>
      <c r="K38" s="155"/>
      <c r="L38" s="155"/>
      <c r="M38" s="155"/>
    </row>
    <row r="39" spans="1:13" ht="12.75">
      <c r="A39" s="268">
        <v>31</v>
      </c>
      <c r="B39" s="269" t="s">
        <v>33</v>
      </c>
      <c r="C39" s="115">
        <f>PFI!C49</f>
        <v>1283826.2412049137</v>
      </c>
      <c r="D39" s="304">
        <f>PFI!L49</f>
        <v>461882.16450731317</v>
      </c>
      <c r="E39" s="311">
        <f t="shared" si="1"/>
        <v>1745708.4057122269</v>
      </c>
      <c r="F39" s="201">
        <v>1669005.2611050336</v>
      </c>
      <c r="G39" s="276">
        <f t="shared" si="2"/>
        <v>76703.1446071933</v>
      </c>
      <c r="H39" s="277">
        <f t="shared" si="3"/>
        <v>0.04595740133042403</v>
      </c>
      <c r="K39" s="155"/>
      <c r="L39" s="155"/>
      <c r="M39" s="155"/>
    </row>
    <row r="40" spans="1:13" ht="12.75">
      <c r="A40" s="268">
        <v>32</v>
      </c>
      <c r="B40" s="269" t="s">
        <v>34</v>
      </c>
      <c r="C40" s="115">
        <f>PFI!C50</f>
        <v>994605.721623899</v>
      </c>
      <c r="D40" s="304">
        <f>PFI!L50</f>
        <v>807806.936215816</v>
      </c>
      <c r="E40" s="311">
        <f t="shared" si="1"/>
        <v>1802412.657839715</v>
      </c>
      <c r="F40" s="201">
        <v>1712887.8461269916</v>
      </c>
      <c r="G40" s="276">
        <f t="shared" si="2"/>
        <v>89524.81171272346</v>
      </c>
      <c r="H40" s="277">
        <f t="shared" si="3"/>
        <v>0.05226542526712885</v>
      </c>
      <c r="K40" s="155"/>
      <c r="L40" s="155"/>
      <c r="M40" s="155"/>
    </row>
    <row r="41" spans="1:13" ht="12.75">
      <c r="A41" s="268">
        <v>33</v>
      </c>
      <c r="B41" s="269" t="s">
        <v>35</v>
      </c>
      <c r="C41" s="115">
        <f>PFI!C51</f>
        <v>2745940.593805998</v>
      </c>
      <c r="D41" s="304">
        <f>PFI!L51</f>
        <v>2159553.145600933</v>
      </c>
      <c r="E41" s="311">
        <f t="shared" si="1"/>
        <v>4905493.739406931</v>
      </c>
      <c r="F41" s="201">
        <v>4734266.6563955955</v>
      </c>
      <c r="G41" s="276">
        <f t="shared" si="2"/>
        <v>171227.0830113357</v>
      </c>
      <c r="H41" s="277">
        <f t="shared" si="3"/>
        <v>0.036167604285665345</v>
      </c>
      <c r="K41" s="155"/>
      <c r="L41" s="155"/>
      <c r="M41" s="155"/>
    </row>
    <row r="42" spans="1:13" ht="12.75">
      <c r="A42" s="268">
        <v>34</v>
      </c>
      <c r="B42" s="269" t="s">
        <v>36</v>
      </c>
      <c r="C42" s="115">
        <f>PFI!C52</f>
        <v>8364699.758121103</v>
      </c>
      <c r="D42" s="304">
        <f>PFI!L52</f>
        <v>5842394.670434853</v>
      </c>
      <c r="E42" s="311">
        <f t="shared" si="1"/>
        <v>14207094.428555956</v>
      </c>
      <c r="F42" s="201">
        <v>14024805.229355253</v>
      </c>
      <c r="G42" s="276">
        <f t="shared" si="2"/>
        <v>182289.19920070283</v>
      </c>
      <c r="H42" s="277">
        <f t="shared" si="3"/>
        <v>0.012997627861466077</v>
      </c>
      <c r="K42" s="155"/>
      <c r="L42" s="155"/>
      <c r="M42" s="155"/>
    </row>
    <row r="43" spans="1:13" ht="12.75">
      <c r="A43" s="268">
        <v>35</v>
      </c>
      <c r="B43" s="269" t="s">
        <v>37</v>
      </c>
      <c r="C43" s="115">
        <f>PFI!C53</f>
        <v>13915289.714842556</v>
      </c>
      <c r="D43" s="304">
        <f>PFI!L53</f>
        <v>1377946.4746745501</v>
      </c>
      <c r="E43" s="311">
        <f t="shared" si="1"/>
        <v>15293236.189517107</v>
      </c>
      <c r="F43" s="201">
        <v>14487092.492722383</v>
      </c>
      <c r="G43" s="276">
        <f t="shared" si="2"/>
        <v>806143.6967947241</v>
      </c>
      <c r="H43" s="277">
        <f t="shared" si="3"/>
        <v>0.055645651271964525</v>
      </c>
      <c r="K43" s="155"/>
      <c r="L43" s="155"/>
      <c r="M43" s="155"/>
    </row>
    <row r="44" spans="1:13" ht="12.75">
      <c r="A44" s="268">
        <v>36</v>
      </c>
      <c r="B44" s="269" t="s">
        <v>38</v>
      </c>
      <c r="C44" s="115">
        <f>PFI!C54</f>
        <v>2170403.2405820936</v>
      </c>
      <c r="D44" s="304">
        <f>PFI!L54</f>
        <v>801167.8853361434</v>
      </c>
      <c r="E44" s="311">
        <f t="shared" si="1"/>
        <v>2971571.125918237</v>
      </c>
      <c r="F44" s="201">
        <v>2790846.1360329026</v>
      </c>
      <c r="G44" s="276">
        <f t="shared" si="2"/>
        <v>180724.9898853344</v>
      </c>
      <c r="H44" s="277">
        <f t="shared" si="3"/>
        <v>0.06475634308605382</v>
      </c>
      <c r="K44" s="155"/>
      <c r="L44" s="155"/>
      <c r="M44" s="155"/>
    </row>
    <row r="45" spans="1:13" ht="12.75">
      <c r="A45" s="268">
        <v>37</v>
      </c>
      <c r="B45" s="269" t="s">
        <v>39</v>
      </c>
      <c r="C45" s="115">
        <f>PFI!C55</f>
        <v>1540256.9941355616</v>
      </c>
      <c r="D45" s="304">
        <f>PFI!L55</f>
        <v>459795.647668353</v>
      </c>
      <c r="E45" s="311">
        <f t="shared" si="1"/>
        <v>2000052.6418039147</v>
      </c>
      <c r="F45" s="201">
        <v>1919857.328727339</v>
      </c>
      <c r="G45" s="276">
        <f t="shared" si="2"/>
        <v>80195.31307657575</v>
      </c>
      <c r="H45" s="277">
        <f t="shared" si="3"/>
        <v>0.04177149618182141</v>
      </c>
      <c r="K45" s="155"/>
      <c r="L45" s="155"/>
      <c r="M45" s="155"/>
    </row>
    <row r="46" spans="1:13" ht="12.75">
      <c r="A46" s="268">
        <v>38</v>
      </c>
      <c r="B46" s="269" t="s">
        <v>40</v>
      </c>
      <c r="C46" s="115">
        <f>PFI!C56</f>
        <v>5266160.974289575</v>
      </c>
      <c r="D46" s="304">
        <f>PFI!L56</f>
        <v>145209.92558584284</v>
      </c>
      <c r="E46" s="311">
        <f t="shared" si="1"/>
        <v>5411370.899875417</v>
      </c>
      <c r="F46" s="201">
        <v>5013656.493357564</v>
      </c>
      <c r="G46" s="276">
        <f t="shared" si="2"/>
        <v>397714.406517853</v>
      </c>
      <c r="H46" s="277">
        <f t="shared" si="3"/>
        <v>0.07932621771052162</v>
      </c>
      <c r="K46" s="155"/>
      <c r="L46" s="155"/>
      <c r="M46" s="155"/>
    </row>
    <row r="47" spans="1:13" ht="12.75">
      <c r="A47" s="268">
        <v>39</v>
      </c>
      <c r="B47" s="269" t="s">
        <v>41</v>
      </c>
      <c r="C47" s="115">
        <f>PFI!C57</f>
        <v>1535196.809079486</v>
      </c>
      <c r="D47" s="304">
        <f>PFI!L57</f>
        <v>570803.7376832374</v>
      </c>
      <c r="E47" s="311">
        <f t="shared" si="1"/>
        <v>2106000.5467627235</v>
      </c>
      <c r="F47" s="201">
        <v>1944826.6446505534</v>
      </c>
      <c r="G47" s="276">
        <f t="shared" si="2"/>
        <v>161173.90211217012</v>
      </c>
      <c r="H47" s="277">
        <f t="shared" si="3"/>
        <v>0.08287314581764682</v>
      </c>
      <c r="K47" s="155"/>
      <c r="L47" s="155"/>
      <c r="M47" s="155"/>
    </row>
    <row r="48" spans="1:13" ht="12.75">
      <c r="A48" s="268">
        <v>40</v>
      </c>
      <c r="B48" s="269" t="s">
        <v>42</v>
      </c>
      <c r="C48" s="115">
        <f>PFI!C58</f>
        <v>11306082.070648843</v>
      </c>
      <c r="D48" s="304">
        <f>PFI!L58</f>
        <v>-3119375.3673574417</v>
      </c>
      <c r="E48" s="311">
        <f t="shared" si="1"/>
        <v>8186706.703291401</v>
      </c>
      <c r="F48" s="201">
        <v>8045828.069727441</v>
      </c>
      <c r="G48" s="276">
        <f t="shared" si="2"/>
        <v>140878.63356395997</v>
      </c>
      <c r="H48" s="277">
        <f t="shared" si="3"/>
        <v>0.017509525724768826</v>
      </c>
      <c r="K48" s="155"/>
      <c r="L48" s="155"/>
      <c r="M48" s="155"/>
    </row>
    <row r="49" spans="1:13" ht="12.75">
      <c r="A49" s="268">
        <v>41</v>
      </c>
      <c r="B49" s="269" t="s">
        <v>43</v>
      </c>
      <c r="C49" s="115">
        <f>PFI!C59</f>
        <v>5483527.976074399</v>
      </c>
      <c r="D49" s="304">
        <f>PFI!L59</f>
        <v>989665.3324709537</v>
      </c>
      <c r="E49" s="311">
        <f t="shared" si="1"/>
        <v>6473193.308545353</v>
      </c>
      <c r="F49" s="201">
        <v>6098030.607293247</v>
      </c>
      <c r="G49" s="276">
        <f t="shared" si="2"/>
        <v>375162.70125210565</v>
      </c>
      <c r="H49" s="277">
        <f t="shared" si="3"/>
        <v>0.061521944610020585</v>
      </c>
      <c r="K49" s="155"/>
      <c r="L49" s="155"/>
      <c r="M49" s="155"/>
    </row>
    <row r="50" spans="1:13" ht="12.75">
      <c r="A50" s="268">
        <v>42</v>
      </c>
      <c r="B50" s="269" t="s">
        <v>44</v>
      </c>
      <c r="C50" s="115">
        <f>PFI!C60</f>
        <v>11141832.75752617</v>
      </c>
      <c r="D50" s="304">
        <f>PFI!L60</f>
        <v>3668991.6258703116</v>
      </c>
      <c r="E50" s="311">
        <f t="shared" si="1"/>
        <v>14810824.383396482</v>
      </c>
      <c r="F50" s="201">
        <v>14007837.559123503</v>
      </c>
      <c r="G50" s="276">
        <f t="shared" si="2"/>
        <v>802986.824272979</v>
      </c>
      <c r="H50" s="277">
        <f t="shared" si="3"/>
        <v>0.0573241102264197</v>
      </c>
      <c r="K50" s="155"/>
      <c r="L50" s="155"/>
      <c r="M50" s="155"/>
    </row>
    <row r="51" spans="1:13" ht="12.75">
      <c r="A51" s="268">
        <v>43</v>
      </c>
      <c r="B51" s="269" t="s">
        <v>45</v>
      </c>
      <c r="C51" s="115">
        <f>PFI!C61</f>
        <v>5892013.802858367</v>
      </c>
      <c r="D51" s="304">
        <f>PFI!L61</f>
        <v>604383.9953405302</v>
      </c>
      <c r="E51" s="311">
        <f t="shared" si="1"/>
        <v>6496397.798198896</v>
      </c>
      <c r="F51" s="201">
        <v>6081467.414419241</v>
      </c>
      <c r="G51" s="276">
        <f t="shared" si="2"/>
        <v>414930.3837796552</v>
      </c>
      <c r="H51" s="277">
        <f t="shared" si="3"/>
        <v>0.06822866185155396</v>
      </c>
      <c r="K51" s="155"/>
      <c r="L51" s="155"/>
      <c r="M51" s="155"/>
    </row>
    <row r="52" spans="1:13" ht="12.75">
      <c r="A52" s="268">
        <v>44</v>
      </c>
      <c r="B52" s="269" t="s">
        <v>46</v>
      </c>
      <c r="C52" s="115">
        <f>PFI!C62</f>
        <v>9664205.49661662</v>
      </c>
      <c r="D52" s="304">
        <f>PFI!L62</f>
        <v>-1454415.8914679463</v>
      </c>
      <c r="E52" s="311">
        <f t="shared" si="1"/>
        <v>8209789.605148674</v>
      </c>
      <c r="F52" s="201">
        <v>7567294.582077708</v>
      </c>
      <c r="G52" s="276">
        <f t="shared" si="2"/>
        <v>642495.0230709659</v>
      </c>
      <c r="H52" s="277">
        <f t="shared" si="3"/>
        <v>0.08490419080455025</v>
      </c>
      <c r="K52" s="155"/>
      <c r="L52" s="155"/>
      <c r="M52" s="155"/>
    </row>
    <row r="53" spans="1:13" ht="12.75">
      <c r="A53" s="268">
        <v>45</v>
      </c>
      <c r="B53" s="269" t="s">
        <v>47</v>
      </c>
      <c r="C53" s="115">
        <f>PFI!C63</f>
        <v>5536816.817826086</v>
      </c>
      <c r="D53" s="304">
        <f>PFI!L63</f>
        <v>216116.8146889865</v>
      </c>
      <c r="E53" s="311">
        <f t="shared" si="1"/>
        <v>5752933.632515072</v>
      </c>
      <c r="F53" s="201">
        <v>5350164.530707214</v>
      </c>
      <c r="G53" s="276">
        <f t="shared" si="2"/>
        <v>402769.10180785786</v>
      </c>
      <c r="H53" s="277">
        <f t="shared" si="3"/>
        <v>0.07528162909685654</v>
      </c>
      <c r="K53" s="155"/>
      <c r="L53" s="155"/>
      <c r="M53" s="155"/>
    </row>
    <row r="54" spans="1:13" ht="12.75">
      <c r="A54" s="268">
        <v>46</v>
      </c>
      <c r="B54" s="269" t="s">
        <v>48</v>
      </c>
      <c r="C54" s="115">
        <f>PFI!C64</f>
        <v>3078793.1776826256</v>
      </c>
      <c r="D54" s="304">
        <f>PFI!L64</f>
        <v>1727205.0363287185</v>
      </c>
      <c r="E54" s="311">
        <f t="shared" si="1"/>
        <v>4805998.214011344</v>
      </c>
      <c r="F54" s="201">
        <v>4634288.639103824</v>
      </c>
      <c r="G54" s="276">
        <f t="shared" si="2"/>
        <v>171709.57490751985</v>
      </c>
      <c r="H54" s="277">
        <f t="shared" si="3"/>
        <v>0.03705198106536689</v>
      </c>
      <c r="K54" s="155"/>
      <c r="L54" s="155"/>
      <c r="M54" s="155"/>
    </row>
    <row r="55" spans="1:13" ht="12.75">
      <c r="A55" s="268">
        <v>47</v>
      </c>
      <c r="B55" s="269" t="s">
        <v>49</v>
      </c>
      <c r="C55" s="115">
        <f>PFI!C65</f>
        <v>2978691.912404925</v>
      </c>
      <c r="D55" s="304">
        <f>PFI!L65</f>
        <v>1012815.9429346862</v>
      </c>
      <c r="E55" s="311">
        <f t="shared" si="1"/>
        <v>3991507.8553396114</v>
      </c>
      <c r="F55" s="201">
        <v>3738221.9753191075</v>
      </c>
      <c r="G55" s="276">
        <f t="shared" si="2"/>
        <v>253285.8800205039</v>
      </c>
      <c r="H55" s="277">
        <f t="shared" si="3"/>
        <v>0.06775570891530114</v>
      </c>
      <c r="K55" s="155"/>
      <c r="L55" s="155"/>
      <c r="M55" s="155"/>
    </row>
    <row r="56" spans="1:13" ht="12.75">
      <c r="A56" s="268">
        <v>48</v>
      </c>
      <c r="B56" s="269" t="s">
        <v>50</v>
      </c>
      <c r="C56" s="115">
        <f>PFI!C66</f>
        <v>1072734.9435515366</v>
      </c>
      <c r="D56" s="304">
        <f>PFI!L66</f>
        <v>486995.1828029637</v>
      </c>
      <c r="E56" s="311">
        <f t="shared" si="1"/>
        <v>1559730.1263545004</v>
      </c>
      <c r="F56" s="201">
        <v>1497054.9244789553</v>
      </c>
      <c r="G56" s="276">
        <f t="shared" si="2"/>
        <v>62675.201875545084</v>
      </c>
      <c r="H56" s="277">
        <f t="shared" si="3"/>
        <v>0.04186566628299149</v>
      </c>
      <c r="K56" s="155"/>
      <c r="L56" s="155"/>
      <c r="M56" s="155"/>
    </row>
    <row r="57" spans="1:13" ht="12.75">
      <c r="A57" s="268">
        <v>49</v>
      </c>
      <c r="B57" s="269" t="s">
        <v>51</v>
      </c>
      <c r="C57" s="115">
        <f>PFI!C67</f>
        <v>1559287.1567618798</v>
      </c>
      <c r="D57" s="304">
        <f>PFI!L67</f>
        <v>225221.17955090172</v>
      </c>
      <c r="E57" s="311">
        <f t="shared" si="1"/>
        <v>1784508.3363127816</v>
      </c>
      <c r="F57" s="201">
        <v>1639949.450760676</v>
      </c>
      <c r="G57" s="276">
        <f t="shared" si="2"/>
        <v>144558.8855521055</v>
      </c>
      <c r="H57" s="277">
        <f t="shared" si="3"/>
        <v>0.08814837889366234</v>
      </c>
      <c r="K57" s="155"/>
      <c r="L57" s="155"/>
      <c r="M57" s="155"/>
    </row>
    <row r="58" spans="1:13" ht="12.75">
      <c r="A58" s="268">
        <v>50</v>
      </c>
      <c r="B58" s="269" t="s">
        <v>52</v>
      </c>
      <c r="C58" s="115">
        <f>PFI!C68</f>
        <v>2101823.117268837</v>
      </c>
      <c r="D58" s="304">
        <f>PFI!L68</f>
        <v>1187506.2166581103</v>
      </c>
      <c r="E58" s="311">
        <f t="shared" si="1"/>
        <v>3289329.3339269473</v>
      </c>
      <c r="F58" s="201">
        <v>3109564.604127013</v>
      </c>
      <c r="G58" s="276">
        <f t="shared" si="2"/>
        <v>179764.7297999342</v>
      </c>
      <c r="H58" s="277">
        <f t="shared" si="3"/>
        <v>0.057810257282112865</v>
      </c>
      <c r="K58" s="155"/>
      <c r="L58" s="155"/>
      <c r="M58" s="155"/>
    </row>
    <row r="59" spans="1:13" ht="12.75">
      <c r="A59" s="268">
        <v>51</v>
      </c>
      <c r="B59" s="269" t="s">
        <v>53</v>
      </c>
      <c r="C59" s="115">
        <f>PFI!C69</f>
        <v>13965642.563353786</v>
      </c>
      <c r="D59" s="304">
        <f>PFI!L69</f>
        <v>2427215.2623520736</v>
      </c>
      <c r="E59" s="311">
        <f t="shared" si="1"/>
        <v>16392857.82570586</v>
      </c>
      <c r="F59" s="201">
        <v>15475123.859878533</v>
      </c>
      <c r="G59" s="276">
        <f t="shared" si="2"/>
        <v>917733.9658273272</v>
      </c>
      <c r="H59" s="277">
        <f t="shared" si="3"/>
        <v>0.05930382038535309</v>
      </c>
      <c r="K59" s="155"/>
      <c r="L59" s="155"/>
      <c r="M59" s="155"/>
    </row>
    <row r="60" spans="1:13" ht="12.75">
      <c r="A60" s="268">
        <v>52</v>
      </c>
      <c r="B60" s="269" t="s">
        <v>54</v>
      </c>
      <c r="C60" s="115">
        <f>PFI!C70</f>
        <v>4199406.7834411785</v>
      </c>
      <c r="D60" s="304">
        <f>PFI!L70</f>
        <v>1628963.9537211887</v>
      </c>
      <c r="E60" s="311">
        <f t="shared" si="1"/>
        <v>5828370.737162367</v>
      </c>
      <c r="F60" s="201">
        <v>5526212.127741411</v>
      </c>
      <c r="G60" s="276">
        <f t="shared" si="2"/>
        <v>302158.6094209561</v>
      </c>
      <c r="H60" s="277">
        <f t="shared" si="3"/>
        <v>0.05467734542873037</v>
      </c>
      <c r="K60" s="155"/>
      <c r="L60" s="155"/>
      <c r="M60" s="155"/>
    </row>
    <row r="61" spans="1:13" ht="12.75">
      <c r="A61" s="268">
        <v>53</v>
      </c>
      <c r="B61" s="269" t="s">
        <v>55</v>
      </c>
      <c r="C61" s="115">
        <f>PFI!C71</f>
        <v>2157234.026178455</v>
      </c>
      <c r="D61" s="304">
        <f>PFI!L71</f>
        <v>1542705.6532875781</v>
      </c>
      <c r="E61" s="311">
        <f t="shared" si="1"/>
        <v>3699939.6794660334</v>
      </c>
      <c r="F61" s="201">
        <v>3545501.787593125</v>
      </c>
      <c r="G61" s="276">
        <f t="shared" si="2"/>
        <v>154437.89187290845</v>
      </c>
      <c r="H61" s="277">
        <f t="shared" si="3"/>
        <v>0.04355882499152508</v>
      </c>
      <c r="K61" s="155"/>
      <c r="L61" s="155"/>
      <c r="M61" s="155"/>
    </row>
    <row r="62" spans="1:13" ht="12.75">
      <c r="A62" s="268">
        <v>54</v>
      </c>
      <c r="B62" s="269" t="s">
        <v>56</v>
      </c>
      <c r="C62" s="115">
        <f>PFI!C72</f>
        <v>3570641.34122826</v>
      </c>
      <c r="D62" s="304">
        <f>PFI!L72</f>
        <v>821165.889497141</v>
      </c>
      <c r="E62" s="311">
        <f t="shared" si="1"/>
        <v>4391807.230725401</v>
      </c>
      <c r="F62" s="201">
        <v>4089430.925497538</v>
      </c>
      <c r="G62" s="276">
        <f t="shared" si="2"/>
        <v>302376.30522786314</v>
      </c>
      <c r="H62" s="277">
        <f t="shared" si="3"/>
        <v>0.07394092496893667</v>
      </c>
      <c r="K62" s="155"/>
      <c r="L62" s="155"/>
      <c r="M62" s="155"/>
    </row>
    <row r="63" spans="1:13" ht="12.75">
      <c r="A63" s="268">
        <v>55</v>
      </c>
      <c r="B63" s="269" t="s">
        <v>57</v>
      </c>
      <c r="C63" s="115">
        <f>PFI!C73</f>
        <v>3036873.914631626</v>
      </c>
      <c r="D63" s="304">
        <f>PFI!L73</f>
        <v>734970.9556492566</v>
      </c>
      <c r="E63" s="311">
        <f t="shared" si="1"/>
        <v>3771844.870280883</v>
      </c>
      <c r="F63" s="201">
        <v>3572231.322634443</v>
      </c>
      <c r="G63" s="276">
        <f t="shared" si="2"/>
        <v>199613.54764643963</v>
      </c>
      <c r="H63" s="277">
        <f t="shared" si="3"/>
        <v>0.055879233346856516</v>
      </c>
      <c r="K63" s="155"/>
      <c r="L63" s="155"/>
      <c r="M63" s="155"/>
    </row>
    <row r="64" spans="1:13" ht="12.75">
      <c r="A64" s="268">
        <v>56</v>
      </c>
      <c r="B64" s="269" t="s">
        <v>58</v>
      </c>
      <c r="C64" s="115">
        <f>PFI!C74</f>
        <v>5948828.033518994</v>
      </c>
      <c r="D64" s="304">
        <f>PFI!L74</f>
        <v>4085708.1599909104</v>
      </c>
      <c r="E64" s="311">
        <f t="shared" si="1"/>
        <v>10034536.193509905</v>
      </c>
      <c r="F64" s="201">
        <v>9975416.448796147</v>
      </c>
      <c r="G64" s="276">
        <f t="shared" si="2"/>
        <v>59119.74471375719</v>
      </c>
      <c r="H64" s="277">
        <f t="shared" si="3"/>
        <v>0.0059265440212163956</v>
      </c>
      <c r="K64" s="155"/>
      <c r="L64" s="155"/>
      <c r="M64" s="155"/>
    </row>
    <row r="65" spans="1:13" ht="12.75">
      <c r="A65" s="268">
        <v>57</v>
      </c>
      <c r="B65" s="269" t="s">
        <v>59</v>
      </c>
      <c r="C65" s="115">
        <f>PFI!C75</f>
        <v>3493854.9126987313</v>
      </c>
      <c r="D65" s="304">
        <f>PFI!L75</f>
        <v>308602.3526811564</v>
      </c>
      <c r="E65" s="311">
        <f t="shared" si="1"/>
        <v>3802457.2653798875</v>
      </c>
      <c r="F65" s="201">
        <v>3508639.778373084</v>
      </c>
      <c r="G65" s="276">
        <f t="shared" si="2"/>
        <v>293817.4870068035</v>
      </c>
      <c r="H65" s="277">
        <f t="shared" si="3"/>
        <v>0.08374113775311609</v>
      </c>
      <c r="K65" s="155"/>
      <c r="L65" s="155"/>
      <c r="M65" s="155"/>
    </row>
    <row r="66" spans="1:13" ht="12.75">
      <c r="A66" s="268">
        <v>58</v>
      </c>
      <c r="B66" s="269" t="s">
        <v>60</v>
      </c>
      <c r="C66" s="115">
        <f>PFI!C76</f>
        <v>2672486.8986941334</v>
      </c>
      <c r="D66" s="304">
        <f>PFI!L76</f>
        <v>1434314.9475023183</v>
      </c>
      <c r="E66" s="311">
        <f t="shared" si="1"/>
        <v>4106801.8461964517</v>
      </c>
      <c r="F66" s="201">
        <v>3874632.812882932</v>
      </c>
      <c r="G66" s="276">
        <f t="shared" si="2"/>
        <v>232169.0333135198</v>
      </c>
      <c r="H66" s="277">
        <f t="shared" si="3"/>
        <v>0.05992026716481913</v>
      </c>
      <c r="K66" s="155"/>
      <c r="L66" s="155"/>
      <c r="M66" s="155"/>
    </row>
    <row r="67" spans="1:13" ht="12.75">
      <c r="A67" s="268">
        <v>59</v>
      </c>
      <c r="B67" s="269" t="s">
        <v>61</v>
      </c>
      <c r="C67" s="115">
        <f>PFI!C77</f>
        <v>11189307.720832272</v>
      </c>
      <c r="D67" s="304">
        <f>PFI!L77</f>
        <v>4973755.851499865</v>
      </c>
      <c r="E67" s="311">
        <f t="shared" si="1"/>
        <v>16163063.572332136</v>
      </c>
      <c r="F67" s="201">
        <v>15282724.183195824</v>
      </c>
      <c r="G67" s="276">
        <f t="shared" si="2"/>
        <v>880339.3891363125</v>
      </c>
      <c r="H67" s="277">
        <f t="shared" si="3"/>
        <v>0.057603564559798315</v>
      </c>
      <c r="K67" s="155"/>
      <c r="L67" s="155"/>
      <c r="M67" s="155"/>
    </row>
    <row r="68" spans="1:13" ht="12.75">
      <c r="A68" s="268">
        <v>60</v>
      </c>
      <c r="B68" s="269" t="s">
        <v>62</v>
      </c>
      <c r="C68" s="115">
        <f>PFI!C78</f>
        <v>3899001.6373822703</v>
      </c>
      <c r="D68" s="304">
        <f>PFI!L78</f>
        <v>282303.19345348683</v>
      </c>
      <c r="E68" s="311">
        <f t="shared" si="1"/>
        <v>4181304.8308357573</v>
      </c>
      <c r="F68" s="201">
        <v>3780848.687516468</v>
      </c>
      <c r="G68" s="276">
        <f t="shared" si="2"/>
        <v>400456.1433192892</v>
      </c>
      <c r="H68" s="277">
        <f t="shared" si="3"/>
        <v>0.105916998117779</v>
      </c>
      <c r="K68" s="155"/>
      <c r="L68" s="155"/>
      <c r="M68" s="155"/>
    </row>
    <row r="69" spans="1:13" ht="12.75">
      <c r="A69" s="268">
        <v>61</v>
      </c>
      <c r="B69" s="269" t="s">
        <v>63</v>
      </c>
      <c r="C69" s="115">
        <f>PFI!C79</f>
        <v>23833480.966628198</v>
      </c>
      <c r="D69" s="304">
        <f>PFI!L79</f>
        <v>-3941529.518139815</v>
      </c>
      <c r="E69" s="311">
        <f t="shared" si="1"/>
        <v>19891951.448488384</v>
      </c>
      <c r="F69" s="201">
        <v>18276079.611930743</v>
      </c>
      <c r="G69" s="276">
        <f t="shared" si="2"/>
        <v>1615871.8365576416</v>
      </c>
      <c r="H69" s="277">
        <f t="shared" si="3"/>
        <v>0.0884145763680515</v>
      </c>
      <c r="K69" s="155"/>
      <c r="L69" s="155"/>
      <c r="M69" s="155"/>
    </row>
    <row r="70" spans="1:13" ht="12.75">
      <c r="A70" s="268">
        <v>62</v>
      </c>
      <c r="B70" s="269" t="s">
        <v>64</v>
      </c>
      <c r="C70" s="115">
        <f>PFI!C80</f>
        <v>6673844.634734656</v>
      </c>
      <c r="D70" s="304">
        <f>PFI!L80</f>
        <v>640975.4412289277</v>
      </c>
      <c r="E70" s="311">
        <f t="shared" si="1"/>
        <v>7314820.075963584</v>
      </c>
      <c r="F70" s="201">
        <v>6875989.960350267</v>
      </c>
      <c r="G70" s="276">
        <f t="shared" si="2"/>
        <v>438830.1156133171</v>
      </c>
      <c r="H70" s="277">
        <f t="shared" si="3"/>
        <v>0.06382064519346131</v>
      </c>
      <c r="K70" s="155"/>
      <c r="L70" s="155"/>
      <c r="M70" s="155"/>
    </row>
    <row r="71" spans="1:13" ht="12.75">
      <c r="A71" s="268">
        <v>63</v>
      </c>
      <c r="B71" s="269" t="s">
        <v>65</v>
      </c>
      <c r="C71" s="115">
        <f>PFI!C81</f>
        <v>1877721.1856240388</v>
      </c>
      <c r="D71" s="304">
        <f>PFI!L81</f>
        <v>455565.0560565293</v>
      </c>
      <c r="E71" s="311">
        <f t="shared" si="1"/>
        <v>2333286.241680568</v>
      </c>
      <c r="F71" s="201">
        <v>2181942.0614991784</v>
      </c>
      <c r="G71" s="276">
        <f t="shared" si="2"/>
        <v>151344.18018138967</v>
      </c>
      <c r="H71" s="277">
        <f t="shared" si="3"/>
        <v>0.06936214432632704</v>
      </c>
      <c r="K71" s="155"/>
      <c r="L71" s="155"/>
      <c r="M71" s="155"/>
    </row>
    <row r="72" spans="1:13" ht="12.75">
      <c r="A72" s="268">
        <v>64</v>
      </c>
      <c r="B72" s="269" t="s">
        <v>66</v>
      </c>
      <c r="C72" s="115">
        <f>PFI!C82</f>
        <v>9543943.284711754</v>
      </c>
      <c r="D72" s="304">
        <f>PFI!L82</f>
        <v>2363243.2890662816</v>
      </c>
      <c r="E72" s="311">
        <f t="shared" si="1"/>
        <v>11907186.573778035</v>
      </c>
      <c r="F72" s="201">
        <v>11180507.516209487</v>
      </c>
      <c r="G72" s="276">
        <f t="shared" si="2"/>
        <v>726679.0575685482</v>
      </c>
      <c r="H72" s="277">
        <f t="shared" si="3"/>
        <v>0.06499517633837382</v>
      </c>
      <c r="K72" s="155"/>
      <c r="L72" s="155"/>
      <c r="M72" s="155"/>
    </row>
    <row r="73" spans="1:13" ht="12.75">
      <c r="A73" s="268">
        <v>65</v>
      </c>
      <c r="B73" s="269" t="s">
        <v>67</v>
      </c>
      <c r="C73" s="115">
        <f>PFI!C83</f>
        <v>4913763.023541594</v>
      </c>
      <c r="D73" s="304">
        <f>PFI!L83</f>
        <v>2691976.207072789</v>
      </c>
      <c r="E73" s="311">
        <f aca="true" t="shared" si="4" ref="E73:E127">C73+D73</f>
        <v>7605739.230614383</v>
      </c>
      <c r="F73" s="201">
        <v>7274160.840937172</v>
      </c>
      <c r="G73" s="276">
        <f aca="true" t="shared" si="5" ref="G73:G127">E73-F73</f>
        <v>331578.3896772107</v>
      </c>
      <c r="H73" s="277">
        <f aca="true" t="shared" si="6" ref="H73:H129">E73/F73-1</f>
        <v>0.045583043450341254</v>
      </c>
      <c r="K73" s="155"/>
      <c r="L73" s="155"/>
      <c r="M73" s="155"/>
    </row>
    <row r="74" spans="1:13" ht="12.75">
      <c r="A74" s="268">
        <v>66</v>
      </c>
      <c r="B74" s="269" t="s">
        <v>68</v>
      </c>
      <c r="C74" s="115">
        <f>PFI!C84</f>
        <v>1282111.8316684852</v>
      </c>
      <c r="D74" s="304">
        <f>PFI!L84</f>
        <v>415123.7477176735</v>
      </c>
      <c r="E74" s="311">
        <f t="shared" si="4"/>
        <v>1697235.5793861586</v>
      </c>
      <c r="F74" s="201">
        <v>1633472.248256964</v>
      </c>
      <c r="G74" s="276">
        <f t="shared" si="5"/>
        <v>63763.3311291947</v>
      </c>
      <c r="H74" s="277">
        <f t="shared" si="6"/>
        <v>0.03903545419717713</v>
      </c>
      <c r="K74" s="155"/>
      <c r="L74" s="155"/>
      <c r="M74" s="155"/>
    </row>
    <row r="75" spans="1:13" ht="12.75">
      <c r="A75" s="268">
        <v>67</v>
      </c>
      <c r="B75" s="269" t="s">
        <v>69</v>
      </c>
      <c r="C75" s="115">
        <f>PFI!C85</f>
        <v>5227080.420662745</v>
      </c>
      <c r="D75" s="304">
        <f>PFI!L85</f>
        <v>3051865.329711851</v>
      </c>
      <c r="E75" s="311">
        <f t="shared" si="4"/>
        <v>8278945.750374597</v>
      </c>
      <c r="F75" s="201">
        <v>7883017.546441118</v>
      </c>
      <c r="G75" s="276">
        <f t="shared" si="5"/>
        <v>395928.20393347833</v>
      </c>
      <c r="H75" s="277">
        <f t="shared" si="6"/>
        <v>0.05022546272426154</v>
      </c>
      <c r="K75" s="155"/>
      <c r="L75" s="155"/>
      <c r="M75" s="155"/>
    </row>
    <row r="76" spans="1:13" ht="12.75">
      <c r="A76" s="268">
        <v>68</v>
      </c>
      <c r="B76" s="269" t="s">
        <v>70</v>
      </c>
      <c r="C76" s="115">
        <f>PFI!C86</f>
        <v>12162025.964877322</v>
      </c>
      <c r="D76" s="304">
        <f>PFI!L86</f>
        <v>4251231.375051295</v>
      </c>
      <c r="E76" s="311">
        <f t="shared" si="4"/>
        <v>16413257.339928618</v>
      </c>
      <c r="F76" s="201">
        <v>15582683.03086293</v>
      </c>
      <c r="G76" s="276">
        <f t="shared" si="5"/>
        <v>830574.3090656884</v>
      </c>
      <c r="H76" s="277">
        <f t="shared" si="6"/>
        <v>0.0533011104326937</v>
      </c>
      <c r="K76" s="155"/>
      <c r="L76" s="155"/>
      <c r="M76" s="155"/>
    </row>
    <row r="77" spans="1:13" ht="12.75">
      <c r="A77" s="268">
        <v>69</v>
      </c>
      <c r="B77" s="269" t="s">
        <v>71</v>
      </c>
      <c r="C77" s="115">
        <f>PFI!C87</f>
        <v>2351521.913632666</v>
      </c>
      <c r="D77" s="304">
        <f>PFI!L87</f>
        <v>253275.20155056374</v>
      </c>
      <c r="E77" s="311">
        <f t="shared" si="4"/>
        <v>2604797.11518323</v>
      </c>
      <c r="F77" s="201">
        <v>2432236.756218588</v>
      </c>
      <c r="G77" s="276">
        <f t="shared" si="5"/>
        <v>172560.35896464204</v>
      </c>
      <c r="H77" s="277">
        <f t="shared" si="6"/>
        <v>0.07094718823052504</v>
      </c>
      <c r="K77" s="155"/>
      <c r="L77" s="155"/>
      <c r="M77" s="155"/>
    </row>
    <row r="78" spans="1:13" ht="12.75">
      <c r="A78" s="268">
        <v>70</v>
      </c>
      <c r="B78" s="269" t="s">
        <v>72</v>
      </c>
      <c r="C78" s="115">
        <f>PFI!C88</f>
        <v>24009958.7059854</v>
      </c>
      <c r="D78" s="304">
        <f>PFI!L88</f>
        <v>-5631152.955916732</v>
      </c>
      <c r="E78" s="311">
        <f t="shared" si="4"/>
        <v>18378805.75006867</v>
      </c>
      <c r="F78" s="201">
        <v>16008355.54062654</v>
      </c>
      <c r="G78" s="276">
        <f t="shared" si="5"/>
        <v>2370450.2094421275</v>
      </c>
      <c r="H78" s="277">
        <f t="shared" si="6"/>
        <v>0.14807580974987222</v>
      </c>
      <c r="K78" s="155"/>
      <c r="L78" s="155"/>
      <c r="M78" s="155"/>
    </row>
    <row r="79" spans="1:13" ht="12.75">
      <c r="A79" s="268">
        <v>71</v>
      </c>
      <c r="B79" s="269" t="s">
        <v>73</v>
      </c>
      <c r="C79" s="115">
        <f>PFI!C89</f>
        <v>1436074.3892140007</v>
      </c>
      <c r="D79" s="304">
        <f>PFI!L89</f>
        <v>756568.8903289955</v>
      </c>
      <c r="E79" s="311">
        <f t="shared" si="4"/>
        <v>2192643.279542996</v>
      </c>
      <c r="F79" s="201">
        <v>2089939.871549673</v>
      </c>
      <c r="G79" s="276">
        <f t="shared" si="5"/>
        <v>102703.40799332317</v>
      </c>
      <c r="H79" s="277">
        <f t="shared" si="6"/>
        <v>0.049141800389295165</v>
      </c>
      <c r="K79" s="155"/>
      <c r="L79" s="155"/>
      <c r="M79" s="155"/>
    </row>
    <row r="80" spans="1:13" ht="12.75">
      <c r="A80" s="268">
        <v>72</v>
      </c>
      <c r="B80" s="269" t="s">
        <v>74</v>
      </c>
      <c r="C80" s="115">
        <f>PFI!C90</f>
        <v>920705.8478262409</v>
      </c>
      <c r="D80" s="304">
        <f>PFI!L90</f>
        <v>199182.68635208855</v>
      </c>
      <c r="E80" s="311">
        <f t="shared" si="4"/>
        <v>1119888.5341783294</v>
      </c>
      <c r="F80" s="201">
        <v>1099127.504679775</v>
      </c>
      <c r="G80" s="276">
        <f t="shared" si="5"/>
        <v>20761.0294985543</v>
      </c>
      <c r="H80" s="277">
        <f t="shared" si="6"/>
        <v>0.0188886452301118</v>
      </c>
      <c r="K80" s="155"/>
      <c r="L80" s="155"/>
      <c r="M80" s="155"/>
    </row>
    <row r="81" spans="1:13" ht="12.75">
      <c r="A81" s="268">
        <v>73</v>
      </c>
      <c r="B81" s="269" t="s">
        <v>75</v>
      </c>
      <c r="C81" s="115">
        <f>PFI!C91</f>
        <v>1100027.6889467724</v>
      </c>
      <c r="D81" s="304">
        <f>PFI!L91</f>
        <v>297606.163979079</v>
      </c>
      <c r="E81" s="311">
        <f t="shared" si="4"/>
        <v>1397633.8529258515</v>
      </c>
      <c r="F81" s="201">
        <v>1320614.5647687942</v>
      </c>
      <c r="G81" s="276">
        <f t="shared" si="5"/>
        <v>77019.28815705725</v>
      </c>
      <c r="H81" s="277">
        <f t="shared" si="6"/>
        <v>0.05832079261562684</v>
      </c>
      <c r="K81" s="155"/>
      <c r="L81" s="155"/>
      <c r="M81" s="155"/>
    </row>
    <row r="82" spans="1:13" ht="12.75">
      <c r="A82" s="268">
        <v>74</v>
      </c>
      <c r="B82" s="269" t="s">
        <v>76</v>
      </c>
      <c r="C82" s="115">
        <f>PFI!C92</f>
        <v>1758524.556762009</v>
      </c>
      <c r="D82" s="304">
        <f>PFI!L92</f>
        <v>756614.6192241246</v>
      </c>
      <c r="E82" s="311">
        <f t="shared" si="4"/>
        <v>2515139.1759861335</v>
      </c>
      <c r="F82" s="201">
        <v>2376718.3419995722</v>
      </c>
      <c r="G82" s="276">
        <f t="shared" si="5"/>
        <v>138420.83398656128</v>
      </c>
      <c r="H82" s="277">
        <f t="shared" si="6"/>
        <v>0.058240318821331405</v>
      </c>
      <c r="K82" s="155"/>
      <c r="L82" s="155"/>
      <c r="M82" s="155"/>
    </row>
    <row r="83" spans="1:13" ht="12.75">
      <c r="A83" s="268">
        <v>75</v>
      </c>
      <c r="B83" s="269" t="s">
        <v>77</v>
      </c>
      <c r="C83" s="115">
        <f>PFI!C93</f>
        <v>2193050.968573187</v>
      </c>
      <c r="D83" s="304">
        <f>PFI!L93</f>
        <v>262102.25511732727</v>
      </c>
      <c r="E83" s="311">
        <f t="shared" si="4"/>
        <v>2455153.2236905145</v>
      </c>
      <c r="F83" s="201">
        <v>2329356.0904477476</v>
      </c>
      <c r="G83" s="276">
        <f t="shared" si="5"/>
        <v>125797.13324276684</v>
      </c>
      <c r="H83" s="277">
        <f t="shared" si="6"/>
        <v>0.0540051105791155</v>
      </c>
      <c r="K83" s="155"/>
      <c r="L83" s="155"/>
      <c r="M83" s="155"/>
    </row>
    <row r="84" spans="1:13" ht="12.75">
      <c r="A84" s="268">
        <v>76</v>
      </c>
      <c r="B84" s="269" t="s">
        <v>78</v>
      </c>
      <c r="C84" s="115">
        <f>PFI!C94</f>
        <v>24054630.268609814</v>
      </c>
      <c r="D84" s="304">
        <f>PFI!L94</f>
        <v>1522354.133561575</v>
      </c>
      <c r="E84" s="311">
        <f t="shared" si="4"/>
        <v>25576984.40217139</v>
      </c>
      <c r="F84" s="201">
        <v>24044868.886494506</v>
      </c>
      <c r="G84" s="276">
        <f t="shared" si="5"/>
        <v>1532115.5156768821</v>
      </c>
      <c r="H84" s="277">
        <f t="shared" si="6"/>
        <v>0.06371902142238084</v>
      </c>
      <c r="K84" s="155"/>
      <c r="L84" s="155"/>
      <c r="M84" s="155"/>
    </row>
    <row r="85" spans="1:13" ht="12.75">
      <c r="A85" s="268">
        <v>77</v>
      </c>
      <c r="B85" s="269" t="s">
        <v>79</v>
      </c>
      <c r="C85" s="115">
        <f>PFI!C95</f>
        <v>14866327.95834469</v>
      </c>
      <c r="D85" s="304">
        <f>PFI!L95</f>
        <v>-226249.5049232105</v>
      </c>
      <c r="E85" s="311">
        <f t="shared" si="4"/>
        <v>14640078.45342148</v>
      </c>
      <c r="F85" s="201">
        <v>13593377.703595517</v>
      </c>
      <c r="G85" s="276">
        <f t="shared" si="5"/>
        <v>1046700.7498259619</v>
      </c>
      <c r="H85" s="277">
        <f t="shared" si="6"/>
        <v>0.07700078469452842</v>
      </c>
      <c r="K85" s="155"/>
      <c r="L85" s="155"/>
      <c r="M85" s="155"/>
    </row>
    <row r="86" spans="1:13" ht="12.75">
      <c r="A86" s="268">
        <v>78</v>
      </c>
      <c r="B86" s="271" t="s">
        <v>80</v>
      </c>
      <c r="C86" s="115">
        <f>PFI!C96</f>
        <v>7461388.987704842</v>
      </c>
      <c r="D86" s="304">
        <f>PFI!L96</f>
        <v>397487.4810343878</v>
      </c>
      <c r="E86" s="311">
        <f t="shared" si="4"/>
        <v>7858876.46873923</v>
      </c>
      <c r="F86" s="201">
        <v>7220413.0089679705</v>
      </c>
      <c r="G86" s="276">
        <f t="shared" si="5"/>
        <v>638463.4597712597</v>
      </c>
      <c r="H86" s="277">
        <f t="shared" si="6"/>
        <v>0.08842478387015662</v>
      </c>
      <c r="K86" s="155"/>
      <c r="L86" s="155"/>
      <c r="M86" s="155"/>
    </row>
    <row r="87" spans="1:13" ht="12.75">
      <c r="A87" s="268">
        <v>79</v>
      </c>
      <c r="B87" s="269" t="s">
        <v>81</v>
      </c>
      <c r="C87" s="115">
        <f>PFI!C97</f>
        <v>2327924.3606984545</v>
      </c>
      <c r="D87" s="304">
        <f>PFI!L97</f>
        <v>533438.7789766424</v>
      </c>
      <c r="E87" s="311">
        <f t="shared" si="4"/>
        <v>2861363.139675097</v>
      </c>
      <c r="F87" s="201">
        <v>2672037.1382037806</v>
      </c>
      <c r="G87" s="276">
        <f t="shared" si="5"/>
        <v>189326.00147131644</v>
      </c>
      <c r="H87" s="277">
        <f t="shared" si="6"/>
        <v>0.07085455466333324</v>
      </c>
      <c r="K87" s="155"/>
      <c r="L87" s="155"/>
      <c r="M87" s="155"/>
    </row>
    <row r="88" spans="1:13" ht="12.75">
      <c r="A88" s="268">
        <v>80</v>
      </c>
      <c r="B88" s="269" t="s">
        <v>82</v>
      </c>
      <c r="C88" s="115">
        <f>PFI!C98</f>
        <v>1819553.4615209582</v>
      </c>
      <c r="D88" s="304">
        <f>PFI!L98</f>
        <v>313998.1183988387</v>
      </c>
      <c r="E88" s="311">
        <f t="shared" si="4"/>
        <v>2133551.579919797</v>
      </c>
      <c r="F88" s="201">
        <v>1897413.9470508213</v>
      </c>
      <c r="G88" s="276">
        <f t="shared" si="5"/>
        <v>236137.63286897563</v>
      </c>
      <c r="H88" s="277">
        <f t="shared" si="6"/>
        <v>0.12445235434050006</v>
      </c>
      <c r="K88" s="155"/>
      <c r="L88" s="155"/>
      <c r="M88" s="155"/>
    </row>
    <row r="89" spans="1:13" ht="12.75">
      <c r="A89" s="268">
        <v>81</v>
      </c>
      <c r="B89" s="269" t="s">
        <v>83</v>
      </c>
      <c r="C89" s="115">
        <f>PFI!C99</f>
        <v>2746216.8097506254</v>
      </c>
      <c r="D89" s="304">
        <f>PFI!L99</f>
        <v>909734.2679636577</v>
      </c>
      <c r="E89" s="311">
        <f t="shared" si="4"/>
        <v>3655951.077714283</v>
      </c>
      <c r="F89" s="201">
        <v>3453832.408426302</v>
      </c>
      <c r="G89" s="276">
        <f t="shared" si="5"/>
        <v>202118.669287981</v>
      </c>
      <c r="H89" s="277">
        <f t="shared" si="6"/>
        <v>0.05852011487148956</v>
      </c>
      <c r="K89" s="155"/>
      <c r="L89" s="155"/>
      <c r="M89" s="155"/>
    </row>
    <row r="90" spans="1:13" ht="12.75">
      <c r="A90" s="268">
        <v>82</v>
      </c>
      <c r="B90" s="269" t="s">
        <v>84</v>
      </c>
      <c r="C90" s="115">
        <f>PFI!C100</f>
        <v>5049570.302366326</v>
      </c>
      <c r="D90" s="304">
        <f>PFI!L100</f>
        <v>1426643.9109317367</v>
      </c>
      <c r="E90" s="311">
        <f t="shared" si="4"/>
        <v>6476214.213298062</v>
      </c>
      <c r="F90" s="201">
        <v>6110476.438677189</v>
      </c>
      <c r="G90" s="276">
        <f t="shared" si="5"/>
        <v>365737.7746208729</v>
      </c>
      <c r="H90" s="277">
        <f t="shared" si="6"/>
        <v>0.05985421567226412</v>
      </c>
      <c r="K90" s="155"/>
      <c r="L90" s="155"/>
      <c r="M90" s="155"/>
    </row>
    <row r="91" spans="1:13" ht="12.75">
      <c r="A91" s="268">
        <v>83</v>
      </c>
      <c r="B91" s="269" t="s">
        <v>85</v>
      </c>
      <c r="C91" s="115">
        <f>PFI!C101</f>
        <v>2594288.441420893</v>
      </c>
      <c r="D91" s="304">
        <f>PFI!L101</f>
        <v>1192228.1726354398</v>
      </c>
      <c r="E91" s="311">
        <f t="shared" si="4"/>
        <v>3786516.614056333</v>
      </c>
      <c r="F91" s="201">
        <v>3612765.9014219795</v>
      </c>
      <c r="G91" s="276">
        <f t="shared" si="5"/>
        <v>173750.71263435343</v>
      </c>
      <c r="H91" s="277">
        <f t="shared" si="6"/>
        <v>0.04809354311220804</v>
      </c>
      <c r="K91" s="155"/>
      <c r="L91" s="155"/>
      <c r="M91" s="155"/>
    </row>
    <row r="92" spans="1:13" ht="12.75">
      <c r="A92" s="268">
        <v>84</v>
      </c>
      <c r="B92" s="269" t="s">
        <v>86</v>
      </c>
      <c r="C92" s="115">
        <f>PFI!C102</f>
        <v>4734929.346179078</v>
      </c>
      <c r="D92" s="304">
        <f>PFI!L102</f>
        <v>948556.5807054371</v>
      </c>
      <c r="E92" s="311">
        <f t="shared" si="4"/>
        <v>5683485.926884515</v>
      </c>
      <c r="F92" s="201">
        <v>5323072.37539844</v>
      </c>
      <c r="G92" s="276">
        <f t="shared" si="5"/>
        <v>360413.5514860749</v>
      </c>
      <c r="H92" s="277">
        <f t="shared" si="6"/>
        <v>0.06770780595653614</v>
      </c>
      <c r="K92" s="155"/>
      <c r="L92" s="155"/>
      <c r="M92" s="155"/>
    </row>
    <row r="93" spans="1:13" ht="12.75">
      <c r="A93" s="268">
        <v>85</v>
      </c>
      <c r="B93" s="269" t="s">
        <v>87</v>
      </c>
      <c r="C93" s="115">
        <f>PFI!C103</f>
        <v>1572192.0501050695</v>
      </c>
      <c r="D93" s="304">
        <f>PFI!L103</f>
        <v>605756.6829762317</v>
      </c>
      <c r="E93" s="311">
        <f t="shared" si="4"/>
        <v>2177948.733081301</v>
      </c>
      <c r="F93" s="201">
        <v>2127292.820774193</v>
      </c>
      <c r="G93" s="276">
        <f t="shared" si="5"/>
        <v>50655.91230710829</v>
      </c>
      <c r="H93" s="277">
        <f t="shared" si="6"/>
        <v>0.023812383425744432</v>
      </c>
      <c r="K93" s="155"/>
      <c r="L93" s="155"/>
      <c r="M93" s="155"/>
    </row>
    <row r="94" spans="1:13" ht="12.75">
      <c r="A94" s="268">
        <v>86</v>
      </c>
      <c r="B94" s="269" t="s">
        <v>88</v>
      </c>
      <c r="C94" s="115">
        <f>PFI!C104</f>
        <v>10019593.37761784</v>
      </c>
      <c r="D94" s="304">
        <f>PFI!L104</f>
        <v>7468054.1667386275</v>
      </c>
      <c r="E94" s="311">
        <f t="shared" si="4"/>
        <v>17487647.544356465</v>
      </c>
      <c r="F94" s="201">
        <v>16784902.84652224</v>
      </c>
      <c r="G94" s="276">
        <f t="shared" si="5"/>
        <v>702744.6978342235</v>
      </c>
      <c r="H94" s="277">
        <f t="shared" si="6"/>
        <v>0.04186766550035936</v>
      </c>
      <c r="K94" s="155"/>
      <c r="L94" s="155"/>
      <c r="M94" s="155"/>
    </row>
    <row r="95" spans="1:13" ht="12.75">
      <c r="A95" s="268">
        <v>87</v>
      </c>
      <c r="B95" s="269" t="s">
        <v>89</v>
      </c>
      <c r="C95" s="115">
        <f>PFI!C105</f>
        <v>1769612.470450803</v>
      </c>
      <c r="D95" s="304">
        <f>PFI!L105</f>
        <v>1471641.1577449024</v>
      </c>
      <c r="E95" s="311">
        <f t="shared" si="4"/>
        <v>3241253.6281957054</v>
      </c>
      <c r="F95" s="201">
        <v>3137809.1220297418</v>
      </c>
      <c r="G95" s="276">
        <f t="shared" si="5"/>
        <v>103444.5061659636</v>
      </c>
      <c r="H95" s="277">
        <f t="shared" si="6"/>
        <v>0.03296711244788808</v>
      </c>
      <c r="K95" s="155"/>
      <c r="L95" s="155"/>
      <c r="M95" s="155"/>
    </row>
    <row r="96" spans="1:13" ht="12.75">
      <c r="A96" s="268">
        <v>88</v>
      </c>
      <c r="B96" s="269" t="s">
        <v>90</v>
      </c>
      <c r="C96" s="115">
        <f>PFI!C106</f>
        <v>2108721.7817490473</v>
      </c>
      <c r="D96" s="304">
        <f>PFI!L106</f>
        <v>509975.36103499826</v>
      </c>
      <c r="E96" s="311">
        <f t="shared" si="4"/>
        <v>2618697.1427840455</v>
      </c>
      <c r="F96" s="201">
        <v>2516590.0171591835</v>
      </c>
      <c r="G96" s="276">
        <f t="shared" si="5"/>
        <v>102107.12562486203</v>
      </c>
      <c r="H96" s="277">
        <f t="shared" si="6"/>
        <v>0.04057360353838013</v>
      </c>
      <c r="K96" s="155"/>
      <c r="L96" s="155"/>
      <c r="M96" s="155"/>
    </row>
    <row r="97" spans="1:13" ht="12.75">
      <c r="A97" s="268">
        <v>89</v>
      </c>
      <c r="B97" s="269" t="s">
        <v>91</v>
      </c>
      <c r="C97" s="115">
        <f>PFI!C107</f>
        <v>4658245.323888588</v>
      </c>
      <c r="D97" s="304">
        <f>PFI!L107</f>
        <v>215019.55399998327</v>
      </c>
      <c r="E97" s="311">
        <f t="shared" si="4"/>
        <v>4873264.8778885715</v>
      </c>
      <c r="F97" s="201">
        <v>4543175.086078945</v>
      </c>
      <c r="G97" s="276">
        <f t="shared" si="5"/>
        <v>330089.79180962685</v>
      </c>
      <c r="H97" s="277">
        <f t="shared" si="6"/>
        <v>0.07265618990143641</v>
      </c>
      <c r="K97" s="155"/>
      <c r="L97" s="155"/>
      <c r="M97" s="155"/>
    </row>
    <row r="98" spans="1:13" ht="12.75">
      <c r="A98" s="268">
        <v>90</v>
      </c>
      <c r="B98" s="269" t="s">
        <v>92</v>
      </c>
      <c r="C98" s="115">
        <f>PFI!C108</f>
        <v>891465.3309204439</v>
      </c>
      <c r="D98" s="304">
        <f>PFI!L108</f>
        <v>396939.9555317096</v>
      </c>
      <c r="E98" s="311">
        <f t="shared" si="4"/>
        <v>1288405.2864521535</v>
      </c>
      <c r="F98" s="201">
        <v>1190960.0887208795</v>
      </c>
      <c r="G98" s="276">
        <f t="shared" si="5"/>
        <v>97445.19773127395</v>
      </c>
      <c r="H98" s="277">
        <f t="shared" si="6"/>
        <v>0.08182070806078179</v>
      </c>
      <c r="K98" s="155"/>
      <c r="L98" s="155"/>
      <c r="M98" s="155"/>
    </row>
    <row r="99" spans="1:13" ht="12.75">
      <c r="A99" s="268">
        <v>91</v>
      </c>
      <c r="B99" s="269" t="s">
        <v>93</v>
      </c>
      <c r="C99" s="115">
        <f>PFI!C109</f>
        <v>822189.709378812</v>
      </c>
      <c r="D99" s="304">
        <f>PFI!L109</f>
        <v>729763.4747997973</v>
      </c>
      <c r="E99" s="311">
        <f t="shared" si="4"/>
        <v>1551953.1841786094</v>
      </c>
      <c r="F99" s="201">
        <v>1459998.312661594</v>
      </c>
      <c r="G99" s="276">
        <f t="shared" si="5"/>
        <v>91954.87151701539</v>
      </c>
      <c r="H99" s="277">
        <f t="shared" si="6"/>
        <v>0.0629828615002852</v>
      </c>
      <c r="K99" s="155"/>
      <c r="L99" s="155"/>
      <c r="M99" s="155"/>
    </row>
    <row r="100" spans="1:13" ht="12.75">
      <c r="A100" s="268">
        <v>92</v>
      </c>
      <c r="B100" s="269" t="s">
        <v>94</v>
      </c>
      <c r="C100" s="115">
        <f>PFI!C110</f>
        <v>1928449.6465338902</v>
      </c>
      <c r="D100" s="304">
        <f>PFI!L110</f>
        <v>562691.9386542853</v>
      </c>
      <c r="E100" s="311">
        <f t="shared" si="4"/>
        <v>2491141.5851881756</v>
      </c>
      <c r="F100" s="201">
        <v>2330511.494839224</v>
      </c>
      <c r="G100" s="276">
        <f t="shared" si="5"/>
        <v>160630.09034895152</v>
      </c>
      <c r="H100" s="277">
        <f t="shared" si="6"/>
        <v>0.0689248221708656</v>
      </c>
      <c r="K100" s="155"/>
      <c r="L100" s="155"/>
      <c r="M100" s="155"/>
    </row>
    <row r="101" spans="1:13" ht="12.75">
      <c r="A101" s="268">
        <v>93</v>
      </c>
      <c r="B101" s="269" t="s">
        <v>95</v>
      </c>
      <c r="C101" s="115">
        <f>PFI!C111</f>
        <v>2443850.84004734</v>
      </c>
      <c r="D101" s="304">
        <f>PFI!L111</f>
        <v>995713.790066418</v>
      </c>
      <c r="E101" s="311">
        <f t="shared" si="4"/>
        <v>3439564.630113758</v>
      </c>
      <c r="F101" s="201">
        <v>3258528.577815423</v>
      </c>
      <c r="G101" s="276">
        <f t="shared" si="5"/>
        <v>181036.05229833536</v>
      </c>
      <c r="H101" s="277">
        <f t="shared" si="6"/>
        <v>0.05555760766711004</v>
      </c>
      <c r="K101" s="155"/>
      <c r="L101" s="155"/>
      <c r="M101" s="155"/>
    </row>
    <row r="102" spans="1:13" ht="12.75">
      <c r="A102" s="268">
        <v>94</v>
      </c>
      <c r="B102" s="269" t="s">
        <v>96</v>
      </c>
      <c r="C102" s="115">
        <f>PFI!C112</f>
        <v>4710866.850272617</v>
      </c>
      <c r="D102" s="304">
        <f>PFI!L112</f>
        <v>893020.1582123804</v>
      </c>
      <c r="E102" s="311">
        <f t="shared" si="4"/>
        <v>5603887.008484998</v>
      </c>
      <c r="F102" s="201">
        <v>5324381.975141184</v>
      </c>
      <c r="G102" s="276">
        <f t="shared" si="5"/>
        <v>279505.0333438134</v>
      </c>
      <c r="H102" s="277">
        <f t="shared" si="6"/>
        <v>0.0524953007971225</v>
      </c>
      <c r="K102" s="155"/>
      <c r="L102" s="155"/>
      <c r="M102" s="155"/>
    </row>
    <row r="103" spans="1:13" ht="12.75">
      <c r="A103" s="268">
        <v>95</v>
      </c>
      <c r="B103" s="269" t="s">
        <v>97</v>
      </c>
      <c r="C103" s="115">
        <f>PFI!C113</f>
        <v>1876370.493718325</v>
      </c>
      <c r="D103" s="304">
        <f>PFI!L113</f>
        <v>691977.1732663389</v>
      </c>
      <c r="E103" s="311">
        <f t="shared" si="4"/>
        <v>2568347.666984664</v>
      </c>
      <c r="F103" s="201">
        <v>2411963.882970846</v>
      </c>
      <c r="G103" s="276">
        <f t="shared" si="5"/>
        <v>156383.78401381802</v>
      </c>
      <c r="H103" s="277">
        <f t="shared" si="6"/>
        <v>0.06483670220683324</v>
      </c>
      <c r="K103" s="155"/>
      <c r="L103" s="155"/>
      <c r="M103" s="155"/>
    </row>
    <row r="104" spans="1:13" ht="12.75">
      <c r="A104" s="268">
        <v>96</v>
      </c>
      <c r="B104" s="269" t="s">
        <v>98</v>
      </c>
      <c r="C104" s="115">
        <f>PFI!C114</f>
        <v>18030600.868555784</v>
      </c>
      <c r="D104" s="304">
        <f>PFI!L114</f>
        <v>-742646.5964925182</v>
      </c>
      <c r="E104" s="311">
        <f t="shared" si="4"/>
        <v>17287954.272063266</v>
      </c>
      <c r="F104" s="201">
        <v>16001641.676180894</v>
      </c>
      <c r="G104" s="276">
        <f t="shared" si="5"/>
        <v>1286312.595882373</v>
      </c>
      <c r="H104" s="277">
        <f t="shared" si="6"/>
        <v>0.08038628922663005</v>
      </c>
      <c r="K104" s="155"/>
      <c r="L104" s="155"/>
      <c r="M104" s="155"/>
    </row>
    <row r="105" spans="1:13" ht="12.75">
      <c r="A105" s="268">
        <v>97</v>
      </c>
      <c r="B105" s="269" t="s">
        <v>99</v>
      </c>
      <c r="C105" s="115">
        <f>PFI!C115</f>
        <v>13799602.94780528</v>
      </c>
      <c r="D105" s="304">
        <f>PFI!L115</f>
        <v>3664335.090727133</v>
      </c>
      <c r="E105" s="311">
        <f t="shared" si="4"/>
        <v>17463938.038532414</v>
      </c>
      <c r="F105" s="201">
        <v>16585411.553240737</v>
      </c>
      <c r="G105" s="276">
        <f t="shared" si="5"/>
        <v>878526.4852916766</v>
      </c>
      <c r="H105" s="277">
        <f t="shared" si="6"/>
        <v>0.052969833306308</v>
      </c>
      <c r="K105" s="155"/>
      <c r="L105" s="155"/>
      <c r="M105" s="155"/>
    </row>
    <row r="106" spans="1:13" ht="12.75">
      <c r="A106" s="268">
        <v>98</v>
      </c>
      <c r="B106" s="269" t="s">
        <v>100</v>
      </c>
      <c r="C106" s="115">
        <f>PFI!C116</f>
        <v>5469033.60402052</v>
      </c>
      <c r="D106" s="304">
        <f>PFI!L116</f>
        <v>-659949.7967328302</v>
      </c>
      <c r="E106" s="311">
        <f t="shared" si="4"/>
        <v>4809083.80728769</v>
      </c>
      <c r="F106" s="201">
        <v>4462006.400459259</v>
      </c>
      <c r="G106" s="276">
        <f t="shared" si="5"/>
        <v>347077.4068284314</v>
      </c>
      <c r="H106" s="277">
        <f t="shared" si="6"/>
        <v>0.0777850535563347</v>
      </c>
      <c r="K106" s="155"/>
      <c r="L106" s="155"/>
      <c r="M106" s="155"/>
    </row>
    <row r="107" spans="1:13" ht="12.75">
      <c r="A107" s="268">
        <v>99</v>
      </c>
      <c r="B107" s="269" t="s">
        <v>101</v>
      </c>
      <c r="C107" s="115">
        <f>PFI!C117</f>
        <v>1759308.3597662596</v>
      </c>
      <c r="D107" s="304">
        <f>PFI!L117</f>
        <v>65526.92071648039</v>
      </c>
      <c r="E107" s="311">
        <f t="shared" si="4"/>
        <v>1824835.28048274</v>
      </c>
      <c r="F107" s="201">
        <v>1690389.2458015832</v>
      </c>
      <c r="G107" s="276">
        <f t="shared" si="5"/>
        <v>134446.03468115674</v>
      </c>
      <c r="H107" s="277">
        <f t="shared" si="6"/>
        <v>0.07953554781248173</v>
      </c>
      <c r="K107" s="155"/>
      <c r="L107" s="155"/>
      <c r="M107" s="155"/>
    </row>
    <row r="108" spans="1:13" ht="12.75">
      <c r="A108" s="268">
        <v>100</v>
      </c>
      <c r="B108" s="269" t="s">
        <v>102</v>
      </c>
      <c r="C108" s="115">
        <f>PFI!C118</f>
        <v>13978476.895864753</v>
      </c>
      <c r="D108" s="304">
        <f>PFI!L118</f>
        <v>-250008.0530265886</v>
      </c>
      <c r="E108" s="311">
        <f t="shared" si="4"/>
        <v>13728468.842838164</v>
      </c>
      <c r="F108" s="201">
        <v>12815097.309568569</v>
      </c>
      <c r="G108" s="276">
        <f t="shared" si="5"/>
        <v>913371.5332695954</v>
      </c>
      <c r="H108" s="277">
        <f t="shared" si="6"/>
        <v>0.07127308604887572</v>
      </c>
      <c r="K108" s="155"/>
      <c r="L108" s="155"/>
      <c r="M108" s="155"/>
    </row>
    <row r="109" spans="1:13" ht="12.75">
      <c r="A109" s="268">
        <v>101</v>
      </c>
      <c r="B109" s="269" t="s">
        <v>103</v>
      </c>
      <c r="C109" s="115">
        <f>PFI!C119</f>
        <v>2094640.5283321263</v>
      </c>
      <c r="D109" s="304">
        <f>PFI!L119</f>
        <v>355762.7992402944</v>
      </c>
      <c r="E109" s="311">
        <f t="shared" si="4"/>
        <v>2450403.3275724207</v>
      </c>
      <c r="F109" s="201">
        <v>2335429.0814802875</v>
      </c>
      <c r="G109" s="276">
        <f t="shared" si="5"/>
        <v>114974.24609213322</v>
      </c>
      <c r="H109" s="277">
        <f t="shared" si="6"/>
        <v>0.04923045919221747</v>
      </c>
      <c r="K109" s="155"/>
      <c r="L109" s="155"/>
      <c r="M109" s="155"/>
    </row>
    <row r="110" spans="1:13" ht="12.75">
      <c r="A110" s="268">
        <v>102</v>
      </c>
      <c r="B110" s="269" t="s">
        <v>104</v>
      </c>
      <c r="C110" s="115">
        <f>PFI!C120</f>
        <v>2248410.031292594</v>
      </c>
      <c r="D110" s="304">
        <f>PFI!L120</f>
        <v>1167915.3411774272</v>
      </c>
      <c r="E110" s="311">
        <f t="shared" si="4"/>
        <v>3416325.3724700212</v>
      </c>
      <c r="F110" s="201">
        <v>3340590.4115512706</v>
      </c>
      <c r="G110" s="276">
        <f t="shared" si="5"/>
        <v>75734.96091875061</v>
      </c>
      <c r="H110" s="277">
        <f t="shared" si="6"/>
        <v>0.02267113042558888</v>
      </c>
      <c r="K110" s="155"/>
      <c r="L110" s="155"/>
      <c r="M110" s="155"/>
    </row>
    <row r="111" spans="1:13" ht="12.75">
      <c r="A111" s="268">
        <v>103</v>
      </c>
      <c r="B111" s="269" t="s">
        <v>105</v>
      </c>
      <c r="C111" s="115">
        <f>PFI!C121</f>
        <v>7477965.4076211145</v>
      </c>
      <c r="D111" s="304">
        <f>PFI!L121</f>
        <v>1578401.1920273358</v>
      </c>
      <c r="E111" s="311">
        <f t="shared" si="4"/>
        <v>9056366.59964845</v>
      </c>
      <c r="F111" s="201">
        <v>8540280.389675196</v>
      </c>
      <c r="G111" s="276">
        <f t="shared" si="5"/>
        <v>516086.2099732533</v>
      </c>
      <c r="H111" s="277">
        <f t="shared" si="6"/>
        <v>0.06042965645450904</v>
      </c>
      <c r="K111" s="155"/>
      <c r="L111" s="155"/>
      <c r="M111" s="155"/>
    </row>
    <row r="112" spans="1:13" ht="12.75">
      <c r="A112" s="268">
        <v>104</v>
      </c>
      <c r="B112" s="269" t="s">
        <v>106</v>
      </c>
      <c r="C112" s="115">
        <f>PFI!C122</f>
        <v>10102037.88490005</v>
      </c>
      <c r="D112" s="304">
        <f>PFI!L122</f>
        <v>-1390637.790968518</v>
      </c>
      <c r="E112" s="311">
        <f t="shared" si="4"/>
        <v>8711400.093931532</v>
      </c>
      <c r="F112" s="201">
        <v>8076455.830006722</v>
      </c>
      <c r="G112" s="276">
        <f t="shared" si="5"/>
        <v>634944.2639248092</v>
      </c>
      <c r="H112" s="277">
        <f t="shared" si="6"/>
        <v>0.07861669490790502</v>
      </c>
      <c r="K112" s="155"/>
      <c r="L112" s="155"/>
      <c r="M112" s="155"/>
    </row>
    <row r="113" spans="1:13" ht="12.75">
      <c r="A113" s="268">
        <v>105</v>
      </c>
      <c r="B113" s="269" t="s">
        <v>107</v>
      </c>
      <c r="C113" s="115">
        <f>PFI!C123</f>
        <v>1661201.2693026257</v>
      </c>
      <c r="D113" s="304">
        <f>PFI!L123</f>
        <v>653450.3025102315</v>
      </c>
      <c r="E113" s="311">
        <f t="shared" si="4"/>
        <v>2314651.571812857</v>
      </c>
      <c r="F113" s="201">
        <v>2197390.424130697</v>
      </c>
      <c r="G113" s="276">
        <f t="shared" si="5"/>
        <v>117261.14768216014</v>
      </c>
      <c r="H113" s="277">
        <f t="shared" si="6"/>
        <v>0.053363820281755014</v>
      </c>
      <c r="K113" s="155"/>
      <c r="L113" s="155"/>
      <c r="M113" s="155"/>
    </row>
    <row r="114" spans="1:13" ht="12.75">
      <c r="A114" s="268">
        <v>106</v>
      </c>
      <c r="B114" s="269" t="s">
        <v>108</v>
      </c>
      <c r="C114" s="115">
        <f>PFI!C124</f>
        <v>16133124.17416553</v>
      </c>
      <c r="D114" s="304">
        <f>PFI!L124</f>
        <v>4665662.134655062</v>
      </c>
      <c r="E114" s="311">
        <f t="shared" si="4"/>
        <v>20798786.30882059</v>
      </c>
      <c r="F114" s="201">
        <v>19619606.32484238</v>
      </c>
      <c r="G114" s="276">
        <f t="shared" si="5"/>
        <v>1179179.9839782119</v>
      </c>
      <c r="H114" s="277">
        <f t="shared" si="6"/>
        <v>0.06010212256324077</v>
      </c>
      <c r="K114" s="155"/>
      <c r="L114" s="155"/>
      <c r="M114" s="155"/>
    </row>
    <row r="115" spans="1:13" ht="12.75">
      <c r="A115" s="268">
        <v>107</v>
      </c>
      <c r="B115" s="269" t="s">
        <v>109</v>
      </c>
      <c r="C115" s="115">
        <f>PFI!C125</f>
        <v>2126471.3178678444</v>
      </c>
      <c r="D115" s="304">
        <f>PFI!L125</f>
        <v>337246.9387767806</v>
      </c>
      <c r="E115" s="311">
        <f t="shared" si="4"/>
        <v>2463718.256644625</v>
      </c>
      <c r="F115" s="201">
        <v>2314560.2221380016</v>
      </c>
      <c r="G115" s="276">
        <f t="shared" si="5"/>
        <v>149158.03450662363</v>
      </c>
      <c r="H115" s="277">
        <f t="shared" si="6"/>
        <v>0.06444335864756368</v>
      </c>
      <c r="K115" s="155"/>
      <c r="L115" s="155"/>
      <c r="M115" s="155"/>
    </row>
    <row r="116" spans="1:13" ht="12.75">
      <c r="A116" s="268">
        <v>108</v>
      </c>
      <c r="B116" s="269" t="s">
        <v>110</v>
      </c>
      <c r="C116" s="115">
        <f>PFI!C126</f>
        <v>17290750.02551826</v>
      </c>
      <c r="D116" s="304">
        <f>PFI!L126</f>
        <v>3819422.893030721</v>
      </c>
      <c r="E116" s="311">
        <f t="shared" si="4"/>
        <v>21110172.918548983</v>
      </c>
      <c r="F116" s="201">
        <v>19960824.99777728</v>
      </c>
      <c r="G116" s="276">
        <f t="shared" si="5"/>
        <v>1149347.9207717031</v>
      </c>
      <c r="H116" s="277">
        <f t="shared" si="6"/>
        <v>0.05758018122495878</v>
      </c>
      <c r="K116" s="155"/>
      <c r="L116" s="155"/>
      <c r="M116" s="155"/>
    </row>
    <row r="117" spans="1:13" ht="12.75">
      <c r="A117" s="268">
        <v>109</v>
      </c>
      <c r="B117" s="269" t="s">
        <v>111</v>
      </c>
      <c r="C117" s="115">
        <f>PFI!C127</f>
        <v>1167477.6077707948</v>
      </c>
      <c r="D117" s="304">
        <f>PFI!L127</f>
        <v>584009.7673000221</v>
      </c>
      <c r="E117" s="311">
        <f t="shared" si="4"/>
        <v>1751487.3750708168</v>
      </c>
      <c r="F117" s="201">
        <v>1661736.18254387</v>
      </c>
      <c r="G117" s="276">
        <f t="shared" si="5"/>
        <v>89751.19252694678</v>
      </c>
      <c r="H117" s="277">
        <f t="shared" si="6"/>
        <v>0.05401049424677695</v>
      </c>
      <c r="K117" s="155"/>
      <c r="L117" s="155"/>
      <c r="M117" s="155"/>
    </row>
    <row r="118" spans="1:13" ht="12.75">
      <c r="A118" s="268">
        <v>110</v>
      </c>
      <c r="B118" s="269" t="s">
        <v>112</v>
      </c>
      <c r="C118" s="115">
        <f>PFI!C128</f>
        <v>4363637.271531615</v>
      </c>
      <c r="D118" s="304">
        <f>PFI!L128</f>
        <v>1695006.6615154715</v>
      </c>
      <c r="E118" s="311">
        <f t="shared" si="4"/>
        <v>6058643.933047087</v>
      </c>
      <c r="F118" s="201">
        <v>5744242.733042248</v>
      </c>
      <c r="G118" s="276">
        <f t="shared" si="5"/>
        <v>314401.20000483934</v>
      </c>
      <c r="H118" s="277">
        <f t="shared" si="6"/>
        <v>0.054733272011004974</v>
      </c>
      <c r="K118" s="155"/>
      <c r="L118" s="155"/>
      <c r="M118" s="155"/>
    </row>
    <row r="119" spans="1:13" ht="12.75">
      <c r="A119" s="268">
        <v>111</v>
      </c>
      <c r="B119" s="269" t="s">
        <v>113</v>
      </c>
      <c r="C119" s="115">
        <f>PFI!C129</f>
        <v>1345461.0502554653</v>
      </c>
      <c r="D119" s="304">
        <f>PFI!L129</f>
        <v>772304.2510538745</v>
      </c>
      <c r="E119" s="311">
        <f t="shared" si="4"/>
        <v>2117765.3013093397</v>
      </c>
      <c r="F119" s="201">
        <v>2053045.23611795</v>
      </c>
      <c r="G119" s="276">
        <f t="shared" si="5"/>
        <v>64720.06519138976</v>
      </c>
      <c r="H119" s="277">
        <f t="shared" si="6"/>
        <v>0.03152393530001674</v>
      </c>
      <c r="K119" s="155"/>
      <c r="L119" s="155"/>
      <c r="M119" s="155"/>
    </row>
    <row r="120" spans="1:13" ht="12.75">
      <c r="A120" s="268">
        <v>112</v>
      </c>
      <c r="B120" s="269" t="s">
        <v>114</v>
      </c>
      <c r="C120" s="115">
        <f>PFI!C130</f>
        <v>663587.0856178844</v>
      </c>
      <c r="D120" s="304">
        <f>PFI!L130</f>
        <v>596633.6323920368</v>
      </c>
      <c r="E120" s="311">
        <f t="shared" si="4"/>
        <v>1260220.7180099213</v>
      </c>
      <c r="F120" s="201">
        <v>1218877.583166628</v>
      </c>
      <c r="G120" s="276">
        <f t="shared" si="5"/>
        <v>41343.134843293345</v>
      </c>
      <c r="H120" s="277">
        <f t="shared" si="6"/>
        <v>0.033919021413031825</v>
      </c>
      <c r="K120" s="155"/>
      <c r="L120" s="155"/>
      <c r="M120" s="155"/>
    </row>
    <row r="121" spans="1:13" ht="12.75">
      <c r="A121" s="268">
        <v>113</v>
      </c>
      <c r="B121" s="269" t="s">
        <v>115</v>
      </c>
      <c r="C121" s="115">
        <f>PFI!C131</f>
        <v>1929845.8181229415</v>
      </c>
      <c r="D121" s="304">
        <f>PFI!L131</f>
        <v>811872.8493419377</v>
      </c>
      <c r="E121" s="311">
        <f t="shared" si="4"/>
        <v>2741718.6674648793</v>
      </c>
      <c r="F121" s="201">
        <v>2612171.156618431</v>
      </c>
      <c r="G121" s="276">
        <f t="shared" si="5"/>
        <v>129547.51084644813</v>
      </c>
      <c r="H121" s="277">
        <f t="shared" si="6"/>
        <v>0.04959380648477607</v>
      </c>
      <c r="K121" s="155"/>
      <c r="L121" s="155"/>
      <c r="M121" s="155"/>
    </row>
    <row r="122" spans="1:13" ht="12.75">
      <c r="A122" s="268">
        <v>114</v>
      </c>
      <c r="B122" s="269" t="s">
        <v>116</v>
      </c>
      <c r="C122" s="115">
        <f>PFI!C132</f>
        <v>4592683.597685218</v>
      </c>
      <c r="D122" s="304">
        <f>PFI!L132</f>
        <v>1372486.1046087572</v>
      </c>
      <c r="E122" s="311">
        <f t="shared" si="4"/>
        <v>5965169.702293975</v>
      </c>
      <c r="F122" s="201">
        <v>5621277.373736539</v>
      </c>
      <c r="G122" s="276">
        <f t="shared" si="5"/>
        <v>343892.32855743635</v>
      </c>
      <c r="H122" s="277">
        <f t="shared" si="6"/>
        <v>0.06117690085249183</v>
      </c>
      <c r="K122" s="155"/>
      <c r="L122" s="155"/>
      <c r="M122" s="155"/>
    </row>
    <row r="123" spans="1:13" ht="12.75">
      <c r="A123" s="268">
        <v>115</v>
      </c>
      <c r="B123" s="269" t="s">
        <v>117</v>
      </c>
      <c r="C123" s="115">
        <f>PFI!C133</f>
        <v>7086631.154900399</v>
      </c>
      <c r="D123" s="304">
        <f>PFI!L133</f>
        <v>2024177.327991358</v>
      </c>
      <c r="E123" s="311">
        <f t="shared" si="4"/>
        <v>9110808.482891757</v>
      </c>
      <c r="F123" s="201">
        <v>8446405.63174074</v>
      </c>
      <c r="G123" s="276">
        <f t="shared" si="5"/>
        <v>664402.8511510175</v>
      </c>
      <c r="H123" s="277">
        <f t="shared" si="6"/>
        <v>0.07866101630902711</v>
      </c>
      <c r="K123" s="155"/>
      <c r="L123" s="155"/>
      <c r="M123" s="155"/>
    </row>
    <row r="124" spans="1:13" ht="12.75">
      <c r="A124" s="268">
        <v>116</v>
      </c>
      <c r="B124" s="269" t="s">
        <v>118</v>
      </c>
      <c r="C124" s="115">
        <f>PFI!C134</f>
        <v>1862039.1786423742</v>
      </c>
      <c r="D124" s="304">
        <f>PFI!L134</f>
        <v>888305.8640538162</v>
      </c>
      <c r="E124" s="311">
        <f t="shared" si="4"/>
        <v>2750345.0426961905</v>
      </c>
      <c r="F124" s="201">
        <v>2623735.5241499273</v>
      </c>
      <c r="G124" s="276">
        <f t="shared" si="5"/>
        <v>126609.51854626322</v>
      </c>
      <c r="H124" s="277">
        <f t="shared" si="6"/>
        <v>0.048255442433468465</v>
      </c>
      <c r="K124" s="155"/>
      <c r="L124" s="155"/>
      <c r="M124" s="155"/>
    </row>
    <row r="125" spans="1:13" ht="12.75">
      <c r="A125" s="268">
        <v>117</v>
      </c>
      <c r="B125" s="269" t="s">
        <v>119</v>
      </c>
      <c r="C125" s="115">
        <f>PFI!C135</f>
        <v>1957234.9602623114</v>
      </c>
      <c r="D125" s="304">
        <f>PFI!L135</f>
        <v>1379934.2259415996</v>
      </c>
      <c r="E125" s="311">
        <f t="shared" si="4"/>
        <v>3337169.186203911</v>
      </c>
      <c r="F125" s="201">
        <v>3266731.4706485886</v>
      </c>
      <c r="G125" s="276">
        <f t="shared" si="5"/>
        <v>70437.71555532236</v>
      </c>
      <c r="H125" s="277">
        <f t="shared" si="6"/>
        <v>0.021562138237624318</v>
      </c>
      <c r="K125" s="155"/>
      <c r="L125" s="155"/>
      <c r="M125" s="155"/>
    </row>
    <row r="126" spans="1:13" ht="12.75">
      <c r="A126" s="268">
        <v>118</v>
      </c>
      <c r="B126" s="269" t="s">
        <v>120</v>
      </c>
      <c r="C126" s="115">
        <f>PFI!C136</f>
        <v>2189623.6923548644</v>
      </c>
      <c r="D126" s="304">
        <f>PFI!L136</f>
        <v>1445535.9033979687</v>
      </c>
      <c r="E126" s="311">
        <f t="shared" si="4"/>
        <v>3635159.5957528334</v>
      </c>
      <c r="F126" s="201">
        <v>3672236.5683686524</v>
      </c>
      <c r="G126" s="276">
        <f t="shared" si="5"/>
        <v>-37076.97261581896</v>
      </c>
      <c r="H126" s="277">
        <f t="shared" si="6"/>
        <v>-0.010096564294138077</v>
      </c>
      <c r="K126" s="155"/>
      <c r="L126" s="155"/>
      <c r="M126" s="155"/>
    </row>
    <row r="127" spans="1:13" ht="12.75">
      <c r="A127" s="295">
        <v>119</v>
      </c>
      <c r="B127" s="296" t="s">
        <v>121</v>
      </c>
      <c r="C127" s="297">
        <f>PFI!C137</f>
        <v>947210.6924567804</v>
      </c>
      <c r="D127" s="306">
        <f>PFI!L137</f>
        <v>941715.2018664727</v>
      </c>
      <c r="E127" s="312">
        <f t="shared" si="4"/>
        <v>1888925.894323253</v>
      </c>
      <c r="F127" s="242">
        <v>1910005.8358931954</v>
      </c>
      <c r="G127" s="298">
        <f t="shared" si="5"/>
        <v>-21079.941569942283</v>
      </c>
      <c r="H127" s="299">
        <f t="shared" si="6"/>
        <v>-0.011036584901367275</v>
      </c>
      <c r="K127" s="155"/>
      <c r="L127" s="155"/>
      <c r="M127" s="155"/>
    </row>
    <row r="128" spans="1:8" ht="13.5">
      <c r="A128" s="305"/>
      <c r="B128" s="272" t="s">
        <v>124</v>
      </c>
      <c r="C128" s="265">
        <f>SUM(C18:C127)</f>
        <v>597583874.0188686</v>
      </c>
      <c r="D128" s="265">
        <f>SUM(D18:D127)</f>
        <v>105784318.03779517</v>
      </c>
      <c r="E128" s="265">
        <f>SUM(E18:E127)</f>
        <v>703368192.0566635</v>
      </c>
      <c r="F128" s="280">
        <f>SUM(F18:F127)</f>
        <v>663084638.4686629</v>
      </c>
      <c r="G128" s="265">
        <f>SUM(G18:G127)</f>
        <v>40283553.58800051</v>
      </c>
      <c r="H128" s="278">
        <f t="shared" si="6"/>
        <v>0.060751752115736135</v>
      </c>
    </row>
    <row r="129" spans="1:13" ht="12.75">
      <c r="A129" s="305"/>
      <c r="B129" s="273" t="s">
        <v>132</v>
      </c>
      <c r="C129" s="265">
        <f>C128+C17</f>
        <v>1484482352.000001</v>
      </c>
      <c r="D129" s="265">
        <f>D128+D17</f>
        <v>35697973.00000006</v>
      </c>
      <c r="E129" s="265">
        <f>E128+E17</f>
        <v>1520180325.000001</v>
      </c>
      <c r="F129" s="280">
        <f>F128+F17</f>
        <v>1426939366.000001</v>
      </c>
      <c r="G129" s="265">
        <f>G128+G17</f>
        <v>93240958.99999985</v>
      </c>
      <c r="H129" s="278">
        <f t="shared" si="6"/>
        <v>0.06534332237351692</v>
      </c>
      <c r="L129" s="155"/>
      <c r="M129" s="155"/>
    </row>
  </sheetData>
  <sheetProtection/>
  <mergeCells count="4">
    <mergeCell ref="A2:H2"/>
    <mergeCell ref="C5:E5"/>
    <mergeCell ref="F5:H5"/>
    <mergeCell ref="A3:H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4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22.140625" style="0" customWidth="1"/>
    <col min="3" max="15" width="12.7109375" style="0" customWidth="1"/>
    <col min="16" max="16" width="7.140625" style="0" customWidth="1"/>
    <col min="17" max="17" width="17.57421875" style="0" customWidth="1"/>
    <col min="18" max="21" width="12.7109375" style="0" customWidth="1"/>
    <col min="22" max="23" width="10.7109375" style="0" customWidth="1"/>
  </cols>
  <sheetData>
    <row r="2" ht="20.25">
      <c r="B2" s="151" t="s">
        <v>243</v>
      </c>
    </row>
    <row r="4" spans="2:11" ht="38.25" customHeight="1">
      <c r="B4" s="526" t="s">
        <v>182</v>
      </c>
      <c r="C4" s="527"/>
      <c r="D4" s="517"/>
      <c r="E4" s="528" t="s">
        <v>187</v>
      </c>
      <c r="F4" s="529"/>
      <c r="H4" s="513"/>
      <c r="I4" s="517"/>
      <c r="J4" s="517"/>
      <c r="K4" s="153" t="s">
        <v>192</v>
      </c>
    </row>
    <row r="5" spans="2:11" ht="15.75">
      <c r="B5" s="530" t="s">
        <v>125</v>
      </c>
      <c r="C5" s="531"/>
      <c r="D5" s="532"/>
      <c r="E5" s="533">
        <v>1</v>
      </c>
      <c r="F5" s="534"/>
      <c r="H5" s="511" t="s">
        <v>193</v>
      </c>
      <c r="I5" s="512"/>
      <c r="J5" s="513"/>
      <c r="K5" s="518">
        <f>K16</f>
        <v>406.14655625529065</v>
      </c>
    </row>
    <row r="6" spans="2:11" ht="15.75">
      <c r="B6" s="503" t="s">
        <v>183</v>
      </c>
      <c r="C6" s="504"/>
      <c r="D6" s="505"/>
      <c r="E6" s="501">
        <v>2.34</v>
      </c>
      <c r="F6" s="502"/>
      <c r="H6" s="514"/>
      <c r="I6" s="514"/>
      <c r="J6" s="513"/>
      <c r="K6" s="513"/>
    </row>
    <row r="7" spans="2:11" ht="15.75">
      <c r="B7" s="535" t="s">
        <v>184</v>
      </c>
      <c r="C7" s="536"/>
      <c r="D7" s="505"/>
      <c r="E7" s="501">
        <v>3.26</v>
      </c>
      <c r="F7" s="502"/>
      <c r="H7" s="511" t="s">
        <v>194</v>
      </c>
      <c r="I7" s="512"/>
      <c r="J7" s="513"/>
      <c r="K7" s="518">
        <f>MAX(K18:K26,K28:K137)</f>
        <v>751.8967939087984</v>
      </c>
    </row>
    <row r="8" spans="2:17" ht="15.75">
      <c r="B8" s="503" t="s">
        <v>185</v>
      </c>
      <c r="C8" s="504"/>
      <c r="D8" s="505"/>
      <c r="E8" s="501">
        <v>0.74</v>
      </c>
      <c r="F8" s="502"/>
      <c r="H8" s="514"/>
      <c r="I8" s="514"/>
      <c r="J8" s="513"/>
      <c r="K8" s="513"/>
      <c r="Q8" s="326"/>
    </row>
    <row r="9" spans="2:15" ht="18.75">
      <c r="B9" s="506" t="s">
        <v>186</v>
      </c>
      <c r="C9" s="507"/>
      <c r="D9" s="508"/>
      <c r="E9" s="509">
        <v>1.52</v>
      </c>
      <c r="F9" s="510"/>
      <c r="H9" s="522" t="s">
        <v>181</v>
      </c>
      <c r="I9" s="522"/>
      <c r="J9" s="522"/>
      <c r="K9" s="111">
        <v>35697973</v>
      </c>
      <c r="M9" s="245"/>
      <c r="N9" s="245"/>
      <c r="O9" s="155"/>
    </row>
    <row r="10" spans="12:15" ht="12.75" customHeight="1">
      <c r="L10" s="155"/>
      <c r="M10" s="155"/>
      <c r="N10" s="155"/>
      <c r="O10" s="155"/>
    </row>
    <row r="11" spans="4:12" ht="12.75">
      <c r="D11" s="155"/>
      <c r="E11" s="213"/>
      <c r="K11" s="9"/>
      <c r="L11" s="207"/>
    </row>
    <row r="12" spans="3:12" ht="13.5" thickBot="1">
      <c r="C12" s="207"/>
      <c r="D12" s="424"/>
      <c r="E12" s="424"/>
      <c r="F12" s="424"/>
      <c r="G12" s="424"/>
      <c r="K12" s="20"/>
      <c r="L12" s="207"/>
    </row>
    <row r="13" spans="1:19" ht="15.75" thickBot="1">
      <c r="A13" s="45"/>
      <c r="B13" s="45"/>
      <c r="C13" s="443"/>
      <c r="D13" s="523" t="s">
        <v>210</v>
      </c>
      <c r="E13" s="524"/>
      <c r="F13" s="524"/>
      <c r="G13" s="524"/>
      <c r="H13" s="525"/>
      <c r="I13" s="51"/>
      <c r="Q13" s="519" t="s">
        <v>228</v>
      </c>
      <c r="R13" s="520"/>
      <c r="S13" s="521"/>
    </row>
    <row r="14" spans="1:19" ht="76.5" customHeight="1" thickBot="1">
      <c r="A14" s="80"/>
      <c r="B14" s="80"/>
      <c r="C14" s="80" t="s">
        <v>126</v>
      </c>
      <c r="D14" s="425" t="s">
        <v>125</v>
      </c>
      <c r="E14" s="425" t="s">
        <v>127</v>
      </c>
      <c r="F14" s="426" t="s">
        <v>128</v>
      </c>
      <c r="G14" s="315" t="s">
        <v>129</v>
      </c>
      <c r="H14" s="222" t="s">
        <v>188</v>
      </c>
      <c r="I14" s="82" t="s">
        <v>130</v>
      </c>
      <c r="J14" s="152" t="s">
        <v>189</v>
      </c>
      <c r="K14" s="152" t="s">
        <v>190</v>
      </c>
      <c r="L14" s="154" t="s">
        <v>191</v>
      </c>
      <c r="M14" s="232" t="s">
        <v>195</v>
      </c>
      <c r="N14" s="215" t="s">
        <v>227</v>
      </c>
      <c r="O14" s="230" t="s">
        <v>226</v>
      </c>
      <c r="P14" s="202"/>
      <c r="Q14" s="430" t="s">
        <v>208</v>
      </c>
      <c r="R14" s="515" t="s">
        <v>225</v>
      </c>
      <c r="S14" s="516"/>
    </row>
    <row r="15" spans="1:19" ht="14.25" thickBot="1">
      <c r="A15" s="162"/>
      <c r="B15" s="162"/>
      <c r="C15" s="163"/>
      <c r="D15" s="163"/>
      <c r="E15" s="163"/>
      <c r="F15" s="163"/>
      <c r="G15" s="163"/>
      <c r="H15" s="25"/>
      <c r="I15" s="164"/>
      <c r="J15" s="161"/>
      <c r="K15" s="161"/>
      <c r="L15" s="161"/>
      <c r="M15" s="233"/>
      <c r="N15" s="161"/>
      <c r="O15" s="161"/>
      <c r="P15" s="203"/>
      <c r="Q15" s="161"/>
      <c r="R15" s="166" t="s">
        <v>206</v>
      </c>
      <c r="S15" s="165" t="s">
        <v>207</v>
      </c>
    </row>
    <row r="16" spans="1:19" ht="13.5" thickBot="1">
      <c r="A16" s="52"/>
      <c r="B16" s="53" t="s">
        <v>131</v>
      </c>
      <c r="C16" s="53">
        <f>C139</f>
        <v>1484482352.000001</v>
      </c>
      <c r="D16" s="53">
        <f aca="true" t="shared" si="0" ref="D16:M16">D139</f>
        <v>2144763</v>
      </c>
      <c r="E16" s="53">
        <f t="shared" si="0"/>
        <v>148884</v>
      </c>
      <c r="F16" s="53">
        <f t="shared" si="0"/>
        <v>222427</v>
      </c>
      <c r="G16" s="53">
        <f t="shared" si="0"/>
        <v>457789</v>
      </c>
      <c r="H16" s="53">
        <f>H139</f>
        <v>64482.66500000001</v>
      </c>
      <c r="I16" s="53">
        <f t="shared" si="0"/>
        <v>692.1428390922451</v>
      </c>
      <c r="J16" s="53">
        <f t="shared" si="0"/>
        <v>3655041.0907999994</v>
      </c>
      <c r="K16" s="53">
        <f t="shared" si="0"/>
        <v>406.14655625529065</v>
      </c>
      <c r="L16" s="227">
        <f t="shared" si="0"/>
        <v>35697973.00000006</v>
      </c>
      <c r="M16" s="234">
        <f t="shared" si="0"/>
        <v>1520180325.000001</v>
      </c>
      <c r="N16" s="211">
        <f>M16/J16</f>
        <v>415.91333373143294</v>
      </c>
      <c r="O16" s="172">
        <f>M16/D16</f>
        <v>708.7870897623658</v>
      </c>
      <c r="P16" s="204"/>
      <c r="Q16" s="428">
        <f>Q139</f>
        <v>1426939366.000001</v>
      </c>
      <c r="R16" s="211">
        <f>M16-Q16</f>
        <v>93240959</v>
      </c>
      <c r="S16" s="427">
        <f>M16/Q16-1</f>
        <v>0.06534332237351692</v>
      </c>
    </row>
    <row r="17" spans="1:19" ht="12.75">
      <c r="A17" s="49"/>
      <c r="B17" s="49"/>
      <c r="C17" s="54"/>
      <c r="D17" s="54"/>
      <c r="E17" s="54"/>
      <c r="F17" s="54"/>
      <c r="G17" s="54"/>
      <c r="H17" s="25"/>
      <c r="I17" s="54"/>
      <c r="L17" s="226"/>
      <c r="M17" s="233"/>
      <c r="N17" s="446"/>
      <c r="O17" s="447"/>
      <c r="P17" s="203"/>
      <c r="Q17" s="431"/>
      <c r="R17" s="432"/>
      <c r="S17" s="433"/>
    </row>
    <row r="18" spans="1:25" ht="15">
      <c r="A18" s="77">
        <v>1</v>
      </c>
      <c r="B18" s="156" t="s">
        <v>2</v>
      </c>
      <c r="C18" s="47">
        <f>Vertetie_ienemumi!I5</f>
        <v>42343073.68178082</v>
      </c>
      <c r="D18" s="112">
        <f>Iedzivotaju_skaits_struktura!C5</f>
        <v>95467</v>
      </c>
      <c r="E18" s="112">
        <f>Iedzivotaju_skaits_struktura!D5</f>
        <v>6312</v>
      </c>
      <c r="F18" s="113">
        <f>Iedzivotaju_skaits_struktura!E5</f>
        <v>9487</v>
      </c>
      <c r="G18" s="112">
        <f>Iedzivotaju_skaits_struktura!F5</f>
        <v>21591</v>
      </c>
      <c r="H18" s="112">
        <v>72.298</v>
      </c>
      <c r="I18" s="47">
        <f>C18/D18</f>
        <v>443.53623431951166</v>
      </c>
      <c r="J18" s="47">
        <f>D18+($E$6*E18)+($E$7*F18)+($E$8*G18)+($E$9*H18)</f>
        <v>157251.93296</v>
      </c>
      <c r="K18" s="47">
        <f>C18/J18</f>
        <v>269.26901873156356</v>
      </c>
      <c r="L18" s="285">
        <f>(0.6*($K$16-K18)+$K$9/$J$16*($K$7-K18)/($K$7-$K$5))*J18</f>
        <v>15058417.812891947</v>
      </c>
      <c r="M18" s="235">
        <f>C18+L18</f>
        <v>57401491.49467277</v>
      </c>
      <c r="N18" s="344">
        <f aca="true" t="shared" si="1" ref="N18:N49">M18/J18</f>
        <v>365.02884520519007</v>
      </c>
      <c r="O18" s="224">
        <f>M18/D18</f>
        <v>601.2705070304164</v>
      </c>
      <c r="P18" s="204"/>
      <c r="Q18" s="201">
        <v>54405671.68713934</v>
      </c>
      <c r="R18" s="304">
        <f aca="true" t="shared" si="2" ref="R18:R26">M18-Q18</f>
        <v>2995819.807533428</v>
      </c>
      <c r="S18" s="240">
        <f aca="true" t="shared" si="3" ref="S18:S49">M18/Q18-1</f>
        <v>0.05506447608552545</v>
      </c>
      <c r="T18" s="155"/>
      <c r="U18" s="155"/>
      <c r="V18" s="207"/>
      <c r="W18" s="207"/>
      <c r="X18" s="20"/>
      <c r="Y18" s="20"/>
    </row>
    <row r="19" spans="1:25" ht="15">
      <c r="A19" s="39">
        <v>2</v>
      </c>
      <c r="B19" s="55" t="s">
        <v>3</v>
      </c>
      <c r="C19" s="48">
        <f>Vertetie_ienemumi!I6</f>
        <v>12031646.244507192</v>
      </c>
      <c r="D19" s="114">
        <f>Iedzivotaju_skaits_struktura!C6</f>
        <v>24146</v>
      </c>
      <c r="E19" s="114">
        <f>Iedzivotaju_skaits_struktura!D6</f>
        <v>1554</v>
      </c>
      <c r="F19" s="115">
        <f>Iedzivotaju_skaits_struktura!E6</f>
        <v>2755</v>
      </c>
      <c r="G19" s="114">
        <f>Iedzivotaju_skaits_struktura!F6</f>
        <v>5093</v>
      </c>
      <c r="H19" s="114">
        <v>25.488000000000003</v>
      </c>
      <c r="I19" s="48">
        <f aca="true" t="shared" si="4" ref="I19:I82">C19/D19</f>
        <v>498.28734550265847</v>
      </c>
      <c r="J19" s="48">
        <f aca="true" t="shared" si="5" ref="J19:J26">D19+($E$6*E19)+($E$7*F19)+($E$8*G19)+($E$9*H19)</f>
        <v>40571.22176</v>
      </c>
      <c r="K19" s="48">
        <f aca="true" t="shared" si="6" ref="K19:K82">C19/J19</f>
        <v>296.5561726408111</v>
      </c>
      <c r="L19" s="284">
        <f aca="true" t="shared" si="7" ref="L19:L26">(0.6*($K$16-K19)+$K$9/$J$16*($K$7-K19)/($K$7-$K$5))*J19</f>
        <v>3189576.569824957</v>
      </c>
      <c r="M19" s="236">
        <f aca="true" t="shared" si="8" ref="M19:M82">C19+L19</f>
        <v>15221222.814332148</v>
      </c>
      <c r="N19" s="339">
        <f t="shared" si="1"/>
        <v>375.17289729093307</v>
      </c>
      <c r="O19" s="223">
        <f aca="true" t="shared" si="9" ref="O19:O82">M19/D19</f>
        <v>630.3827886329889</v>
      </c>
      <c r="P19" s="204"/>
      <c r="Q19" s="201">
        <v>14202224.836800002</v>
      </c>
      <c r="R19" s="304">
        <f t="shared" si="2"/>
        <v>1018997.9775321465</v>
      </c>
      <c r="S19" s="240">
        <f t="shared" si="3"/>
        <v>0.07174917938855452</v>
      </c>
      <c r="T19" s="155"/>
      <c r="U19" s="155"/>
      <c r="V19" s="207"/>
      <c r="W19" s="207"/>
      <c r="X19" s="20"/>
      <c r="Y19" s="20"/>
    </row>
    <row r="20" spans="1:25" ht="15">
      <c r="A20" s="39">
        <v>3</v>
      </c>
      <c r="B20" s="55" t="s">
        <v>4</v>
      </c>
      <c r="C20" s="48">
        <f>Vertetie_ienemumi!I7</f>
        <v>40494332.64651417</v>
      </c>
      <c r="D20" s="114">
        <f>Iedzivotaju_skaits_struktura!C7</f>
        <v>61623</v>
      </c>
      <c r="E20" s="114">
        <f>Iedzivotaju_skaits_struktura!D7</f>
        <v>5002</v>
      </c>
      <c r="F20" s="115">
        <f>Iedzivotaju_skaits_struktura!E7</f>
        <v>6995</v>
      </c>
      <c r="G20" s="114">
        <f>Iedzivotaju_skaits_struktura!F7</f>
        <v>12415</v>
      </c>
      <c r="H20" s="114">
        <v>60.534</v>
      </c>
      <c r="I20" s="48">
        <f t="shared" si="4"/>
        <v>657.1301729307916</v>
      </c>
      <c r="J20" s="48">
        <f t="shared" si="5"/>
        <v>105410.49167999999</v>
      </c>
      <c r="K20" s="48">
        <f t="shared" si="6"/>
        <v>384.1584646948131</v>
      </c>
      <c r="L20" s="284">
        <f t="shared" si="7"/>
        <v>2485658.8309114994</v>
      </c>
      <c r="M20" s="236">
        <f t="shared" si="8"/>
        <v>42979991.47742567</v>
      </c>
      <c r="N20" s="339">
        <f t="shared" si="1"/>
        <v>407.7392182924469</v>
      </c>
      <c r="O20" s="223">
        <f t="shared" si="9"/>
        <v>697.4667166062294</v>
      </c>
      <c r="P20" s="204"/>
      <c r="Q20" s="201">
        <v>40332124.10633084</v>
      </c>
      <c r="R20" s="304">
        <f t="shared" si="2"/>
        <v>2647867.3710948303</v>
      </c>
      <c r="S20" s="240">
        <f t="shared" si="3"/>
        <v>0.0656515725309692</v>
      </c>
      <c r="T20" s="155"/>
      <c r="U20" s="155"/>
      <c r="V20" s="207"/>
      <c r="W20" s="207"/>
      <c r="X20" s="20"/>
      <c r="Y20" s="20"/>
    </row>
    <row r="21" spans="1:25" ht="15">
      <c r="A21" s="39">
        <v>4</v>
      </c>
      <c r="B21" s="55" t="s">
        <v>5</v>
      </c>
      <c r="C21" s="48">
        <f>Vertetie_ienemumi!I8</f>
        <v>57309643.085073136</v>
      </c>
      <c r="D21" s="114">
        <f>Iedzivotaju_skaits_struktura!C8</f>
        <v>57371</v>
      </c>
      <c r="E21" s="114">
        <f>Iedzivotaju_skaits_struktura!D8</f>
        <v>3778</v>
      </c>
      <c r="F21" s="115">
        <f>Iedzivotaju_skaits_struktura!E8</f>
        <v>5925</v>
      </c>
      <c r="G21" s="114">
        <f>Iedzivotaju_skaits_struktura!F8</f>
        <v>12592</v>
      </c>
      <c r="H21" s="114">
        <v>101.397</v>
      </c>
      <c r="I21" s="48">
        <f t="shared" si="4"/>
        <v>998.9305238722201</v>
      </c>
      <c r="J21" s="48">
        <f t="shared" si="5"/>
        <v>94999.22344</v>
      </c>
      <c r="K21" s="48">
        <f t="shared" si="6"/>
        <v>603.2643321686623</v>
      </c>
      <c r="L21" s="284">
        <f t="shared" si="7"/>
        <v>-10836759.502924807</v>
      </c>
      <c r="M21" s="236">
        <f t="shared" si="8"/>
        <v>46472883.58214833</v>
      </c>
      <c r="N21" s="339">
        <f t="shared" si="1"/>
        <v>489.1922470450494</v>
      </c>
      <c r="O21" s="223">
        <f t="shared" si="9"/>
        <v>810.0413725078581</v>
      </c>
      <c r="P21" s="204"/>
      <c r="Q21" s="201">
        <v>44651737.907867014</v>
      </c>
      <c r="R21" s="304">
        <f t="shared" si="2"/>
        <v>1821145.674281314</v>
      </c>
      <c r="S21" s="240">
        <f t="shared" si="3"/>
        <v>0.040785549669735355</v>
      </c>
      <c r="T21" s="155"/>
      <c r="U21" s="155"/>
      <c r="V21" s="207"/>
      <c r="W21" s="207"/>
      <c r="X21" s="20"/>
      <c r="Y21" s="20"/>
    </row>
    <row r="22" spans="1:25" ht="15">
      <c r="A22" s="39">
        <v>5</v>
      </c>
      <c r="B22" s="55" t="s">
        <v>6</v>
      </c>
      <c r="C22" s="48">
        <f>Vertetie_ienemumi!I9</f>
        <v>41066052.17580471</v>
      </c>
      <c r="D22" s="114">
        <f>Iedzivotaju_skaits_struktura!C9</f>
        <v>78144</v>
      </c>
      <c r="E22" s="114">
        <f>Iedzivotaju_skaits_struktura!D9</f>
        <v>5673</v>
      </c>
      <c r="F22" s="115">
        <f>Iedzivotaju_skaits_struktura!E9</f>
        <v>8911</v>
      </c>
      <c r="G22" s="114">
        <f>Iedzivotaju_skaits_struktura!F9</f>
        <v>17286</v>
      </c>
      <c r="H22" s="114">
        <v>68.067</v>
      </c>
      <c r="I22" s="48">
        <f t="shared" si="4"/>
        <v>525.5176619549129</v>
      </c>
      <c r="J22" s="48">
        <f t="shared" si="5"/>
        <v>133363.78184</v>
      </c>
      <c r="K22" s="48">
        <f t="shared" si="6"/>
        <v>307.92507237889157</v>
      </c>
      <c r="L22" s="284">
        <f t="shared" si="7"/>
        <v>9532074.325493468</v>
      </c>
      <c r="M22" s="236">
        <f t="shared" si="8"/>
        <v>50598126.50129818</v>
      </c>
      <c r="N22" s="339">
        <f t="shared" si="1"/>
        <v>379.3993076921144</v>
      </c>
      <c r="O22" s="223">
        <f t="shared" si="9"/>
        <v>647.4985475698477</v>
      </c>
      <c r="P22" s="204"/>
      <c r="Q22" s="201">
        <v>45738837.144</v>
      </c>
      <c r="R22" s="304">
        <f t="shared" si="2"/>
        <v>4859289.35729818</v>
      </c>
      <c r="S22" s="240">
        <f t="shared" si="3"/>
        <v>0.10623989722343907</v>
      </c>
      <c r="T22" s="155"/>
      <c r="U22" s="155"/>
      <c r="V22" s="207"/>
      <c r="W22" s="207"/>
      <c r="X22" s="20"/>
      <c r="Y22" s="20"/>
    </row>
    <row r="23" spans="1:25" ht="15">
      <c r="A23" s="39">
        <v>6</v>
      </c>
      <c r="B23" s="55" t="s">
        <v>7</v>
      </c>
      <c r="C23" s="48">
        <f>Vertetie_ienemumi!I10</f>
        <v>15247411.492077366</v>
      </c>
      <c r="D23" s="114">
        <f>Iedzivotaju_skaits_struktura!C10</f>
        <v>31216</v>
      </c>
      <c r="E23" s="114">
        <f>Iedzivotaju_skaits_struktura!D10</f>
        <v>1886</v>
      </c>
      <c r="F23" s="115">
        <f>Iedzivotaju_skaits_struktura!E10</f>
        <v>3288</v>
      </c>
      <c r="G23" s="114">
        <f>Iedzivotaju_skaits_struktura!F10</f>
        <v>6923</v>
      </c>
      <c r="H23" s="114">
        <v>17.5</v>
      </c>
      <c r="I23" s="48">
        <f t="shared" si="4"/>
        <v>488.4485998230832</v>
      </c>
      <c r="J23" s="48">
        <f t="shared" si="5"/>
        <v>51497.73999999999</v>
      </c>
      <c r="K23" s="48">
        <f t="shared" si="6"/>
        <v>296.0792355563054</v>
      </c>
      <c r="L23" s="284">
        <f t="shared" si="7"/>
        <v>4064014.1608956107</v>
      </c>
      <c r="M23" s="236">
        <f t="shared" si="8"/>
        <v>19311425.652972978</v>
      </c>
      <c r="N23" s="339">
        <f t="shared" si="1"/>
        <v>374.9955950100525</v>
      </c>
      <c r="O23" s="223">
        <f t="shared" si="9"/>
        <v>618.6386998005182</v>
      </c>
      <c r="P23" s="204"/>
      <c r="Q23" s="201">
        <v>18316910.461428363</v>
      </c>
      <c r="R23" s="304">
        <f t="shared" si="2"/>
        <v>994515.1915446147</v>
      </c>
      <c r="S23" s="240">
        <f t="shared" si="3"/>
        <v>0.05429492018530402</v>
      </c>
      <c r="T23" s="155"/>
      <c r="U23" s="155"/>
      <c r="V23" s="207"/>
      <c r="W23" s="207"/>
      <c r="X23" s="20"/>
      <c r="Y23" s="20"/>
    </row>
    <row r="24" spans="1:25" ht="15">
      <c r="A24" s="39">
        <v>7</v>
      </c>
      <c r="B24" s="55" t="s">
        <v>8</v>
      </c>
      <c r="C24" s="48">
        <f>Vertetie_ienemumi!I11</f>
        <v>629744428.6869472</v>
      </c>
      <c r="D24" s="114">
        <f>Iedzivotaju_skaits_struktura!C11</f>
        <v>698529</v>
      </c>
      <c r="E24" s="114">
        <f>Iedzivotaju_skaits_struktura!D11</f>
        <v>50564</v>
      </c>
      <c r="F24" s="115">
        <f>Iedzivotaju_skaits_struktura!E11</f>
        <v>66005</v>
      </c>
      <c r="G24" s="114">
        <f>Iedzivotaju_skaits_struktura!F11</f>
        <v>154659</v>
      </c>
      <c r="H24" s="114">
        <v>304.04400000000004</v>
      </c>
      <c r="I24" s="48">
        <f t="shared" si="4"/>
        <v>901.5293977586431</v>
      </c>
      <c r="J24" s="48">
        <f t="shared" si="5"/>
        <v>1146934.8668799999</v>
      </c>
      <c r="K24" s="48">
        <f t="shared" si="6"/>
        <v>549.0672983026816</v>
      </c>
      <c r="L24" s="284">
        <f t="shared" si="7"/>
        <v>-91781057.72552511</v>
      </c>
      <c r="M24" s="236">
        <f t="shared" si="8"/>
        <v>537963370.9614221</v>
      </c>
      <c r="N24" s="339">
        <f t="shared" si="1"/>
        <v>469.0443951929377</v>
      </c>
      <c r="O24" s="223">
        <f t="shared" si="9"/>
        <v>770.1374902995038</v>
      </c>
      <c r="P24" s="204"/>
      <c r="Q24" s="201">
        <v>501753398.4179902</v>
      </c>
      <c r="R24" s="304">
        <f t="shared" si="2"/>
        <v>36209972.54343188</v>
      </c>
      <c r="S24" s="240">
        <f t="shared" si="3"/>
        <v>0.07216687053361381</v>
      </c>
      <c r="T24" s="155"/>
      <c r="U24" s="155"/>
      <c r="V24" s="207"/>
      <c r="W24" s="207"/>
      <c r="X24" s="20"/>
      <c r="Y24" s="20"/>
    </row>
    <row r="25" spans="1:25" ht="15">
      <c r="A25" s="39">
        <v>8</v>
      </c>
      <c r="B25" s="55" t="s">
        <v>9</v>
      </c>
      <c r="C25" s="48">
        <f>Vertetie_ienemumi!I12</f>
        <v>17542852.576912582</v>
      </c>
      <c r="D25" s="114">
        <f>Iedzivotaju_skaits_struktura!C12</f>
        <v>25093</v>
      </c>
      <c r="E25" s="114">
        <f>Iedzivotaju_skaits_struktura!D12</f>
        <v>1909</v>
      </c>
      <c r="F25" s="115">
        <f>Iedzivotaju_skaits_struktura!E12</f>
        <v>2665</v>
      </c>
      <c r="G25" s="114">
        <f>Iedzivotaju_skaits_struktura!F12</f>
        <v>5505</v>
      </c>
      <c r="H25" s="114">
        <v>19.368</v>
      </c>
      <c r="I25" s="48">
        <f t="shared" si="4"/>
        <v>699.1134012239502</v>
      </c>
      <c r="J25" s="48">
        <f t="shared" si="5"/>
        <v>42351.09935999999</v>
      </c>
      <c r="K25" s="48">
        <f t="shared" si="6"/>
        <v>414.22425490757286</v>
      </c>
      <c r="L25" s="284">
        <f t="shared" si="7"/>
        <v>198710.46351795408</v>
      </c>
      <c r="M25" s="236">
        <f t="shared" si="8"/>
        <v>17741563.040430535</v>
      </c>
      <c r="N25" s="339">
        <f t="shared" si="1"/>
        <v>418.9162337822849</v>
      </c>
      <c r="O25" s="223">
        <f t="shared" si="9"/>
        <v>707.032361233433</v>
      </c>
      <c r="P25" s="204"/>
      <c r="Q25" s="201">
        <v>16755413.822196022</v>
      </c>
      <c r="R25" s="304">
        <f t="shared" si="2"/>
        <v>986149.218234513</v>
      </c>
      <c r="S25" s="240">
        <f t="shared" si="3"/>
        <v>0.05885555729624259</v>
      </c>
      <c r="T25" s="155"/>
      <c r="U25" s="155"/>
      <c r="V25" s="207"/>
      <c r="W25" s="207"/>
      <c r="X25" s="20"/>
      <c r="Y25" s="20"/>
    </row>
    <row r="26" spans="1:25" ht="15">
      <c r="A26" s="42">
        <v>9</v>
      </c>
      <c r="B26" s="59" t="s">
        <v>10</v>
      </c>
      <c r="C26" s="50">
        <f>Vertetie_ienemumi!I13</f>
        <v>31119037.39151527</v>
      </c>
      <c r="D26" s="116">
        <f>Iedzivotaju_skaits_struktura!C13</f>
        <v>39861</v>
      </c>
      <c r="E26" s="116">
        <f>Iedzivotaju_skaits_struktura!D13</f>
        <v>2611</v>
      </c>
      <c r="F26" s="117">
        <f>Iedzivotaju_skaits_struktura!E13</f>
        <v>4139</v>
      </c>
      <c r="G26" s="116">
        <f>Iedzivotaju_skaits_struktura!F13</f>
        <v>9062</v>
      </c>
      <c r="H26" s="116">
        <v>57.865</v>
      </c>
      <c r="I26" s="50">
        <f t="shared" si="4"/>
        <v>780.6888284668039</v>
      </c>
      <c r="J26" s="50">
        <f t="shared" si="5"/>
        <v>66257.7148</v>
      </c>
      <c r="K26" s="50">
        <f t="shared" si="6"/>
        <v>469.6666265271689</v>
      </c>
      <c r="L26" s="286">
        <f t="shared" si="7"/>
        <v>-1996979.972880629</v>
      </c>
      <c r="M26" s="237">
        <f t="shared" si="8"/>
        <v>29122057.418634642</v>
      </c>
      <c r="N26" s="341">
        <f t="shared" si="1"/>
        <v>439.52704234578647</v>
      </c>
      <c r="O26" s="225">
        <f t="shared" si="9"/>
        <v>730.590236537835</v>
      </c>
      <c r="P26" s="204"/>
      <c r="Q26" s="434">
        <v>27698409.147586208</v>
      </c>
      <c r="R26" s="438">
        <f t="shared" si="2"/>
        <v>1423648.271048434</v>
      </c>
      <c r="S26" s="439">
        <f t="shared" si="3"/>
        <v>0.0513981963174408</v>
      </c>
      <c r="T26" s="155"/>
      <c r="U26" s="155"/>
      <c r="V26" s="207"/>
      <c r="W26" s="207"/>
      <c r="X26" s="20"/>
      <c r="Y26" s="20"/>
    </row>
    <row r="27" spans="1:25" ht="13.5">
      <c r="A27" s="79"/>
      <c r="B27" s="83" t="s">
        <v>124</v>
      </c>
      <c r="C27" s="71">
        <f>SUM(C18:C26)</f>
        <v>886898477.9811325</v>
      </c>
      <c r="D27" s="71">
        <f aca="true" t="shared" si="10" ref="D27:L27">SUM(D18:D26)</f>
        <v>1111450</v>
      </c>
      <c r="E27" s="71">
        <f t="shared" si="10"/>
        <v>79289</v>
      </c>
      <c r="F27" s="71">
        <f t="shared" si="10"/>
        <v>110170</v>
      </c>
      <c r="G27" s="71">
        <f t="shared" si="10"/>
        <v>245126</v>
      </c>
      <c r="H27" s="71">
        <f>SUM(H18:H26)</f>
        <v>726.561</v>
      </c>
      <c r="I27" s="71">
        <f t="shared" si="4"/>
        <v>797.9652507815309</v>
      </c>
      <c r="J27" s="71">
        <f t="shared" si="10"/>
        <v>1838638.0727199998</v>
      </c>
      <c r="K27" s="79">
        <f t="shared" si="6"/>
        <v>482.3670798185388</v>
      </c>
      <c r="L27" s="228">
        <f t="shared" si="10"/>
        <v>-70086345.03779511</v>
      </c>
      <c r="M27" s="238">
        <f>SUM(M18:M26)</f>
        <v>816812132.9433373</v>
      </c>
      <c r="N27" s="448">
        <f t="shared" si="1"/>
        <v>444.2484603481432</v>
      </c>
      <c r="O27" s="449">
        <f t="shared" si="9"/>
        <v>734.9067730832132</v>
      </c>
      <c r="P27" s="205"/>
      <c r="Q27" s="429">
        <f>SUM(Q18:Q26)</f>
        <v>763854727.531338</v>
      </c>
      <c r="R27" s="71">
        <f>SUM(R18:R26)</f>
        <v>52957405.41199934</v>
      </c>
      <c r="S27" s="241">
        <f t="shared" si="3"/>
        <v>0.06932915841622078</v>
      </c>
      <c r="T27" s="155"/>
      <c r="V27" s="207"/>
      <c r="W27" s="207"/>
      <c r="X27" s="9"/>
      <c r="Y27" s="9"/>
    </row>
    <row r="28" spans="1:25" ht="15">
      <c r="A28" s="77">
        <v>10</v>
      </c>
      <c r="B28" s="156" t="s">
        <v>12</v>
      </c>
      <c r="C28" s="47">
        <f>Vertetie_ienemumi!I15</f>
        <v>1189291.266408555</v>
      </c>
      <c r="D28" s="112">
        <f>Iedzivotaju_skaits_struktura!C15</f>
        <v>3879</v>
      </c>
      <c r="E28" s="112">
        <f>Iedzivotaju_skaits_struktura!D15</f>
        <v>191</v>
      </c>
      <c r="F28" s="112">
        <f>Iedzivotaju_skaits_struktura!E15</f>
        <v>397</v>
      </c>
      <c r="G28" s="112">
        <f>Iedzivotaju_skaits_struktura!F15</f>
        <v>907</v>
      </c>
      <c r="H28" s="112">
        <v>392.164</v>
      </c>
      <c r="I28" s="47">
        <f t="shared" si="4"/>
        <v>306.5973875763225</v>
      </c>
      <c r="J28" s="47">
        <f>D28+($E$6*E28)+($E$7*F28)+($E$8*G28)+($E$9*H28)</f>
        <v>6887.42928</v>
      </c>
      <c r="K28" s="47">
        <f t="shared" si="6"/>
        <v>172.6756410932694</v>
      </c>
      <c r="L28" s="287">
        <f aca="true" t="shared" si="11" ref="L28:L59">(0.6*($K$16-K28)+$K$9/$J$16*($K$7-K28)/($K$7-$K$5))*J28</f>
        <v>1077499.9458515474</v>
      </c>
      <c r="M28" s="235">
        <f t="shared" si="8"/>
        <v>2266791.2122601024</v>
      </c>
      <c r="N28" s="344">
        <f t="shared" si="1"/>
        <v>329.1200707994932</v>
      </c>
      <c r="O28" s="224">
        <f t="shared" si="9"/>
        <v>584.3751513947158</v>
      </c>
      <c r="P28" s="204"/>
      <c r="Q28" s="435">
        <v>2243519.4769857298</v>
      </c>
      <c r="R28" s="291">
        <f aca="true" t="shared" si="12" ref="R28:R59">M28-Q28</f>
        <v>23271.735274372622</v>
      </c>
      <c r="S28" s="440">
        <f t="shared" si="3"/>
        <v>0.010372869731284595</v>
      </c>
      <c r="T28" s="155"/>
      <c r="U28" s="155"/>
      <c r="V28" s="207"/>
      <c r="W28" s="207"/>
      <c r="X28" s="20"/>
      <c r="Y28" s="20"/>
    </row>
    <row r="29" spans="1:25" ht="15">
      <c r="A29" s="39">
        <v>11</v>
      </c>
      <c r="B29" s="55" t="s">
        <v>13</v>
      </c>
      <c r="C29" s="48">
        <f>Vertetie_ienemumi!I16</f>
        <v>5831923.147075236</v>
      </c>
      <c r="D29" s="114">
        <f>Iedzivotaju_skaits_struktura!C16</f>
        <v>9002</v>
      </c>
      <c r="E29" s="114">
        <f>Iedzivotaju_skaits_struktura!D16</f>
        <v>561</v>
      </c>
      <c r="F29" s="114">
        <f>Iedzivotaju_skaits_struktura!E16</f>
        <v>907</v>
      </c>
      <c r="G29" s="114">
        <f>Iedzivotaju_skaits_struktura!F16</f>
        <v>1933</v>
      </c>
      <c r="H29" s="114">
        <v>102.161</v>
      </c>
      <c r="I29" s="48">
        <f t="shared" si="4"/>
        <v>647.8474946762093</v>
      </c>
      <c r="J29" s="48">
        <f aca="true" t="shared" si="13" ref="J29:J92">D29+($E$6*E29)+($E$7*F29)+($E$8*G29)+($E$9*H29)</f>
        <v>14857.26472</v>
      </c>
      <c r="K29" s="48">
        <f t="shared" si="6"/>
        <v>392.5300690930434</v>
      </c>
      <c r="L29" s="288">
        <f t="shared" si="11"/>
        <v>272204.54196132877</v>
      </c>
      <c r="M29" s="236">
        <f t="shared" si="8"/>
        <v>6104127.689036565</v>
      </c>
      <c r="N29" s="339">
        <f t="shared" si="1"/>
        <v>410.8513783711168</v>
      </c>
      <c r="O29" s="223">
        <f t="shared" si="9"/>
        <v>678.085724176468</v>
      </c>
      <c r="P29" s="204"/>
      <c r="Q29" s="436">
        <v>5735484.54465344</v>
      </c>
      <c r="R29" s="304">
        <f t="shared" si="12"/>
        <v>368643.144383125</v>
      </c>
      <c r="S29" s="240">
        <f t="shared" si="3"/>
        <v>0.06427410648796372</v>
      </c>
      <c r="T29" s="155"/>
      <c r="V29" s="207"/>
      <c r="W29" s="207"/>
      <c r="X29" s="20"/>
      <c r="Y29" s="20"/>
    </row>
    <row r="30" spans="1:25" ht="15">
      <c r="A30" s="39">
        <v>12</v>
      </c>
      <c r="B30" s="55" t="s">
        <v>14</v>
      </c>
      <c r="C30" s="48">
        <f>Vertetie_ienemumi!I17</f>
        <v>4376794.071716715</v>
      </c>
      <c r="D30" s="114">
        <f>Iedzivotaju_skaits_struktura!C17</f>
        <v>9396</v>
      </c>
      <c r="E30" s="114">
        <f>Iedzivotaju_skaits_struktura!D17</f>
        <v>568</v>
      </c>
      <c r="F30" s="114">
        <f>Iedzivotaju_skaits_struktura!E17</f>
        <v>1083</v>
      </c>
      <c r="G30" s="114">
        <f>Iedzivotaju_skaits_struktura!F17</f>
        <v>2214</v>
      </c>
      <c r="H30" s="114">
        <v>639.592</v>
      </c>
      <c r="I30" s="48">
        <f t="shared" si="4"/>
        <v>465.8146095909658</v>
      </c>
      <c r="J30" s="48">
        <f t="shared" si="13"/>
        <v>16866.23984</v>
      </c>
      <c r="K30" s="48">
        <f t="shared" si="6"/>
        <v>259.5002865627882</v>
      </c>
      <c r="L30" s="288">
        <f t="shared" si="11"/>
        <v>1718619.470708828</v>
      </c>
      <c r="M30" s="236">
        <f t="shared" si="8"/>
        <v>6095413.542425543</v>
      </c>
      <c r="N30" s="339">
        <f t="shared" si="1"/>
        <v>361.39730018362786</v>
      </c>
      <c r="O30" s="223">
        <f t="shared" si="9"/>
        <v>648.7243020887125</v>
      </c>
      <c r="P30" s="204"/>
      <c r="Q30" s="436">
        <v>5853161.327299448</v>
      </c>
      <c r="R30" s="304">
        <f t="shared" si="12"/>
        <v>242252.21512609534</v>
      </c>
      <c r="S30" s="240">
        <f t="shared" si="3"/>
        <v>0.04138826893361336</v>
      </c>
      <c r="T30" s="155"/>
      <c r="V30" s="207"/>
      <c r="W30" s="207"/>
      <c r="X30" s="20"/>
      <c r="Y30" s="20"/>
    </row>
    <row r="31" spans="1:25" ht="15">
      <c r="A31" s="39">
        <v>13</v>
      </c>
      <c r="B31" s="55" t="s">
        <v>15</v>
      </c>
      <c r="C31" s="48">
        <f>Vertetie_ienemumi!I18</f>
        <v>1474037.342134793</v>
      </c>
      <c r="D31" s="114">
        <f>Iedzivotaju_skaits_struktura!C18</f>
        <v>2941</v>
      </c>
      <c r="E31" s="114">
        <f>Iedzivotaju_skaits_struktura!D18</f>
        <v>135</v>
      </c>
      <c r="F31" s="114">
        <f>Iedzivotaju_skaits_struktura!E18</f>
        <v>254</v>
      </c>
      <c r="G31" s="114">
        <f>Iedzivotaju_skaits_struktura!F18</f>
        <v>614</v>
      </c>
      <c r="H31" s="114">
        <v>284.491</v>
      </c>
      <c r="I31" s="48">
        <f t="shared" si="4"/>
        <v>501.20276849193914</v>
      </c>
      <c r="J31" s="48">
        <f t="shared" si="13"/>
        <v>4971.72632</v>
      </c>
      <c r="K31" s="48">
        <f t="shared" si="6"/>
        <v>296.4840072159871</v>
      </c>
      <c r="L31" s="288">
        <f t="shared" si="11"/>
        <v>391086.24621398334</v>
      </c>
      <c r="M31" s="236">
        <f t="shared" si="8"/>
        <v>1865123.5883487763</v>
      </c>
      <c r="N31" s="339">
        <f t="shared" si="1"/>
        <v>375.14606965509245</v>
      </c>
      <c r="O31" s="223">
        <f t="shared" si="9"/>
        <v>634.1800708428345</v>
      </c>
      <c r="P31" s="204"/>
      <c r="Q31" s="436">
        <v>1754206.7643795134</v>
      </c>
      <c r="R31" s="304">
        <f t="shared" si="12"/>
        <v>110916.82396926288</v>
      </c>
      <c r="S31" s="240">
        <f t="shared" si="3"/>
        <v>0.0632290481495752</v>
      </c>
      <c r="T31" s="155"/>
      <c r="V31" s="207"/>
      <c r="W31" s="207"/>
      <c r="X31" s="20"/>
      <c r="Y31" s="20"/>
    </row>
    <row r="32" spans="1:25" ht="15">
      <c r="A32" s="39">
        <v>14</v>
      </c>
      <c r="B32" s="55" t="s">
        <v>16</v>
      </c>
      <c r="C32" s="48">
        <f>Vertetie_ienemumi!I19</f>
        <v>2241794.274159628</v>
      </c>
      <c r="D32" s="114">
        <f>Iedzivotaju_skaits_struktura!C19</f>
        <v>5359</v>
      </c>
      <c r="E32" s="114">
        <f>Iedzivotaju_skaits_struktura!D19</f>
        <v>311</v>
      </c>
      <c r="F32" s="114">
        <f>Iedzivotaju_skaits_struktura!E19</f>
        <v>545</v>
      </c>
      <c r="G32" s="114">
        <f>Iedzivotaju_skaits_struktura!F19</f>
        <v>1196</v>
      </c>
      <c r="H32" s="114">
        <v>630.5980000000001</v>
      </c>
      <c r="I32" s="48">
        <f t="shared" si="4"/>
        <v>418.3232457845919</v>
      </c>
      <c r="J32" s="48">
        <f t="shared" si="13"/>
        <v>9706.988959999999</v>
      </c>
      <c r="K32" s="48">
        <f t="shared" si="6"/>
        <v>230.94641226002057</v>
      </c>
      <c r="L32" s="288">
        <f t="shared" si="11"/>
        <v>1163246.0503838556</v>
      </c>
      <c r="M32" s="236">
        <f t="shared" si="8"/>
        <v>3405040.3245434836</v>
      </c>
      <c r="N32" s="339">
        <f t="shared" si="1"/>
        <v>350.78234234887645</v>
      </c>
      <c r="O32" s="223">
        <f t="shared" si="9"/>
        <v>635.3872596647665</v>
      </c>
      <c r="P32" s="204"/>
      <c r="Q32" s="436">
        <v>3242302.021889629</v>
      </c>
      <c r="R32" s="304">
        <f t="shared" si="12"/>
        <v>162738.3026538547</v>
      </c>
      <c r="S32" s="240">
        <f t="shared" si="3"/>
        <v>0.05019220959527093</v>
      </c>
      <c r="T32" s="155"/>
      <c r="V32" s="207"/>
      <c r="W32" s="207"/>
      <c r="X32" s="20"/>
      <c r="Y32" s="20"/>
    </row>
    <row r="33" spans="1:25" ht="15">
      <c r="A33" s="39">
        <v>15</v>
      </c>
      <c r="B33" s="55" t="s">
        <v>17</v>
      </c>
      <c r="C33" s="48">
        <f>Vertetie_ienemumi!I20</f>
        <v>734114.262336146</v>
      </c>
      <c r="D33" s="114">
        <f>Iedzivotaju_skaits_struktura!C20</f>
        <v>1513</v>
      </c>
      <c r="E33" s="114">
        <f>Iedzivotaju_skaits_struktura!D20</f>
        <v>88</v>
      </c>
      <c r="F33" s="114">
        <f>Iedzivotaju_skaits_struktura!E20</f>
        <v>147</v>
      </c>
      <c r="G33" s="114">
        <f>Iedzivotaju_skaits_struktura!F20</f>
        <v>330</v>
      </c>
      <c r="H33" s="114">
        <v>191.178</v>
      </c>
      <c r="I33" s="48">
        <f t="shared" si="4"/>
        <v>485.2044033946768</v>
      </c>
      <c r="J33" s="48">
        <f t="shared" si="13"/>
        <v>2732.93056</v>
      </c>
      <c r="K33" s="48">
        <f t="shared" si="6"/>
        <v>268.61797115552986</v>
      </c>
      <c r="L33" s="288">
        <f t="shared" si="11"/>
        <v>262822.7777647194</v>
      </c>
      <c r="M33" s="236">
        <f t="shared" si="8"/>
        <v>996937.0401008653</v>
      </c>
      <c r="N33" s="339">
        <f t="shared" si="1"/>
        <v>364.7868170133329</v>
      </c>
      <c r="O33" s="223">
        <f t="shared" si="9"/>
        <v>658.9141044949539</v>
      </c>
      <c r="P33" s="204"/>
      <c r="Q33" s="436">
        <v>972329.2943140118</v>
      </c>
      <c r="R33" s="304">
        <f t="shared" si="12"/>
        <v>24607.745786853484</v>
      </c>
      <c r="S33" s="240">
        <f t="shared" si="3"/>
        <v>0.02530803703102924</v>
      </c>
      <c r="T33" s="155"/>
      <c r="V33" s="207"/>
      <c r="W33" s="207"/>
      <c r="X33" s="20"/>
      <c r="Y33" s="20"/>
    </row>
    <row r="34" spans="1:25" ht="15">
      <c r="A34" s="39">
        <v>16</v>
      </c>
      <c r="B34" s="55" t="s">
        <v>18</v>
      </c>
      <c r="C34" s="48">
        <f>Vertetie_ienemumi!I21</f>
        <v>7478748.985496935</v>
      </c>
      <c r="D34" s="114">
        <f>Iedzivotaju_skaits_struktura!C21</f>
        <v>17332</v>
      </c>
      <c r="E34" s="114">
        <f>Iedzivotaju_skaits_struktura!D21</f>
        <v>1005</v>
      </c>
      <c r="F34" s="114">
        <f>Iedzivotaju_skaits_struktura!E21</f>
        <v>1789</v>
      </c>
      <c r="G34" s="114">
        <f>Iedzivotaju_skaits_struktura!F21</f>
        <v>3722</v>
      </c>
      <c r="H34" s="114">
        <v>1697.94</v>
      </c>
      <c r="I34" s="48">
        <f t="shared" si="4"/>
        <v>431.4994798925072</v>
      </c>
      <c r="J34" s="48">
        <f t="shared" si="13"/>
        <v>30850.9888</v>
      </c>
      <c r="K34" s="48">
        <f t="shared" si="6"/>
        <v>242.41521184231655</v>
      </c>
      <c r="L34" s="288">
        <f t="shared" si="11"/>
        <v>3474767.8122768085</v>
      </c>
      <c r="M34" s="236">
        <f t="shared" si="8"/>
        <v>10953516.797773745</v>
      </c>
      <c r="N34" s="339">
        <f t="shared" si="1"/>
        <v>355.04589070978966</v>
      </c>
      <c r="O34" s="223">
        <f t="shared" si="9"/>
        <v>631.9822754312107</v>
      </c>
      <c r="P34" s="204"/>
      <c r="Q34" s="436">
        <v>10393080.334397042</v>
      </c>
      <c r="R34" s="304">
        <f t="shared" si="12"/>
        <v>560436.4633767027</v>
      </c>
      <c r="S34" s="240">
        <f t="shared" si="3"/>
        <v>0.0539239999446437</v>
      </c>
      <c r="T34" s="155"/>
      <c r="V34" s="207"/>
      <c r="W34" s="207"/>
      <c r="X34" s="20"/>
      <c r="Y34" s="20"/>
    </row>
    <row r="35" spans="1:25" ht="15">
      <c r="A35" s="39">
        <v>17</v>
      </c>
      <c r="B35" s="55" t="s">
        <v>19</v>
      </c>
      <c r="C35" s="48">
        <f>Vertetie_ienemumi!I22</f>
        <v>3341853.411733483</v>
      </c>
      <c r="D35" s="114">
        <f>Iedzivotaju_skaits_struktura!C22</f>
        <v>5944</v>
      </c>
      <c r="E35" s="114">
        <f>Iedzivotaju_skaits_struktura!D22</f>
        <v>380</v>
      </c>
      <c r="F35" s="114">
        <f>Iedzivotaju_skaits_struktura!E22</f>
        <v>688</v>
      </c>
      <c r="G35" s="114">
        <f>Iedzivotaju_skaits_struktura!F22</f>
        <v>1194</v>
      </c>
      <c r="H35" s="114">
        <v>744.8810000000001</v>
      </c>
      <c r="I35" s="48">
        <f t="shared" si="4"/>
        <v>562.2229831314743</v>
      </c>
      <c r="J35" s="48">
        <f t="shared" si="13"/>
        <v>11091.85912</v>
      </c>
      <c r="K35" s="48">
        <f t="shared" si="6"/>
        <v>301.2888439691509</v>
      </c>
      <c r="L35" s="288">
        <f t="shared" si="11"/>
        <v>839026.3023497409</v>
      </c>
      <c r="M35" s="236">
        <f t="shared" si="8"/>
        <v>4180879.7140832236</v>
      </c>
      <c r="N35" s="339">
        <f t="shared" si="1"/>
        <v>376.9322769836283</v>
      </c>
      <c r="O35" s="223">
        <f t="shared" si="9"/>
        <v>703.3781483989272</v>
      </c>
      <c r="P35" s="204"/>
      <c r="Q35" s="436">
        <v>3890733.847826447</v>
      </c>
      <c r="R35" s="304">
        <f t="shared" si="12"/>
        <v>290145.86625677673</v>
      </c>
      <c r="S35" s="240">
        <f t="shared" si="3"/>
        <v>0.07457355799828513</v>
      </c>
      <c r="T35" s="155"/>
      <c r="V35" s="207"/>
      <c r="W35" s="207"/>
      <c r="X35" s="20"/>
      <c r="Y35" s="20"/>
    </row>
    <row r="36" spans="1:25" ht="15">
      <c r="A36" s="39">
        <v>18</v>
      </c>
      <c r="B36" s="55" t="s">
        <v>209</v>
      </c>
      <c r="C36" s="48">
        <f>Vertetie_ienemumi!I23</f>
        <v>1588197.3511991338</v>
      </c>
      <c r="D36" s="114">
        <f>Iedzivotaju_skaits_struktura!C23</f>
        <v>3849</v>
      </c>
      <c r="E36" s="114">
        <f>Iedzivotaju_skaits_struktura!D23</f>
        <v>238</v>
      </c>
      <c r="F36" s="114">
        <f>Iedzivotaju_skaits_struktura!E23</f>
        <v>396</v>
      </c>
      <c r="G36" s="114">
        <f>Iedzivotaju_skaits_struktura!F23</f>
        <v>836</v>
      </c>
      <c r="H36" s="114">
        <v>544.2909999999999</v>
      </c>
      <c r="I36" s="48">
        <f t="shared" si="4"/>
        <v>412.6259680953842</v>
      </c>
      <c r="J36" s="48">
        <f t="shared" si="13"/>
        <v>7142.842320000001</v>
      </c>
      <c r="K36" s="48">
        <f t="shared" si="6"/>
        <v>222.34809058463628</v>
      </c>
      <c r="L36" s="288">
        <f t="shared" si="11"/>
        <v>894553.9229077848</v>
      </c>
      <c r="M36" s="236">
        <f t="shared" si="8"/>
        <v>2482751.274106919</v>
      </c>
      <c r="N36" s="339">
        <f t="shared" si="1"/>
        <v>347.5858996852276</v>
      </c>
      <c r="O36" s="223">
        <f t="shared" si="9"/>
        <v>645.0380031454713</v>
      </c>
      <c r="P36" s="204"/>
      <c r="Q36" s="436">
        <v>2349570.6657908307</v>
      </c>
      <c r="R36" s="304">
        <f t="shared" si="12"/>
        <v>133180.6083160881</v>
      </c>
      <c r="S36" s="240">
        <f t="shared" si="3"/>
        <v>0.05668295499904086</v>
      </c>
      <c r="T36" s="155"/>
      <c r="V36" s="207"/>
      <c r="W36" s="207"/>
      <c r="X36" s="20"/>
      <c r="Y36" s="20"/>
    </row>
    <row r="37" spans="1:25" ht="15">
      <c r="A37" s="39">
        <v>19</v>
      </c>
      <c r="B37" s="55" t="s">
        <v>21</v>
      </c>
      <c r="C37" s="48">
        <f>Vertetie_ienemumi!I24</f>
        <v>3755415.8618981587</v>
      </c>
      <c r="D37" s="114">
        <f>Iedzivotaju_skaits_struktura!C24</f>
        <v>7586</v>
      </c>
      <c r="E37" s="114">
        <f>Iedzivotaju_skaits_struktura!D24</f>
        <v>405</v>
      </c>
      <c r="F37" s="114">
        <f>Iedzivotaju_skaits_struktura!E24</f>
        <v>827</v>
      </c>
      <c r="G37" s="114">
        <f>Iedzivotaju_skaits_struktura!F24</f>
        <v>1756</v>
      </c>
      <c r="H37" s="114">
        <v>517.203</v>
      </c>
      <c r="I37" s="48">
        <f t="shared" si="4"/>
        <v>495.0455921299972</v>
      </c>
      <c r="J37" s="48">
        <f t="shared" si="13"/>
        <v>13315.308560000001</v>
      </c>
      <c r="K37" s="48">
        <f t="shared" si="6"/>
        <v>282.0374642447008</v>
      </c>
      <c r="L37" s="288">
        <f t="shared" si="11"/>
        <v>1168259.5437804786</v>
      </c>
      <c r="M37" s="236">
        <f t="shared" si="8"/>
        <v>4923675.405678637</v>
      </c>
      <c r="N37" s="339">
        <f t="shared" si="1"/>
        <v>369.77553944710365</v>
      </c>
      <c r="O37" s="223">
        <f t="shared" si="9"/>
        <v>649.0476411387605</v>
      </c>
      <c r="P37" s="204"/>
      <c r="Q37" s="436">
        <v>4675097.487177333</v>
      </c>
      <c r="R37" s="304">
        <f t="shared" si="12"/>
        <v>248577.91850130446</v>
      </c>
      <c r="S37" s="240">
        <f t="shared" si="3"/>
        <v>0.05317063851247883</v>
      </c>
      <c r="T37" s="155"/>
      <c r="V37" s="207"/>
      <c r="W37" s="207"/>
      <c r="X37" s="20"/>
      <c r="Y37" s="20"/>
    </row>
    <row r="38" spans="1:25" ht="15">
      <c r="A38" s="39">
        <v>20</v>
      </c>
      <c r="B38" s="55" t="s">
        <v>22</v>
      </c>
      <c r="C38" s="48">
        <f>Vertetie_ienemumi!I25</f>
        <v>11112826.957927698</v>
      </c>
      <c r="D38" s="114">
        <f>Iedzivotaju_skaits_struktura!C25</f>
        <v>10970</v>
      </c>
      <c r="E38" s="114">
        <f>Iedzivotaju_skaits_struktura!D25</f>
        <v>1208</v>
      </c>
      <c r="F38" s="114">
        <f>Iedzivotaju_skaits_struktura!E25</f>
        <v>1547</v>
      </c>
      <c r="G38" s="114">
        <f>Iedzivotaju_skaits_struktura!F25</f>
        <v>1508</v>
      </c>
      <c r="H38" s="114">
        <v>162.731</v>
      </c>
      <c r="I38" s="48">
        <f t="shared" si="4"/>
        <v>1013.0197773862989</v>
      </c>
      <c r="J38" s="48">
        <f t="shared" si="13"/>
        <v>20203.21112</v>
      </c>
      <c r="K38" s="48">
        <f t="shared" si="6"/>
        <v>550.0525085800172</v>
      </c>
      <c r="L38" s="288">
        <f t="shared" si="11"/>
        <v>-1629224.5139338323</v>
      </c>
      <c r="M38" s="236">
        <f t="shared" si="8"/>
        <v>9483602.443993866</v>
      </c>
      <c r="N38" s="339">
        <f t="shared" si="1"/>
        <v>469.4106490133964</v>
      </c>
      <c r="O38" s="223">
        <f t="shared" si="9"/>
        <v>864.5034133084655</v>
      </c>
      <c r="P38" s="204"/>
      <c r="Q38" s="436">
        <v>8626055.928323586</v>
      </c>
      <c r="R38" s="304">
        <f t="shared" si="12"/>
        <v>857546.5156702809</v>
      </c>
      <c r="S38" s="240">
        <f t="shared" si="3"/>
        <v>0.0994135121306754</v>
      </c>
      <c r="T38" s="155"/>
      <c r="V38" s="207"/>
      <c r="W38" s="207"/>
      <c r="X38" s="20"/>
      <c r="Y38" s="20"/>
    </row>
    <row r="39" spans="1:25" ht="15">
      <c r="A39" s="39">
        <v>21</v>
      </c>
      <c r="B39" s="55" t="s">
        <v>23</v>
      </c>
      <c r="C39" s="48">
        <f>Vertetie_ienemumi!I26</f>
        <v>11452420.414375154</v>
      </c>
      <c r="D39" s="114">
        <f>Iedzivotaju_skaits_struktura!C26</f>
        <v>10505</v>
      </c>
      <c r="E39" s="114">
        <f>Iedzivotaju_skaits_struktura!D26</f>
        <v>1082</v>
      </c>
      <c r="F39" s="114">
        <f>Iedzivotaju_skaits_struktura!E26</f>
        <v>1442</v>
      </c>
      <c r="G39" s="114">
        <f>Iedzivotaju_skaits_struktura!F26</f>
        <v>1489</v>
      </c>
      <c r="H39" s="114">
        <v>243.11</v>
      </c>
      <c r="I39" s="48">
        <f t="shared" si="4"/>
        <v>1090.187569193256</v>
      </c>
      <c r="J39" s="48">
        <f t="shared" si="13"/>
        <v>19209.1872</v>
      </c>
      <c r="K39" s="48">
        <f t="shared" si="6"/>
        <v>596.1949506314954</v>
      </c>
      <c r="L39" s="288">
        <f t="shared" si="11"/>
        <v>-2105917.787978939</v>
      </c>
      <c r="M39" s="236">
        <f t="shared" si="8"/>
        <v>9346502.626396216</v>
      </c>
      <c r="N39" s="339">
        <f t="shared" si="1"/>
        <v>486.5641908261593</v>
      </c>
      <c r="O39" s="223">
        <f t="shared" si="9"/>
        <v>889.7194313561367</v>
      </c>
      <c r="P39" s="204"/>
      <c r="Q39" s="436">
        <v>8954205.652412256</v>
      </c>
      <c r="R39" s="304">
        <f t="shared" si="12"/>
        <v>392296.9739839602</v>
      </c>
      <c r="S39" s="240">
        <f t="shared" si="3"/>
        <v>0.043811476887207323</v>
      </c>
      <c r="T39" s="155"/>
      <c r="V39" s="207"/>
      <c r="W39" s="207"/>
      <c r="X39" s="20"/>
      <c r="Y39" s="20"/>
    </row>
    <row r="40" spans="1:25" ht="15">
      <c r="A40" s="39">
        <v>22</v>
      </c>
      <c r="B40" s="55" t="s">
        <v>24</v>
      </c>
      <c r="C40" s="48">
        <f>Vertetie_ienemumi!I27</f>
        <v>4159168.359875257</v>
      </c>
      <c r="D40" s="114">
        <f>Iedzivotaju_skaits_struktura!C27</f>
        <v>5694</v>
      </c>
      <c r="E40" s="114">
        <f>Iedzivotaju_skaits_struktura!D27</f>
        <v>444</v>
      </c>
      <c r="F40" s="114">
        <f>Iedzivotaju_skaits_struktura!E27</f>
        <v>770</v>
      </c>
      <c r="G40" s="114">
        <f>Iedzivotaju_skaits_struktura!F27</f>
        <v>991</v>
      </c>
      <c r="H40" s="114">
        <v>178.72799999999998</v>
      </c>
      <c r="I40" s="48">
        <f t="shared" si="4"/>
        <v>730.4475517870139</v>
      </c>
      <c r="J40" s="48">
        <f t="shared" si="13"/>
        <v>10248.16656</v>
      </c>
      <c r="K40" s="48">
        <f t="shared" si="6"/>
        <v>405.8451173216741</v>
      </c>
      <c r="L40" s="288">
        <f t="shared" si="11"/>
        <v>102032.34401072562</v>
      </c>
      <c r="M40" s="236">
        <f t="shared" si="8"/>
        <v>4261200.703885983</v>
      </c>
      <c r="N40" s="339">
        <f t="shared" si="1"/>
        <v>415.80127322657245</v>
      </c>
      <c r="O40" s="223">
        <f t="shared" si="9"/>
        <v>748.3668254102533</v>
      </c>
      <c r="P40" s="204"/>
      <c r="Q40" s="436">
        <v>3923963.4014128125</v>
      </c>
      <c r="R40" s="304">
        <f t="shared" si="12"/>
        <v>337237.3024731702</v>
      </c>
      <c r="S40" s="240">
        <f t="shared" si="3"/>
        <v>0.08594302952768329</v>
      </c>
      <c r="T40" s="155"/>
      <c r="V40" s="207"/>
      <c r="W40" s="207"/>
      <c r="X40" s="20"/>
      <c r="Y40" s="20"/>
    </row>
    <row r="41" spans="1:25" ht="15">
      <c r="A41" s="39">
        <v>23</v>
      </c>
      <c r="B41" s="55" t="s">
        <v>25</v>
      </c>
      <c r="C41" s="48">
        <f>Vertetie_ienemumi!I28</f>
        <v>449946.04334420146</v>
      </c>
      <c r="D41" s="114">
        <f>Iedzivotaju_skaits_struktura!C28</f>
        <v>1176</v>
      </c>
      <c r="E41" s="114">
        <f>Iedzivotaju_skaits_struktura!D28</f>
        <v>53</v>
      </c>
      <c r="F41" s="114">
        <f>Iedzivotaju_skaits_struktura!E28</f>
        <v>110</v>
      </c>
      <c r="G41" s="114">
        <f>Iedzivotaju_skaits_struktura!F28</f>
        <v>270</v>
      </c>
      <c r="H41" s="114">
        <v>185.388</v>
      </c>
      <c r="I41" s="48">
        <f t="shared" si="4"/>
        <v>382.607179714457</v>
      </c>
      <c r="J41" s="48">
        <f t="shared" si="13"/>
        <v>2140.2097599999997</v>
      </c>
      <c r="K41" s="48">
        <f t="shared" si="6"/>
        <v>210.23455352535237</v>
      </c>
      <c r="L41" s="288">
        <f t="shared" si="11"/>
        <v>284322.83317367587</v>
      </c>
      <c r="M41" s="236">
        <f t="shared" si="8"/>
        <v>734268.8765178773</v>
      </c>
      <c r="N41" s="339">
        <f t="shared" si="1"/>
        <v>343.0826689239458</v>
      </c>
      <c r="O41" s="223">
        <f t="shared" si="9"/>
        <v>624.3782963587392</v>
      </c>
      <c r="P41" s="204"/>
      <c r="Q41" s="436">
        <v>709002.8642880471</v>
      </c>
      <c r="R41" s="304">
        <f t="shared" si="12"/>
        <v>25266.01222983026</v>
      </c>
      <c r="S41" s="240">
        <f t="shared" si="3"/>
        <v>0.035635980476893314</v>
      </c>
      <c r="T41" s="155"/>
      <c r="V41" s="207"/>
      <c r="W41" s="207"/>
      <c r="X41" s="20"/>
      <c r="Y41" s="20"/>
    </row>
    <row r="42" spans="1:25" ht="15">
      <c r="A42" s="39">
        <v>24</v>
      </c>
      <c r="B42" s="55" t="s">
        <v>26</v>
      </c>
      <c r="C42" s="48">
        <f>Vertetie_ienemumi!I29</f>
        <v>5532267.757624176</v>
      </c>
      <c r="D42" s="114">
        <f>Iedzivotaju_skaits_struktura!C29</f>
        <v>13894</v>
      </c>
      <c r="E42" s="114">
        <f>Iedzivotaju_skaits_struktura!D29</f>
        <v>806</v>
      </c>
      <c r="F42" s="114">
        <f>Iedzivotaju_skaits_struktura!E29</f>
        <v>1401</v>
      </c>
      <c r="G42" s="114">
        <f>Iedzivotaju_skaits_struktura!F29</f>
        <v>3017</v>
      </c>
      <c r="H42" s="114">
        <v>1040.275</v>
      </c>
      <c r="I42" s="48">
        <f t="shared" si="4"/>
        <v>398.1767495051228</v>
      </c>
      <c r="J42" s="48">
        <f t="shared" si="13"/>
        <v>24161.097999999998</v>
      </c>
      <c r="K42" s="48">
        <f t="shared" si="6"/>
        <v>228.97418642249522</v>
      </c>
      <c r="L42" s="288">
        <f t="shared" si="11"/>
        <v>2925304.388705788</v>
      </c>
      <c r="M42" s="236">
        <f t="shared" si="8"/>
        <v>8457572.146329965</v>
      </c>
      <c r="N42" s="339">
        <f t="shared" si="1"/>
        <v>350.0491635905771</v>
      </c>
      <c r="O42" s="223">
        <f t="shared" si="9"/>
        <v>608.7211851396261</v>
      </c>
      <c r="P42" s="204"/>
      <c r="Q42" s="436">
        <v>8107945.231426436</v>
      </c>
      <c r="R42" s="304">
        <f t="shared" si="12"/>
        <v>349626.914903529</v>
      </c>
      <c r="S42" s="240">
        <f t="shared" si="3"/>
        <v>0.043121519068527236</v>
      </c>
      <c r="T42" s="155"/>
      <c r="V42" s="207"/>
      <c r="W42" s="207"/>
      <c r="X42" s="20"/>
      <c r="Y42" s="20"/>
    </row>
    <row r="43" spans="1:25" ht="15">
      <c r="A43" s="39">
        <v>25</v>
      </c>
      <c r="B43" s="55" t="s">
        <v>27</v>
      </c>
      <c r="C43" s="48">
        <f>Vertetie_ienemumi!I30</f>
        <v>14741010.923859961</v>
      </c>
      <c r="D43" s="114">
        <f>Iedzivotaju_skaits_struktura!C30</f>
        <v>25613</v>
      </c>
      <c r="E43" s="114">
        <f>Iedzivotaju_skaits_struktura!D30</f>
        <v>1705</v>
      </c>
      <c r="F43" s="114">
        <f>Iedzivotaju_skaits_struktura!E30</f>
        <v>2826</v>
      </c>
      <c r="G43" s="114">
        <f>Iedzivotaju_skaits_struktura!F30</f>
        <v>5136</v>
      </c>
      <c r="H43" s="114">
        <v>786.2339999999999</v>
      </c>
      <c r="I43" s="48">
        <f t="shared" si="4"/>
        <v>575.5284786577114</v>
      </c>
      <c r="J43" s="48">
        <f t="shared" si="13"/>
        <v>43811.17568</v>
      </c>
      <c r="K43" s="48">
        <f t="shared" si="6"/>
        <v>336.4669104415132</v>
      </c>
      <c r="L43" s="288">
        <f t="shared" si="11"/>
        <v>2345776.5479359594</v>
      </c>
      <c r="M43" s="236">
        <f t="shared" si="8"/>
        <v>17086787.47179592</v>
      </c>
      <c r="N43" s="339">
        <f t="shared" si="1"/>
        <v>390.009791031381</v>
      </c>
      <c r="O43" s="223">
        <f t="shared" si="9"/>
        <v>667.1138668565151</v>
      </c>
      <c r="P43" s="204"/>
      <c r="Q43" s="436">
        <v>16095379.105660567</v>
      </c>
      <c r="R43" s="304">
        <f t="shared" si="12"/>
        <v>991408.3661353532</v>
      </c>
      <c r="S43" s="240">
        <f t="shared" si="3"/>
        <v>0.061595838136343506</v>
      </c>
      <c r="T43" s="155"/>
      <c r="V43" s="207"/>
      <c r="W43" s="207"/>
      <c r="X43" s="20"/>
      <c r="Y43" s="20"/>
    </row>
    <row r="44" spans="1:25" ht="15">
      <c r="A44" s="39">
        <v>26</v>
      </c>
      <c r="B44" s="55" t="s">
        <v>28</v>
      </c>
      <c r="C44" s="48">
        <f>Vertetie_ienemumi!I31</f>
        <v>1907670.832573004</v>
      </c>
      <c r="D44" s="114">
        <f>Iedzivotaju_skaits_struktura!C31</f>
        <v>3336</v>
      </c>
      <c r="E44" s="114">
        <f>Iedzivotaju_skaits_struktura!D31</f>
        <v>228</v>
      </c>
      <c r="F44" s="114">
        <f>Iedzivotaju_skaits_struktura!E31</f>
        <v>335</v>
      </c>
      <c r="G44" s="114">
        <f>Iedzivotaju_skaits_struktura!F31</f>
        <v>709</v>
      </c>
      <c r="H44" s="114">
        <v>299.66200000000003</v>
      </c>
      <c r="I44" s="48">
        <f t="shared" si="4"/>
        <v>571.8437747520995</v>
      </c>
      <c r="J44" s="48">
        <f t="shared" si="13"/>
        <v>5941.76624</v>
      </c>
      <c r="K44" s="48">
        <f t="shared" si="6"/>
        <v>321.0612392878324</v>
      </c>
      <c r="L44" s="288">
        <f t="shared" si="11"/>
        <v>375647.1591562937</v>
      </c>
      <c r="M44" s="236">
        <f t="shared" si="8"/>
        <v>2283317.9917292977</v>
      </c>
      <c r="N44" s="339">
        <f t="shared" si="1"/>
        <v>384.2827030720242</v>
      </c>
      <c r="O44" s="223">
        <f t="shared" si="9"/>
        <v>684.4478392473914</v>
      </c>
      <c r="P44" s="204"/>
      <c r="Q44" s="436">
        <v>2181693.7614550474</v>
      </c>
      <c r="R44" s="304">
        <f t="shared" si="12"/>
        <v>101624.23027425027</v>
      </c>
      <c r="S44" s="240">
        <f t="shared" si="3"/>
        <v>0.046580428504536586</v>
      </c>
      <c r="T44" s="155"/>
      <c r="V44" s="207"/>
      <c r="W44" s="207"/>
      <c r="X44" s="20"/>
      <c r="Y44" s="20"/>
    </row>
    <row r="45" spans="1:25" ht="15">
      <c r="A45" s="39">
        <v>27</v>
      </c>
      <c r="B45" s="55" t="s">
        <v>29</v>
      </c>
      <c r="C45" s="48">
        <f>Vertetie_ienemumi!I32</f>
        <v>3310124.5502496082</v>
      </c>
      <c r="D45" s="114">
        <f>Iedzivotaju_skaits_struktura!C32</f>
        <v>6376</v>
      </c>
      <c r="E45" s="114">
        <f>Iedzivotaju_skaits_struktura!D32</f>
        <v>393</v>
      </c>
      <c r="F45" s="114">
        <f>Iedzivotaju_skaits_struktura!E32</f>
        <v>715</v>
      </c>
      <c r="G45" s="114">
        <f>Iedzivotaju_skaits_struktura!F32</f>
        <v>1363</v>
      </c>
      <c r="H45" s="114">
        <v>496.408</v>
      </c>
      <c r="I45" s="48">
        <f t="shared" si="4"/>
        <v>519.1537876803025</v>
      </c>
      <c r="J45" s="48">
        <f t="shared" si="13"/>
        <v>11389.680160000002</v>
      </c>
      <c r="K45" s="48">
        <f t="shared" si="6"/>
        <v>290.62489058073845</v>
      </c>
      <c r="L45" s="288">
        <f t="shared" si="11"/>
        <v>937860.9022893056</v>
      </c>
      <c r="M45" s="236">
        <f t="shared" si="8"/>
        <v>4247985.452538914</v>
      </c>
      <c r="N45" s="339">
        <f t="shared" si="1"/>
        <v>372.96793174734006</v>
      </c>
      <c r="O45" s="223">
        <f t="shared" si="9"/>
        <v>666.246150021787</v>
      </c>
      <c r="P45" s="204"/>
      <c r="Q45" s="436">
        <v>3994654.008594062</v>
      </c>
      <c r="R45" s="304">
        <f t="shared" si="12"/>
        <v>253331.44394485187</v>
      </c>
      <c r="S45" s="240">
        <f t="shared" si="3"/>
        <v>0.0634176184970805</v>
      </c>
      <c r="T45" s="155"/>
      <c r="V45" s="207"/>
      <c r="W45" s="207"/>
      <c r="X45" s="20"/>
      <c r="Y45" s="20"/>
    </row>
    <row r="46" spans="1:25" ht="15">
      <c r="A46" s="39">
        <v>28</v>
      </c>
      <c r="B46" s="55" t="s">
        <v>30</v>
      </c>
      <c r="C46" s="48">
        <f>Vertetie_ienemumi!I33</f>
        <v>4136705.060161917</v>
      </c>
      <c r="D46" s="114">
        <f>Iedzivotaju_skaits_struktura!C33</f>
        <v>7977</v>
      </c>
      <c r="E46" s="114">
        <f>Iedzivotaju_skaits_struktura!D33</f>
        <v>566</v>
      </c>
      <c r="F46" s="114">
        <f>Iedzivotaju_skaits_struktura!E33</f>
        <v>849</v>
      </c>
      <c r="G46" s="114">
        <f>Iedzivotaju_skaits_struktura!F33</f>
        <v>1644</v>
      </c>
      <c r="H46" s="114">
        <v>700.815</v>
      </c>
      <c r="I46" s="48">
        <f t="shared" si="4"/>
        <v>518.579047281173</v>
      </c>
      <c r="J46" s="48">
        <f t="shared" si="13"/>
        <v>14350.9788</v>
      </c>
      <c r="K46" s="48">
        <f t="shared" si="6"/>
        <v>288.25246819833063</v>
      </c>
      <c r="L46" s="288">
        <f t="shared" si="11"/>
        <v>1203092.9384220885</v>
      </c>
      <c r="M46" s="236">
        <f t="shared" si="8"/>
        <v>5339797.998584006</v>
      </c>
      <c r="N46" s="339">
        <f t="shared" si="1"/>
        <v>372.08597915174994</v>
      </c>
      <c r="O46" s="223">
        <f t="shared" si="9"/>
        <v>669.3992727321056</v>
      </c>
      <c r="P46" s="204"/>
      <c r="Q46" s="436">
        <v>5053969.44659547</v>
      </c>
      <c r="R46" s="304">
        <f t="shared" si="12"/>
        <v>285828.55198853556</v>
      </c>
      <c r="S46" s="240">
        <f t="shared" si="3"/>
        <v>0.056555259189601914</v>
      </c>
      <c r="T46" s="155"/>
      <c r="V46" s="207"/>
      <c r="W46" s="207"/>
      <c r="X46" s="20"/>
      <c r="Y46" s="20"/>
    </row>
    <row r="47" spans="1:25" ht="15">
      <c r="A47" s="39">
        <v>29</v>
      </c>
      <c r="B47" s="55" t="s">
        <v>31</v>
      </c>
      <c r="C47" s="48">
        <f>Vertetie_ienemumi!I34</f>
        <v>7289344.478541081</v>
      </c>
      <c r="D47" s="114">
        <f>Iedzivotaju_skaits_struktura!C34</f>
        <v>7081</v>
      </c>
      <c r="E47" s="114">
        <f>Iedzivotaju_skaits_struktura!D34</f>
        <v>559</v>
      </c>
      <c r="F47" s="114">
        <f>Iedzivotaju_skaits_struktura!E34</f>
        <v>668</v>
      </c>
      <c r="G47" s="114">
        <f>Iedzivotaju_skaits_struktura!F34</f>
        <v>1549</v>
      </c>
      <c r="H47" s="114">
        <v>80.697</v>
      </c>
      <c r="I47" s="48">
        <f t="shared" si="4"/>
        <v>1029.4230304393561</v>
      </c>
      <c r="J47" s="48">
        <f t="shared" si="13"/>
        <v>11835.65944</v>
      </c>
      <c r="K47" s="48">
        <f t="shared" si="6"/>
        <v>615.8798768665044</v>
      </c>
      <c r="L47" s="288">
        <f t="shared" si="11"/>
        <v>-1443924.1380794805</v>
      </c>
      <c r="M47" s="236">
        <f t="shared" si="8"/>
        <v>5845420.340461601</v>
      </c>
      <c r="N47" s="339">
        <f t="shared" si="1"/>
        <v>493.88210011402634</v>
      </c>
      <c r="O47" s="223">
        <f t="shared" si="9"/>
        <v>825.5077447340207</v>
      </c>
      <c r="P47" s="204"/>
      <c r="Q47" s="436">
        <v>5372147.860903058</v>
      </c>
      <c r="R47" s="304">
        <f t="shared" si="12"/>
        <v>473272.47955854237</v>
      </c>
      <c r="S47" s="240">
        <f t="shared" si="3"/>
        <v>0.08809744106317008</v>
      </c>
      <c r="T47" s="155"/>
      <c r="V47" s="207"/>
      <c r="W47" s="207"/>
      <c r="X47" s="20"/>
      <c r="Y47" s="20"/>
    </row>
    <row r="48" spans="1:25" ht="15">
      <c r="A48" s="39">
        <v>30</v>
      </c>
      <c r="B48" s="55" t="s">
        <v>32</v>
      </c>
      <c r="C48" s="48">
        <f>Vertetie_ienemumi!I35</f>
        <v>11697472.938031416</v>
      </c>
      <c r="D48" s="114">
        <f>Iedzivotaju_skaits_struktura!C35</f>
        <v>18717</v>
      </c>
      <c r="E48" s="114">
        <f>Iedzivotaju_skaits_struktura!D35</f>
        <v>1321</v>
      </c>
      <c r="F48" s="114">
        <f>Iedzivotaju_skaits_struktura!E35</f>
        <v>1917</v>
      </c>
      <c r="G48" s="114">
        <f>Iedzivotaju_skaits_struktura!F35</f>
        <v>4102</v>
      </c>
      <c r="H48" s="114">
        <v>172.68599999999998</v>
      </c>
      <c r="I48" s="48">
        <f t="shared" si="4"/>
        <v>624.965162046878</v>
      </c>
      <c r="J48" s="48">
        <f t="shared" si="13"/>
        <v>31355.522719999997</v>
      </c>
      <c r="K48" s="48">
        <f t="shared" si="6"/>
        <v>373.05941420553097</v>
      </c>
      <c r="L48" s="288">
        <f t="shared" si="11"/>
        <v>958027.5689162399</v>
      </c>
      <c r="M48" s="236">
        <f t="shared" si="8"/>
        <v>12655500.506947657</v>
      </c>
      <c r="N48" s="339">
        <f t="shared" si="1"/>
        <v>403.61312486987805</v>
      </c>
      <c r="O48" s="223">
        <f t="shared" si="9"/>
        <v>676.1500511271922</v>
      </c>
      <c r="P48" s="204"/>
      <c r="Q48" s="436">
        <v>11929704.380549056</v>
      </c>
      <c r="R48" s="304">
        <f t="shared" si="12"/>
        <v>725796.1263986006</v>
      </c>
      <c r="S48" s="240">
        <f t="shared" si="3"/>
        <v>0.060839405843281735</v>
      </c>
      <c r="T48" s="155"/>
      <c r="V48" s="207"/>
      <c r="W48" s="207"/>
      <c r="X48" s="20"/>
      <c r="Y48" s="20"/>
    </row>
    <row r="49" spans="1:25" ht="15">
      <c r="A49" s="39">
        <v>31</v>
      </c>
      <c r="B49" s="55" t="s">
        <v>33</v>
      </c>
      <c r="C49" s="48">
        <f>Vertetie_ienemumi!I36</f>
        <v>1283826.2412049137</v>
      </c>
      <c r="D49" s="114">
        <f>Iedzivotaju_skaits_struktura!C36</f>
        <v>2788</v>
      </c>
      <c r="E49" s="114">
        <f>Iedzivotaju_skaits_struktura!D36</f>
        <v>127</v>
      </c>
      <c r="F49" s="114">
        <f>Iedzivotaju_skaits_struktura!E36</f>
        <v>292</v>
      </c>
      <c r="G49" s="114">
        <f>Iedzivotaju_skaits_struktura!F36</f>
        <v>624</v>
      </c>
      <c r="H49" s="114">
        <v>190.15</v>
      </c>
      <c r="I49" s="48">
        <f t="shared" si="4"/>
        <v>460.48286987263765</v>
      </c>
      <c r="J49" s="48">
        <f t="shared" si="13"/>
        <v>4787.888</v>
      </c>
      <c r="K49" s="48">
        <f t="shared" si="6"/>
        <v>268.1404078802415</v>
      </c>
      <c r="L49" s="288">
        <f t="shared" si="11"/>
        <v>461882.16450731317</v>
      </c>
      <c r="M49" s="236">
        <f t="shared" si="8"/>
        <v>1745708.4057122269</v>
      </c>
      <c r="N49" s="339">
        <f t="shared" si="1"/>
        <v>364.60928194482136</v>
      </c>
      <c r="O49" s="223">
        <f t="shared" si="9"/>
        <v>626.1507911449881</v>
      </c>
      <c r="P49" s="204"/>
      <c r="Q49" s="436">
        <v>1669005.2611050336</v>
      </c>
      <c r="R49" s="304">
        <f t="shared" si="12"/>
        <v>76703.1446071933</v>
      </c>
      <c r="S49" s="240">
        <f t="shared" si="3"/>
        <v>0.04595740133042403</v>
      </c>
      <c r="T49" s="155"/>
      <c r="V49" s="207"/>
      <c r="W49" s="207"/>
      <c r="X49" s="20"/>
      <c r="Y49" s="20"/>
    </row>
    <row r="50" spans="1:25" ht="15">
      <c r="A50" s="39">
        <v>32</v>
      </c>
      <c r="B50" s="55" t="s">
        <v>34</v>
      </c>
      <c r="C50" s="48">
        <f>Vertetie_ienemumi!I37</f>
        <v>994605.721623899</v>
      </c>
      <c r="D50" s="114">
        <f>Iedzivotaju_skaits_struktura!C37</f>
        <v>2944</v>
      </c>
      <c r="E50" s="114">
        <f>Iedzivotaju_skaits_struktura!D37</f>
        <v>154</v>
      </c>
      <c r="F50" s="114">
        <f>Iedzivotaju_skaits_struktura!E37</f>
        <v>261</v>
      </c>
      <c r="G50" s="114">
        <f>Iedzivotaju_skaits_struktura!F37</f>
        <v>647</v>
      </c>
      <c r="H50" s="114">
        <v>509.056</v>
      </c>
      <c r="I50" s="48">
        <f t="shared" si="4"/>
        <v>337.8416173994222</v>
      </c>
      <c r="J50" s="48">
        <f t="shared" si="13"/>
        <v>5407.76512</v>
      </c>
      <c r="K50" s="48">
        <f t="shared" si="6"/>
        <v>183.921767967596</v>
      </c>
      <c r="L50" s="288">
        <f t="shared" si="11"/>
        <v>807806.936215816</v>
      </c>
      <c r="M50" s="236">
        <f t="shared" si="8"/>
        <v>1802412.657839715</v>
      </c>
      <c r="N50" s="339">
        <f aca="true" t="shared" si="14" ref="N50:N81">M50/J50</f>
        <v>333.3008401518214</v>
      </c>
      <c r="O50" s="223">
        <f t="shared" si="9"/>
        <v>612.2325604075119</v>
      </c>
      <c r="P50" s="204"/>
      <c r="Q50" s="436">
        <v>1712887.8461269916</v>
      </c>
      <c r="R50" s="304">
        <f t="shared" si="12"/>
        <v>89524.81171272346</v>
      </c>
      <c r="S50" s="240">
        <f aca="true" t="shared" si="15" ref="S50:S81">M50/Q50-1</f>
        <v>0.05226542526712885</v>
      </c>
      <c r="T50" s="155"/>
      <c r="V50" s="207"/>
      <c r="W50" s="207"/>
      <c r="X50" s="20"/>
      <c r="Y50" s="20"/>
    </row>
    <row r="51" spans="1:25" ht="15">
      <c r="A51" s="39">
        <v>33</v>
      </c>
      <c r="B51" s="55" t="s">
        <v>35</v>
      </c>
      <c r="C51" s="48">
        <f>Vertetie_ienemumi!I38</f>
        <v>2745940.593805998</v>
      </c>
      <c r="D51" s="114">
        <f>Iedzivotaju_skaits_struktura!C38</f>
        <v>8194</v>
      </c>
      <c r="E51" s="114">
        <f>Iedzivotaju_skaits_struktura!D38</f>
        <v>393</v>
      </c>
      <c r="F51" s="114">
        <f>Iedzivotaju_skaits_struktura!E38</f>
        <v>842</v>
      </c>
      <c r="G51" s="114">
        <f>Iedzivotaju_skaits_struktura!F38</f>
        <v>1844</v>
      </c>
      <c r="H51" s="114">
        <v>947.432</v>
      </c>
      <c r="I51" s="48">
        <f t="shared" si="4"/>
        <v>335.1160109599705</v>
      </c>
      <c r="J51" s="48">
        <f t="shared" si="13"/>
        <v>14663.196639999998</v>
      </c>
      <c r="K51" s="48">
        <f t="shared" si="6"/>
        <v>187.26752844023773</v>
      </c>
      <c r="L51" s="288">
        <f t="shared" si="11"/>
        <v>2159553.145600933</v>
      </c>
      <c r="M51" s="236">
        <f t="shared" si="8"/>
        <v>4905493.739406931</v>
      </c>
      <c r="N51" s="339">
        <f t="shared" si="14"/>
        <v>334.5446330594208</v>
      </c>
      <c r="O51" s="223">
        <f t="shared" si="9"/>
        <v>598.6689943137578</v>
      </c>
      <c r="P51" s="204"/>
      <c r="Q51" s="436">
        <v>4734266.6563955955</v>
      </c>
      <c r="R51" s="304">
        <f t="shared" si="12"/>
        <v>171227.0830113357</v>
      </c>
      <c r="S51" s="240">
        <f t="shared" si="15"/>
        <v>0.036167604285665345</v>
      </c>
      <c r="T51" s="155"/>
      <c r="V51" s="207"/>
      <c r="W51" s="207"/>
      <c r="X51" s="20"/>
      <c r="Y51" s="20"/>
    </row>
    <row r="52" spans="1:25" ht="15">
      <c r="A52" s="39">
        <v>34</v>
      </c>
      <c r="B52" s="55" t="s">
        <v>36</v>
      </c>
      <c r="C52" s="48">
        <f>Vertetie_ienemumi!I39</f>
        <v>8364699.758121103</v>
      </c>
      <c r="D52" s="114">
        <f>Iedzivotaju_skaits_struktura!C39</f>
        <v>24838</v>
      </c>
      <c r="E52" s="114">
        <f>Iedzivotaju_skaits_struktura!D39</f>
        <v>1202</v>
      </c>
      <c r="F52" s="114">
        <f>Iedzivotaju_skaits_struktura!E39</f>
        <v>2227</v>
      </c>
      <c r="G52" s="114">
        <f>Iedzivotaju_skaits_struktura!F39</f>
        <v>5584</v>
      </c>
      <c r="H52" s="114">
        <v>1872.3370000000002</v>
      </c>
      <c r="I52" s="48">
        <f t="shared" si="4"/>
        <v>336.77026162014266</v>
      </c>
      <c r="J52" s="48">
        <f t="shared" si="13"/>
        <v>41888.81224</v>
      </c>
      <c r="K52" s="48">
        <f t="shared" si="6"/>
        <v>199.6881580264426</v>
      </c>
      <c r="L52" s="288">
        <f t="shared" si="11"/>
        <v>5842394.670434853</v>
      </c>
      <c r="M52" s="236">
        <f t="shared" si="8"/>
        <v>14207094.428555956</v>
      </c>
      <c r="N52" s="339">
        <f t="shared" si="14"/>
        <v>339.1620260597763</v>
      </c>
      <c r="O52" s="223">
        <f t="shared" si="9"/>
        <v>571.9902741185263</v>
      </c>
      <c r="P52" s="204"/>
      <c r="Q52" s="436">
        <v>14024805.229355253</v>
      </c>
      <c r="R52" s="304">
        <f t="shared" si="12"/>
        <v>182289.19920070283</v>
      </c>
      <c r="S52" s="240">
        <f t="shared" si="15"/>
        <v>0.012997627861466077</v>
      </c>
      <c r="T52" s="155"/>
      <c r="V52" s="207"/>
      <c r="W52" s="207"/>
      <c r="X52" s="20"/>
      <c r="Y52" s="20"/>
    </row>
    <row r="53" spans="1:25" ht="15">
      <c r="A53" s="39">
        <v>35</v>
      </c>
      <c r="B53" s="55" t="s">
        <v>37</v>
      </c>
      <c r="C53" s="48">
        <f>Vertetie_ienemumi!I40</f>
        <v>13915289.714842556</v>
      </c>
      <c r="D53" s="114">
        <f>Iedzivotaju_skaits_struktura!C40</f>
        <v>22173</v>
      </c>
      <c r="E53" s="114">
        <f>Iedzivotaju_skaits_struktura!D40</f>
        <v>1409</v>
      </c>
      <c r="F53" s="114">
        <f>Iedzivotaju_skaits_struktura!E40</f>
        <v>2455</v>
      </c>
      <c r="G53" s="114">
        <f>Iedzivotaju_skaits_struktura!F40</f>
        <v>4564</v>
      </c>
      <c r="H53" s="114">
        <v>887.6030000000001</v>
      </c>
      <c r="I53" s="48">
        <f t="shared" si="4"/>
        <v>627.578122709717</v>
      </c>
      <c r="J53" s="48">
        <f t="shared" si="13"/>
        <v>38199.876560000004</v>
      </c>
      <c r="K53" s="48">
        <f t="shared" si="6"/>
        <v>364.27577699069286</v>
      </c>
      <c r="L53" s="288">
        <f t="shared" si="11"/>
        <v>1377946.4746745501</v>
      </c>
      <c r="M53" s="236">
        <f t="shared" si="8"/>
        <v>15293236.189517107</v>
      </c>
      <c r="N53" s="339">
        <f t="shared" si="14"/>
        <v>400.3477907970786</v>
      </c>
      <c r="O53" s="223">
        <f t="shared" si="9"/>
        <v>689.7233657834802</v>
      </c>
      <c r="P53" s="204"/>
      <c r="Q53" s="436">
        <v>14487092.492722383</v>
      </c>
      <c r="R53" s="304">
        <f t="shared" si="12"/>
        <v>806143.6967947241</v>
      </c>
      <c r="S53" s="240">
        <f t="shared" si="15"/>
        <v>0.055645651271964525</v>
      </c>
      <c r="T53" s="155"/>
      <c r="V53" s="207"/>
      <c r="W53" s="207"/>
      <c r="X53" s="20"/>
      <c r="Y53" s="20"/>
    </row>
    <row r="54" spans="1:25" ht="15">
      <c r="A54" s="39">
        <v>36</v>
      </c>
      <c r="B54" s="55" t="s">
        <v>38</v>
      </c>
      <c r="C54" s="48">
        <f>Vertetie_ienemumi!I41</f>
        <v>2170403.2405820936</v>
      </c>
      <c r="D54" s="114">
        <f>Iedzivotaju_skaits_struktura!C41</f>
        <v>4354</v>
      </c>
      <c r="E54" s="114">
        <f>Iedzivotaju_skaits_struktura!D41</f>
        <v>264</v>
      </c>
      <c r="F54" s="114">
        <f>Iedzivotaju_skaits_struktura!E41</f>
        <v>446</v>
      </c>
      <c r="G54" s="114">
        <f>Iedzivotaju_skaits_struktura!F41</f>
        <v>972</v>
      </c>
      <c r="H54" s="114">
        <v>674.9910000000001</v>
      </c>
      <c r="I54" s="48">
        <f t="shared" si="4"/>
        <v>498.4848967804533</v>
      </c>
      <c r="J54" s="48">
        <f t="shared" si="13"/>
        <v>8170.98632</v>
      </c>
      <c r="K54" s="48">
        <f t="shared" si="6"/>
        <v>265.6231641545685</v>
      </c>
      <c r="L54" s="288">
        <f t="shared" si="11"/>
        <v>801167.8853361434</v>
      </c>
      <c r="M54" s="236">
        <f t="shared" si="8"/>
        <v>2971571.125918237</v>
      </c>
      <c r="N54" s="339">
        <f t="shared" si="14"/>
        <v>363.673491735602</v>
      </c>
      <c r="O54" s="223">
        <f t="shared" si="9"/>
        <v>682.492220008782</v>
      </c>
      <c r="P54" s="204"/>
      <c r="Q54" s="436">
        <v>2790846.1360329026</v>
      </c>
      <c r="R54" s="304">
        <f t="shared" si="12"/>
        <v>180724.9898853344</v>
      </c>
      <c r="S54" s="240">
        <f t="shared" si="15"/>
        <v>0.06475634308605382</v>
      </c>
      <c r="T54" s="155"/>
      <c r="V54" s="207"/>
      <c r="W54" s="207"/>
      <c r="X54" s="20"/>
      <c r="Y54" s="20"/>
    </row>
    <row r="55" spans="1:25" ht="15">
      <c r="A55" s="39">
        <v>37</v>
      </c>
      <c r="B55" s="55" t="s">
        <v>39</v>
      </c>
      <c r="C55" s="48">
        <f>Vertetie_ienemumi!I42</f>
        <v>1540256.9941355616</v>
      </c>
      <c r="D55" s="114">
        <f>Iedzivotaju_skaits_struktura!C42</f>
        <v>3005</v>
      </c>
      <c r="E55" s="114">
        <f>Iedzivotaju_skaits_struktura!D42</f>
        <v>166</v>
      </c>
      <c r="F55" s="114">
        <f>Iedzivotaju_skaits_struktura!E42</f>
        <v>306</v>
      </c>
      <c r="G55" s="114">
        <f>Iedzivotaju_skaits_struktura!F42</f>
        <v>690</v>
      </c>
      <c r="H55" s="114">
        <v>320.073</v>
      </c>
      <c r="I55" s="48">
        <f t="shared" si="4"/>
        <v>512.5647235060105</v>
      </c>
      <c r="J55" s="48">
        <f t="shared" si="13"/>
        <v>5388.11096</v>
      </c>
      <c r="K55" s="48">
        <f t="shared" si="6"/>
        <v>285.86215198054526</v>
      </c>
      <c r="L55" s="288">
        <f t="shared" si="11"/>
        <v>459795.647668353</v>
      </c>
      <c r="M55" s="236">
        <f t="shared" si="8"/>
        <v>2000052.6418039147</v>
      </c>
      <c r="N55" s="339">
        <f t="shared" si="14"/>
        <v>371.1973744883522</v>
      </c>
      <c r="O55" s="223">
        <f t="shared" si="9"/>
        <v>665.5749223973094</v>
      </c>
      <c r="P55" s="204"/>
      <c r="Q55" s="436">
        <v>1919857.328727339</v>
      </c>
      <c r="R55" s="304">
        <f t="shared" si="12"/>
        <v>80195.31307657575</v>
      </c>
      <c r="S55" s="240">
        <f t="shared" si="15"/>
        <v>0.04177149618182141</v>
      </c>
      <c r="T55" s="155"/>
      <c r="V55" s="207"/>
      <c r="W55" s="207"/>
      <c r="X55" s="20"/>
      <c r="Y55" s="20"/>
    </row>
    <row r="56" spans="1:25" ht="15">
      <c r="A56" s="39">
        <v>38</v>
      </c>
      <c r="B56" s="55" t="s">
        <v>40</v>
      </c>
      <c r="C56" s="48">
        <f>Vertetie_ienemumi!I43</f>
        <v>5266160.974289575</v>
      </c>
      <c r="D56" s="114">
        <f>Iedzivotaju_skaits_struktura!C43</f>
        <v>7642</v>
      </c>
      <c r="E56" s="114">
        <f>Iedzivotaju_skaits_struktura!D43</f>
        <v>409</v>
      </c>
      <c r="F56" s="114">
        <f>Iedzivotaju_skaits_struktura!E43</f>
        <v>758</v>
      </c>
      <c r="G56" s="114">
        <f>Iedzivotaju_skaits_struktura!F43</f>
        <v>1844</v>
      </c>
      <c r="H56" s="114">
        <v>395.765</v>
      </c>
      <c r="I56" s="48">
        <f t="shared" si="4"/>
        <v>689.1076909565002</v>
      </c>
      <c r="J56" s="48">
        <f t="shared" si="13"/>
        <v>13036.262799999999</v>
      </c>
      <c r="K56" s="48">
        <f t="shared" si="6"/>
        <v>403.96247414478137</v>
      </c>
      <c r="L56" s="288">
        <f t="shared" si="11"/>
        <v>145209.92558584284</v>
      </c>
      <c r="M56" s="236">
        <f t="shared" si="8"/>
        <v>5411370.899875417</v>
      </c>
      <c r="N56" s="339">
        <f t="shared" si="14"/>
        <v>415.10139699511257</v>
      </c>
      <c r="O56" s="223">
        <f t="shared" si="9"/>
        <v>708.1092514885393</v>
      </c>
      <c r="P56" s="204"/>
      <c r="Q56" s="436">
        <v>5013656.493357564</v>
      </c>
      <c r="R56" s="304">
        <f t="shared" si="12"/>
        <v>397714.406517853</v>
      </c>
      <c r="S56" s="240">
        <f t="shared" si="15"/>
        <v>0.07932621771052162</v>
      </c>
      <c r="T56" s="155"/>
      <c r="V56" s="207"/>
      <c r="W56" s="207"/>
      <c r="X56" s="20"/>
      <c r="Y56" s="20"/>
    </row>
    <row r="57" spans="1:25" ht="15">
      <c r="A57" s="39">
        <v>39</v>
      </c>
      <c r="B57" s="55" t="s">
        <v>41</v>
      </c>
      <c r="C57" s="48">
        <f>Vertetie_ienemumi!I44</f>
        <v>1535196.809079486</v>
      </c>
      <c r="D57" s="114">
        <f>Iedzivotaju_skaits_struktura!C44</f>
        <v>3243</v>
      </c>
      <c r="E57" s="114">
        <f>Iedzivotaju_skaits_struktura!D44</f>
        <v>169</v>
      </c>
      <c r="F57" s="114">
        <f>Iedzivotaju_skaits_struktura!E44</f>
        <v>300</v>
      </c>
      <c r="G57" s="114">
        <f>Iedzivotaju_skaits_struktura!F44</f>
        <v>817</v>
      </c>
      <c r="H57" s="114">
        <v>377.68699999999995</v>
      </c>
      <c r="I57" s="48">
        <f t="shared" si="4"/>
        <v>473.3878535551915</v>
      </c>
      <c r="J57" s="48">
        <f t="shared" si="13"/>
        <v>5795.12424</v>
      </c>
      <c r="K57" s="48">
        <f t="shared" si="6"/>
        <v>264.91180266386937</v>
      </c>
      <c r="L57" s="288">
        <f t="shared" si="11"/>
        <v>570803.7376832374</v>
      </c>
      <c r="M57" s="236">
        <f t="shared" si="8"/>
        <v>2106000.5467627235</v>
      </c>
      <c r="N57" s="339">
        <f t="shared" si="14"/>
        <v>363.40904172965986</v>
      </c>
      <c r="O57" s="223">
        <f t="shared" si="9"/>
        <v>649.3988735006856</v>
      </c>
      <c r="P57" s="204"/>
      <c r="Q57" s="436">
        <v>1944826.6446505534</v>
      </c>
      <c r="R57" s="304">
        <f t="shared" si="12"/>
        <v>161173.90211217012</v>
      </c>
      <c r="S57" s="240">
        <f t="shared" si="15"/>
        <v>0.08287314581764682</v>
      </c>
      <c r="T57" s="155"/>
      <c r="V57" s="207"/>
      <c r="W57" s="207"/>
      <c r="X57" s="20"/>
      <c r="Y57" s="20"/>
    </row>
    <row r="58" spans="1:25" ht="15">
      <c r="A58" s="39">
        <v>40</v>
      </c>
      <c r="B58" s="55" t="s">
        <v>42</v>
      </c>
      <c r="C58" s="48">
        <f>Vertetie_ienemumi!I45</f>
        <v>11306082.070648843</v>
      </c>
      <c r="D58" s="114">
        <f>Iedzivotaju_skaits_struktura!C45</f>
        <v>8357</v>
      </c>
      <c r="E58" s="114">
        <f>Iedzivotaju_skaits_struktura!D45</f>
        <v>732</v>
      </c>
      <c r="F58" s="114">
        <f>Iedzivotaju_skaits_struktura!E45</f>
        <v>1196</v>
      </c>
      <c r="G58" s="114">
        <f>Iedzivotaju_skaits_struktura!F45</f>
        <v>1130</v>
      </c>
      <c r="H58" s="114">
        <v>152.439</v>
      </c>
      <c r="I58" s="48">
        <f t="shared" si="4"/>
        <v>1352.8876475587942</v>
      </c>
      <c r="J58" s="48">
        <f t="shared" si="13"/>
        <v>15036.74728</v>
      </c>
      <c r="K58" s="157">
        <f t="shared" si="6"/>
        <v>751.8967939087984</v>
      </c>
      <c r="L58" s="288">
        <f t="shared" si="11"/>
        <v>-3119375.3673574417</v>
      </c>
      <c r="M58" s="236">
        <f t="shared" si="8"/>
        <v>8186706.703291401</v>
      </c>
      <c r="N58" s="339">
        <f t="shared" si="14"/>
        <v>544.4466513166936</v>
      </c>
      <c r="O58" s="223">
        <f t="shared" si="9"/>
        <v>979.622675995142</v>
      </c>
      <c r="P58" s="204"/>
      <c r="Q58" s="436">
        <v>8045828.069727441</v>
      </c>
      <c r="R58" s="304">
        <f t="shared" si="12"/>
        <v>140878.63356395997</v>
      </c>
      <c r="S58" s="240">
        <f t="shared" si="15"/>
        <v>0.017509525724768826</v>
      </c>
      <c r="T58" s="155"/>
      <c r="V58" s="207"/>
      <c r="W58" s="207"/>
      <c r="X58" s="20"/>
      <c r="Y58" s="20"/>
    </row>
    <row r="59" spans="1:25" ht="15">
      <c r="A59" s="39">
        <v>41</v>
      </c>
      <c r="B59" s="55" t="s">
        <v>43</v>
      </c>
      <c r="C59" s="48">
        <f>Vertetie_ienemumi!I46</f>
        <v>5483527.976074399</v>
      </c>
      <c r="D59" s="114">
        <f>Iedzivotaju_skaits_struktura!C46</f>
        <v>9528</v>
      </c>
      <c r="E59" s="114">
        <f>Iedzivotaju_skaits_struktura!D46</f>
        <v>624</v>
      </c>
      <c r="F59" s="114">
        <f>Iedzivotaju_skaits_struktura!E46</f>
        <v>1062</v>
      </c>
      <c r="G59" s="114">
        <f>Iedzivotaju_skaits_struktura!F46</f>
        <v>2087</v>
      </c>
      <c r="H59" s="114">
        <v>489.843</v>
      </c>
      <c r="I59" s="48">
        <f t="shared" si="4"/>
        <v>575.5172099154491</v>
      </c>
      <c r="J59" s="48">
        <f t="shared" si="13"/>
        <v>16739.22136</v>
      </c>
      <c r="K59" s="48">
        <f t="shared" si="6"/>
        <v>327.58560617268756</v>
      </c>
      <c r="L59" s="288">
        <f t="shared" si="11"/>
        <v>989665.3324709537</v>
      </c>
      <c r="M59" s="236">
        <f t="shared" si="8"/>
        <v>6473193.308545353</v>
      </c>
      <c r="N59" s="339">
        <f t="shared" si="14"/>
        <v>386.70814904292257</v>
      </c>
      <c r="O59" s="223">
        <f t="shared" si="9"/>
        <v>679.386367395608</v>
      </c>
      <c r="P59" s="204"/>
      <c r="Q59" s="436">
        <v>6098030.607293247</v>
      </c>
      <c r="R59" s="304">
        <f t="shared" si="12"/>
        <v>375162.70125210565</v>
      </c>
      <c r="S59" s="240">
        <f t="shared" si="15"/>
        <v>0.061521944610020585</v>
      </c>
      <c r="T59" s="155"/>
      <c r="V59" s="207"/>
      <c r="W59" s="207"/>
      <c r="X59" s="20"/>
      <c r="Y59" s="20"/>
    </row>
    <row r="60" spans="1:25" ht="15">
      <c r="A60" s="39">
        <v>42</v>
      </c>
      <c r="B60" s="55" t="s">
        <v>44</v>
      </c>
      <c r="C60" s="48">
        <f>Vertetie_ienemumi!I47</f>
        <v>11141832.75752617</v>
      </c>
      <c r="D60" s="114">
        <f>Iedzivotaju_skaits_struktura!C47</f>
        <v>22916</v>
      </c>
      <c r="E60" s="114">
        <f>Iedzivotaju_skaits_struktura!D47</f>
        <v>1369</v>
      </c>
      <c r="F60" s="114">
        <f>Iedzivotaju_skaits_struktura!E47</f>
        <v>2384</v>
      </c>
      <c r="G60" s="114">
        <f>Iedzivotaju_skaits_struktura!F47</f>
        <v>4779</v>
      </c>
      <c r="H60" s="114">
        <v>1870.375</v>
      </c>
      <c r="I60" s="48">
        <f t="shared" si="4"/>
        <v>486.2032098763384</v>
      </c>
      <c r="J60" s="48">
        <f t="shared" si="13"/>
        <v>40270.729999999996</v>
      </c>
      <c r="K60" s="48">
        <f t="shared" si="6"/>
        <v>276.6732253804729</v>
      </c>
      <c r="L60" s="288">
        <f aca="true" t="shared" si="16" ref="L60:L91">(0.6*($K$16-K60)+$K$9/$J$16*($K$7-K60)/($K$7-$K$5))*J60</f>
        <v>3668991.6258703116</v>
      </c>
      <c r="M60" s="236">
        <f t="shared" si="8"/>
        <v>14810824.383396482</v>
      </c>
      <c r="N60" s="339">
        <f t="shared" si="14"/>
        <v>367.78137330504023</v>
      </c>
      <c r="O60" s="223">
        <f t="shared" si="9"/>
        <v>646.3093202738909</v>
      </c>
      <c r="P60" s="204"/>
      <c r="Q60" s="436">
        <v>14007837.559123503</v>
      </c>
      <c r="R60" s="304">
        <f aca="true" t="shared" si="17" ref="R60:R91">M60-Q60</f>
        <v>802986.824272979</v>
      </c>
      <c r="S60" s="240">
        <f t="shared" si="15"/>
        <v>0.0573241102264197</v>
      </c>
      <c r="T60" s="155"/>
      <c r="V60" s="207"/>
      <c r="W60" s="207"/>
      <c r="X60" s="20"/>
      <c r="Y60" s="20"/>
    </row>
    <row r="61" spans="1:25" ht="15">
      <c r="A61" s="39">
        <v>43</v>
      </c>
      <c r="B61" s="55" t="s">
        <v>45</v>
      </c>
      <c r="C61" s="48">
        <f>Vertetie_ienemumi!I48</f>
        <v>5892013.802858367</v>
      </c>
      <c r="D61" s="114">
        <f>Iedzivotaju_skaits_struktura!C48</f>
        <v>9272</v>
      </c>
      <c r="E61" s="114">
        <f>Iedzivotaju_skaits_struktura!D48</f>
        <v>653</v>
      </c>
      <c r="F61" s="114">
        <f>Iedzivotaju_skaits_struktura!E48</f>
        <v>1145</v>
      </c>
      <c r="G61" s="114">
        <f>Iedzivotaju_skaits_struktura!F48</f>
        <v>1686</v>
      </c>
      <c r="H61" s="114">
        <v>311.351</v>
      </c>
      <c r="I61" s="48">
        <f t="shared" si="4"/>
        <v>635.4630934920585</v>
      </c>
      <c r="J61" s="48">
        <f t="shared" si="13"/>
        <v>16253.61352</v>
      </c>
      <c r="K61" s="48">
        <f t="shared" si="6"/>
        <v>362.5048544194969</v>
      </c>
      <c r="L61" s="288">
        <f t="shared" si="16"/>
        <v>604383.9953405302</v>
      </c>
      <c r="M61" s="236">
        <f t="shared" si="8"/>
        <v>6496397.798198896</v>
      </c>
      <c r="N61" s="339">
        <f t="shared" si="14"/>
        <v>399.6894469162262</v>
      </c>
      <c r="O61" s="223">
        <f t="shared" si="9"/>
        <v>700.6468721094582</v>
      </c>
      <c r="P61" s="204"/>
      <c r="Q61" s="436">
        <v>6081467.414419241</v>
      </c>
      <c r="R61" s="304">
        <f t="shared" si="17"/>
        <v>414930.3837796552</v>
      </c>
      <c r="S61" s="240">
        <f t="shared" si="15"/>
        <v>0.06822866185155396</v>
      </c>
      <c r="T61" s="155"/>
      <c r="V61" s="207"/>
      <c r="W61" s="207"/>
      <c r="X61" s="20"/>
      <c r="Y61" s="20"/>
    </row>
    <row r="62" spans="1:25" ht="15">
      <c r="A62" s="39">
        <v>44</v>
      </c>
      <c r="B62" s="55" t="s">
        <v>46</v>
      </c>
      <c r="C62" s="48">
        <f>Vertetie_ienemumi!I49</f>
        <v>9664205.49661662</v>
      </c>
      <c r="D62" s="114">
        <f>Iedzivotaju_skaits_struktura!C49</f>
        <v>9632</v>
      </c>
      <c r="E62" s="114">
        <f>Iedzivotaju_skaits_struktura!D49</f>
        <v>958</v>
      </c>
      <c r="F62" s="114">
        <f>Iedzivotaju_skaits_struktura!E49</f>
        <v>1273</v>
      </c>
      <c r="G62" s="114">
        <f>Iedzivotaju_skaits_struktura!F49</f>
        <v>1629</v>
      </c>
      <c r="H62" s="114">
        <v>130.679</v>
      </c>
      <c r="I62" s="48">
        <f t="shared" si="4"/>
        <v>1003.3435939178385</v>
      </c>
      <c r="J62" s="48">
        <f t="shared" si="13"/>
        <v>17427.79208</v>
      </c>
      <c r="K62" s="48">
        <f t="shared" si="6"/>
        <v>554.5283907596756</v>
      </c>
      <c r="L62" s="288">
        <f t="shared" si="16"/>
        <v>-1454415.8914679463</v>
      </c>
      <c r="M62" s="236">
        <f t="shared" si="8"/>
        <v>8209789.605148674</v>
      </c>
      <c r="N62" s="339">
        <f t="shared" si="14"/>
        <v>471.07456684488255</v>
      </c>
      <c r="O62" s="223">
        <f t="shared" si="9"/>
        <v>852.3452663152693</v>
      </c>
      <c r="P62" s="204"/>
      <c r="Q62" s="436">
        <v>7567294.582077708</v>
      </c>
      <c r="R62" s="304">
        <f t="shared" si="17"/>
        <v>642495.0230709659</v>
      </c>
      <c r="S62" s="240">
        <f t="shared" si="15"/>
        <v>0.08490419080455025</v>
      </c>
      <c r="T62" s="155"/>
      <c r="V62" s="207"/>
      <c r="W62" s="207"/>
      <c r="X62" s="20"/>
      <c r="Y62" s="20"/>
    </row>
    <row r="63" spans="1:25" ht="15">
      <c r="A63" s="39">
        <v>45</v>
      </c>
      <c r="B63" s="55" t="s">
        <v>47</v>
      </c>
      <c r="C63" s="48">
        <f>Vertetie_ienemumi!I50</f>
        <v>5536816.817826086</v>
      </c>
      <c r="D63" s="114">
        <f>Iedzivotaju_skaits_struktura!C50</f>
        <v>8251</v>
      </c>
      <c r="E63" s="114">
        <f>Iedzivotaju_skaits_struktura!D50</f>
        <v>617</v>
      </c>
      <c r="F63" s="114">
        <f>Iedzivotaju_skaits_struktura!E50</f>
        <v>892</v>
      </c>
      <c r="G63" s="114">
        <f>Iedzivotaju_skaits_struktura!F50</f>
        <v>1585</v>
      </c>
      <c r="H63" s="114">
        <v>111.935</v>
      </c>
      <c r="I63" s="48">
        <f t="shared" si="4"/>
        <v>671.047972103513</v>
      </c>
      <c r="J63" s="48">
        <f t="shared" si="13"/>
        <v>13945.7412</v>
      </c>
      <c r="K63" s="48">
        <f t="shared" si="6"/>
        <v>397.0256394709293</v>
      </c>
      <c r="L63" s="288">
        <f t="shared" si="16"/>
        <v>216116.8146889865</v>
      </c>
      <c r="M63" s="236">
        <f t="shared" si="8"/>
        <v>5752933.632515072</v>
      </c>
      <c r="N63" s="339">
        <f t="shared" si="14"/>
        <v>412.5226153282603</v>
      </c>
      <c r="O63" s="223">
        <f t="shared" si="9"/>
        <v>697.2407747564018</v>
      </c>
      <c r="P63" s="204"/>
      <c r="Q63" s="436">
        <v>5350164.530707214</v>
      </c>
      <c r="R63" s="304">
        <f t="shared" si="17"/>
        <v>402769.10180785786</v>
      </c>
      <c r="S63" s="240">
        <f t="shared" si="15"/>
        <v>0.07528162909685654</v>
      </c>
      <c r="T63" s="155"/>
      <c r="V63" s="207"/>
      <c r="W63" s="207"/>
      <c r="X63" s="20"/>
      <c r="Y63" s="20"/>
    </row>
    <row r="64" spans="1:25" ht="15">
      <c r="A64" s="39">
        <v>46</v>
      </c>
      <c r="B64" s="55" t="s">
        <v>48</v>
      </c>
      <c r="C64" s="48">
        <f>Vertetie_ienemumi!I51</f>
        <v>3078793.1776826256</v>
      </c>
      <c r="D64" s="114">
        <f>Iedzivotaju_skaits_struktura!C51</f>
        <v>8027</v>
      </c>
      <c r="E64" s="114">
        <f>Iedzivotaju_skaits_struktura!D51</f>
        <v>383</v>
      </c>
      <c r="F64" s="114">
        <f>Iedzivotaju_skaits_struktura!E51</f>
        <v>771</v>
      </c>
      <c r="G64" s="114">
        <f>Iedzivotaju_skaits_struktura!F51</f>
        <v>1894</v>
      </c>
      <c r="H64" s="114">
        <v>646.2719999999999</v>
      </c>
      <c r="I64" s="48">
        <f t="shared" si="4"/>
        <v>383.5546502656815</v>
      </c>
      <c r="J64" s="48">
        <f t="shared" si="13"/>
        <v>13820.57344</v>
      </c>
      <c r="K64" s="48">
        <f t="shared" si="6"/>
        <v>222.76884465386016</v>
      </c>
      <c r="L64" s="288">
        <f t="shared" si="16"/>
        <v>1727205.0363287185</v>
      </c>
      <c r="M64" s="236">
        <f t="shared" si="8"/>
        <v>4805998.214011344</v>
      </c>
      <c r="N64" s="339">
        <f t="shared" si="14"/>
        <v>347.74231582183495</v>
      </c>
      <c r="O64" s="223">
        <f t="shared" si="9"/>
        <v>598.7290661531512</v>
      </c>
      <c r="P64" s="204"/>
      <c r="Q64" s="436">
        <v>4634288.639103824</v>
      </c>
      <c r="R64" s="304">
        <f t="shared" si="17"/>
        <v>171709.57490751985</v>
      </c>
      <c r="S64" s="240">
        <f t="shared" si="15"/>
        <v>0.03705198106536689</v>
      </c>
      <c r="T64" s="155"/>
      <c r="V64" s="207"/>
      <c r="W64" s="207"/>
      <c r="X64" s="20"/>
      <c r="Y64" s="20"/>
    </row>
    <row r="65" spans="1:25" ht="15">
      <c r="A65" s="39">
        <v>47</v>
      </c>
      <c r="B65" s="55" t="s">
        <v>49</v>
      </c>
      <c r="C65" s="48">
        <f>Vertetie_ienemumi!I52</f>
        <v>2978691.912404925</v>
      </c>
      <c r="D65" s="114">
        <f>Iedzivotaju_skaits_struktura!C52</f>
        <v>6037</v>
      </c>
      <c r="E65" s="114">
        <f>Iedzivotaju_skaits_struktura!D52</f>
        <v>333</v>
      </c>
      <c r="F65" s="114">
        <f>Iedzivotaju_skaits_struktura!E52</f>
        <v>637</v>
      </c>
      <c r="G65" s="114">
        <f>Iedzivotaju_skaits_struktura!F52</f>
        <v>1290</v>
      </c>
      <c r="H65" s="114">
        <v>683.69</v>
      </c>
      <c r="I65" s="48">
        <f t="shared" si="4"/>
        <v>493.4059818461032</v>
      </c>
      <c r="J65" s="48">
        <f t="shared" si="13"/>
        <v>10886.6488</v>
      </c>
      <c r="K65" s="48">
        <f t="shared" si="6"/>
        <v>273.60962653676535</v>
      </c>
      <c r="L65" s="288">
        <f t="shared" si="16"/>
        <v>1012815.9429346862</v>
      </c>
      <c r="M65" s="236">
        <f t="shared" si="8"/>
        <v>3991507.8553396114</v>
      </c>
      <c r="N65" s="339">
        <f t="shared" si="14"/>
        <v>366.6424745271117</v>
      </c>
      <c r="O65" s="223">
        <f t="shared" si="9"/>
        <v>661.1740691302984</v>
      </c>
      <c r="P65" s="204"/>
      <c r="Q65" s="436">
        <v>3738221.9753191075</v>
      </c>
      <c r="R65" s="304">
        <f t="shared" si="17"/>
        <v>253285.8800205039</v>
      </c>
      <c r="S65" s="240">
        <f t="shared" si="15"/>
        <v>0.06775570891530114</v>
      </c>
      <c r="T65" s="155"/>
      <c r="V65" s="207"/>
      <c r="W65" s="207"/>
      <c r="X65" s="20"/>
      <c r="Y65" s="20"/>
    </row>
    <row r="66" spans="1:25" ht="15">
      <c r="A66" s="39">
        <v>48</v>
      </c>
      <c r="B66" s="55" t="s">
        <v>50</v>
      </c>
      <c r="C66" s="48">
        <f>Vertetie_ienemumi!I53</f>
        <v>1072734.9435515366</v>
      </c>
      <c r="D66" s="114">
        <f>Iedzivotaju_skaits_struktura!C53</f>
        <v>2429</v>
      </c>
      <c r="E66" s="114">
        <f>Iedzivotaju_skaits_struktura!D53</f>
        <v>142</v>
      </c>
      <c r="F66" s="114">
        <f>Iedzivotaju_skaits_struktura!E53</f>
        <v>257</v>
      </c>
      <c r="G66" s="114">
        <f>Iedzivotaju_skaits_struktura!F53</f>
        <v>545</v>
      </c>
      <c r="H66" s="114">
        <v>249.80200000000002</v>
      </c>
      <c r="I66" s="48">
        <f t="shared" si="4"/>
        <v>441.636452676631</v>
      </c>
      <c r="J66" s="48">
        <f t="shared" si="13"/>
        <v>4382.09904</v>
      </c>
      <c r="K66" s="48">
        <f t="shared" si="6"/>
        <v>244.79933788797632</v>
      </c>
      <c r="L66" s="288">
        <f t="shared" si="16"/>
        <v>486995.1828029637</v>
      </c>
      <c r="M66" s="236">
        <f t="shared" si="8"/>
        <v>1559730.1263545004</v>
      </c>
      <c r="N66" s="339">
        <f t="shared" si="14"/>
        <v>355.93219416476273</v>
      </c>
      <c r="O66" s="223">
        <f t="shared" si="9"/>
        <v>642.128499940099</v>
      </c>
      <c r="P66" s="204"/>
      <c r="Q66" s="436">
        <v>1497054.9244789553</v>
      </c>
      <c r="R66" s="304">
        <f t="shared" si="17"/>
        <v>62675.201875545084</v>
      </c>
      <c r="S66" s="240">
        <f t="shared" si="15"/>
        <v>0.04186566628299149</v>
      </c>
      <c r="T66" s="155"/>
      <c r="V66" s="207"/>
      <c r="W66" s="207"/>
      <c r="X66" s="20"/>
      <c r="Y66" s="20"/>
    </row>
    <row r="67" spans="1:25" ht="15">
      <c r="A67" s="39">
        <v>49</v>
      </c>
      <c r="B67" s="55" t="s">
        <v>51</v>
      </c>
      <c r="C67" s="48">
        <f>Vertetie_ienemumi!I54</f>
        <v>1559287.1567618798</v>
      </c>
      <c r="D67" s="114">
        <f>Iedzivotaju_skaits_struktura!C54</f>
        <v>2553</v>
      </c>
      <c r="E67" s="114">
        <f>Iedzivotaju_skaits_struktura!D54</f>
        <v>181</v>
      </c>
      <c r="F67" s="114">
        <f>Iedzivotaju_skaits_struktura!E54</f>
        <v>268</v>
      </c>
      <c r="G67" s="114">
        <f>Iedzivotaju_skaits_struktura!F54</f>
        <v>513</v>
      </c>
      <c r="H67" s="114">
        <v>209.19099999999997</v>
      </c>
      <c r="I67" s="48">
        <f t="shared" si="4"/>
        <v>610.7666105608616</v>
      </c>
      <c r="J67" s="48">
        <f t="shared" si="13"/>
        <v>4547.8103200000005</v>
      </c>
      <c r="K67" s="48">
        <f t="shared" si="6"/>
        <v>342.8654774594644</v>
      </c>
      <c r="L67" s="288">
        <f t="shared" si="16"/>
        <v>225221.17955090172</v>
      </c>
      <c r="M67" s="236">
        <f t="shared" si="8"/>
        <v>1784508.3363127816</v>
      </c>
      <c r="N67" s="339">
        <f t="shared" si="14"/>
        <v>392.388470659168</v>
      </c>
      <c r="O67" s="223">
        <f t="shared" si="9"/>
        <v>698.984855586675</v>
      </c>
      <c r="P67" s="204"/>
      <c r="Q67" s="436">
        <v>1639949.450760676</v>
      </c>
      <c r="R67" s="304">
        <f t="shared" si="17"/>
        <v>144558.8855521055</v>
      </c>
      <c r="S67" s="240">
        <f t="shared" si="15"/>
        <v>0.08814837889366234</v>
      </c>
      <c r="T67" s="155"/>
      <c r="V67" s="207"/>
      <c r="W67" s="207"/>
      <c r="X67" s="20"/>
      <c r="Y67" s="20"/>
    </row>
    <row r="68" spans="1:25" ht="15">
      <c r="A68" s="39">
        <v>50</v>
      </c>
      <c r="B68" s="55" t="s">
        <v>52</v>
      </c>
      <c r="C68" s="48">
        <f>Vertetie_ienemumi!I55</f>
        <v>2101823.117268837</v>
      </c>
      <c r="D68" s="114">
        <f>Iedzivotaju_skaits_struktura!C55</f>
        <v>5069</v>
      </c>
      <c r="E68" s="114">
        <f>Iedzivotaju_skaits_struktura!D55</f>
        <v>282</v>
      </c>
      <c r="F68" s="114">
        <f>Iedzivotaju_skaits_struktura!E55</f>
        <v>466</v>
      </c>
      <c r="G68" s="114">
        <f>Iedzivotaju_skaits_struktura!F55</f>
        <v>1141</v>
      </c>
      <c r="H68" s="114">
        <v>904.115</v>
      </c>
      <c r="I68" s="48">
        <f t="shared" si="4"/>
        <v>414.64255617850404</v>
      </c>
      <c r="J68" s="48">
        <f t="shared" si="13"/>
        <v>9466.6348</v>
      </c>
      <c r="K68" s="48">
        <f t="shared" si="6"/>
        <v>222.02431610320883</v>
      </c>
      <c r="L68" s="288">
        <f t="shared" si="16"/>
        <v>1187506.2166581103</v>
      </c>
      <c r="M68" s="236">
        <f t="shared" si="8"/>
        <v>3289329.3339269473</v>
      </c>
      <c r="N68" s="339">
        <f t="shared" si="14"/>
        <v>347.465535897397</v>
      </c>
      <c r="O68" s="223">
        <f t="shared" si="9"/>
        <v>648.9108964148643</v>
      </c>
      <c r="P68" s="204"/>
      <c r="Q68" s="436">
        <v>3109564.604127013</v>
      </c>
      <c r="R68" s="304">
        <f t="shared" si="17"/>
        <v>179764.7297999342</v>
      </c>
      <c r="S68" s="240">
        <f t="shared" si="15"/>
        <v>0.057810257282112865</v>
      </c>
      <c r="T68" s="155"/>
      <c r="V68" s="207"/>
      <c r="W68" s="207"/>
      <c r="X68" s="20"/>
      <c r="Y68" s="20"/>
    </row>
    <row r="69" spans="1:25" ht="15">
      <c r="A69" s="39">
        <v>51</v>
      </c>
      <c r="B69" s="55" t="s">
        <v>53</v>
      </c>
      <c r="C69" s="48">
        <f>Vertetie_ienemumi!I56</f>
        <v>13965642.563353786</v>
      </c>
      <c r="D69" s="114">
        <f>Iedzivotaju_skaits_struktura!C56</f>
        <v>24775</v>
      </c>
      <c r="E69" s="114">
        <f>Iedzivotaju_skaits_struktura!D56</f>
        <v>1455</v>
      </c>
      <c r="F69" s="114">
        <f>Iedzivotaju_skaits_struktura!E56</f>
        <v>2595</v>
      </c>
      <c r="G69" s="114">
        <f>Iedzivotaju_skaits_struktura!F56</f>
        <v>4922</v>
      </c>
      <c r="H69" s="114">
        <v>1314.599</v>
      </c>
      <c r="I69" s="48">
        <f t="shared" si="4"/>
        <v>563.6989934754304</v>
      </c>
      <c r="J69" s="48">
        <f t="shared" si="13"/>
        <v>42279.87048</v>
      </c>
      <c r="K69" s="48">
        <f t="shared" si="6"/>
        <v>330.3142229340573</v>
      </c>
      <c r="L69" s="288">
        <f t="shared" si="16"/>
        <v>2427215.2623520736</v>
      </c>
      <c r="M69" s="236">
        <f t="shared" si="8"/>
        <v>16392857.82570586</v>
      </c>
      <c r="N69" s="339">
        <f t="shared" si="14"/>
        <v>387.7225175857696</v>
      </c>
      <c r="O69" s="223">
        <f t="shared" si="9"/>
        <v>661.6693370617905</v>
      </c>
      <c r="P69" s="204"/>
      <c r="Q69" s="436">
        <v>15475123.859878533</v>
      </c>
      <c r="R69" s="304">
        <f t="shared" si="17"/>
        <v>917733.9658273272</v>
      </c>
      <c r="S69" s="240">
        <f t="shared" si="15"/>
        <v>0.05930382038535309</v>
      </c>
      <c r="T69" s="155"/>
      <c r="V69" s="207"/>
      <c r="W69" s="207"/>
      <c r="X69" s="20"/>
      <c r="Y69" s="20"/>
    </row>
    <row r="70" spans="1:25" ht="15">
      <c r="A70" s="39">
        <v>52</v>
      </c>
      <c r="B70" s="55" t="s">
        <v>54</v>
      </c>
      <c r="C70" s="48">
        <f>Vertetie_ienemumi!I57</f>
        <v>4199406.7834411785</v>
      </c>
      <c r="D70" s="114">
        <f>Iedzivotaju_skaits_struktura!C57</f>
        <v>9016</v>
      </c>
      <c r="E70" s="114">
        <f>Iedzivotaju_skaits_struktura!D57</f>
        <v>531</v>
      </c>
      <c r="F70" s="114">
        <f>Iedzivotaju_skaits_struktura!E57</f>
        <v>1069</v>
      </c>
      <c r="G70" s="114">
        <f>Iedzivotaju_skaits_struktura!F57</f>
        <v>1864</v>
      </c>
      <c r="H70" s="114">
        <v>647.585</v>
      </c>
      <c r="I70" s="48">
        <f t="shared" si="4"/>
        <v>465.77271333642176</v>
      </c>
      <c r="J70" s="48">
        <f t="shared" si="13"/>
        <v>16107.1692</v>
      </c>
      <c r="K70" s="48">
        <f t="shared" si="6"/>
        <v>260.7166244606891</v>
      </c>
      <c r="L70" s="288">
        <f t="shared" si="16"/>
        <v>1628963.9537211887</v>
      </c>
      <c r="M70" s="236">
        <f t="shared" si="8"/>
        <v>5828370.737162367</v>
      </c>
      <c r="N70" s="339">
        <f t="shared" si="14"/>
        <v>361.84947614273324</v>
      </c>
      <c r="O70" s="223">
        <f t="shared" si="9"/>
        <v>646.4475085583815</v>
      </c>
      <c r="P70" s="204"/>
      <c r="Q70" s="436">
        <v>5526212.127741411</v>
      </c>
      <c r="R70" s="304">
        <f t="shared" si="17"/>
        <v>302158.6094209561</v>
      </c>
      <c r="S70" s="240">
        <f t="shared" si="15"/>
        <v>0.05467734542873037</v>
      </c>
      <c r="T70" s="155"/>
      <c r="V70" s="207"/>
      <c r="W70" s="207"/>
      <c r="X70" s="20"/>
      <c r="Y70" s="20"/>
    </row>
    <row r="71" spans="1:25" ht="15">
      <c r="A71" s="39">
        <v>53</v>
      </c>
      <c r="B71" s="55" t="s">
        <v>55</v>
      </c>
      <c r="C71" s="48">
        <f>Vertetie_ienemumi!I58</f>
        <v>2157234.026178455</v>
      </c>
      <c r="D71" s="114">
        <f>Iedzivotaju_skaits_struktura!C58</f>
        <v>6175</v>
      </c>
      <c r="E71" s="114">
        <f>Iedzivotaju_skaits_struktura!D58</f>
        <v>312</v>
      </c>
      <c r="F71" s="114">
        <f>Iedzivotaju_skaits_struktura!E58</f>
        <v>617</v>
      </c>
      <c r="G71" s="114">
        <f>Iedzivotaju_skaits_struktura!F58</f>
        <v>1445</v>
      </c>
      <c r="H71" s="114">
        <v>626.9590000000001</v>
      </c>
      <c r="I71" s="48">
        <f t="shared" si="4"/>
        <v>349.3496398669563</v>
      </c>
      <c r="J71" s="48">
        <f t="shared" si="13"/>
        <v>10938.77768</v>
      </c>
      <c r="K71" s="48">
        <f t="shared" si="6"/>
        <v>197.209787901865</v>
      </c>
      <c r="L71" s="288">
        <f t="shared" si="16"/>
        <v>1542705.6532875781</v>
      </c>
      <c r="M71" s="236">
        <f t="shared" si="8"/>
        <v>3699939.6794660334</v>
      </c>
      <c r="N71" s="339">
        <f t="shared" si="14"/>
        <v>338.2406871867272</v>
      </c>
      <c r="O71" s="223">
        <f t="shared" si="9"/>
        <v>599.1805148932848</v>
      </c>
      <c r="P71" s="204"/>
      <c r="Q71" s="436">
        <v>3545501.787593125</v>
      </c>
      <c r="R71" s="304">
        <f t="shared" si="17"/>
        <v>154437.89187290845</v>
      </c>
      <c r="S71" s="240">
        <f t="shared" si="15"/>
        <v>0.04355882499152508</v>
      </c>
      <c r="T71" s="155"/>
      <c r="V71" s="207"/>
      <c r="W71" s="207"/>
      <c r="X71" s="20"/>
      <c r="Y71" s="20"/>
    </row>
    <row r="72" spans="1:25" ht="15">
      <c r="A72" s="39">
        <v>54</v>
      </c>
      <c r="B72" s="55" t="s">
        <v>56</v>
      </c>
      <c r="C72" s="48">
        <f>Vertetie_ienemumi!I59</f>
        <v>3570641.34122826</v>
      </c>
      <c r="D72" s="114">
        <f>Iedzivotaju_skaits_struktura!C59</f>
        <v>6587</v>
      </c>
      <c r="E72" s="114">
        <f>Iedzivotaju_skaits_struktura!D59</f>
        <v>443</v>
      </c>
      <c r="F72" s="114">
        <f>Iedzivotaju_skaits_struktura!E59</f>
        <v>676</v>
      </c>
      <c r="G72" s="114">
        <f>Iedzivotaju_skaits_struktura!F59</f>
        <v>1330</v>
      </c>
      <c r="H72" s="114">
        <v>496.98</v>
      </c>
      <c r="I72" s="48">
        <f t="shared" si="4"/>
        <v>542.0739853086777</v>
      </c>
      <c r="J72" s="48">
        <f t="shared" si="13"/>
        <v>11566.9896</v>
      </c>
      <c r="K72" s="48">
        <f t="shared" si="6"/>
        <v>308.6923620324047</v>
      </c>
      <c r="L72" s="288">
        <f t="shared" si="16"/>
        <v>821165.889497141</v>
      </c>
      <c r="M72" s="236">
        <f t="shared" si="8"/>
        <v>4391807.230725401</v>
      </c>
      <c r="N72" s="339">
        <f t="shared" si="14"/>
        <v>379.68454910043323</v>
      </c>
      <c r="O72" s="223">
        <f t="shared" si="9"/>
        <v>666.7386110103843</v>
      </c>
      <c r="P72" s="204"/>
      <c r="Q72" s="436">
        <v>4089430.925497538</v>
      </c>
      <c r="R72" s="304">
        <f t="shared" si="17"/>
        <v>302376.30522786314</v>
      </c>
      <c r="S72" s="240">
        <f t="shared" si="15"/>
        <v>0.07394092496893667</v>
      </c>
      <c r="T72" s="155"/>
      <c r="V72" s="207"/>
      <c r="W72" s="207"/>
      <c r="X72" s="20"/>
      <c r="Y72" s="20"/>
    </row>
    <row r="73" spans="1:25" ht="15">
      <c r="A73" s="39">
        <v>55</v>
      </c>
      <c r="B73" s="55" t="s">
        <v>57</v>
      </c>
      <c r="C73" s="48">
        <f>Vertetie_ienemumi!I60</f>
        <v>3036873.914631626</v>
      </c>
      <c r="D73" s="114">
        <f>Iedzivotaju_skaits_struktura!C60</f>
        <v>5648</v>
      </c>
      <c r="E73" s="114">
        <f>Iedzivotaju_skaits_struktura!D60</f>
        <v>374</v>
      </c>
      <c r="F73" s="114">
        <f>Iedzivotaju_skaits_struktura!E60</f>
        <v>636</v>
      </c>
      <c r="G73" s="114">
        <f>Iedzivotaju_skaits_struktura!F60</f>
        <v>1124</v>
      </c>
      <c r="H73" s="114">
        <v>360.25199999999995</v>
      </c>
      <c r="I73" s="48">
        <f t="shared" si="4"/>
        <v>537.6901406925683</v>
      </c>
      <c r="J73" s="48">
        <f t="shared" si="13"/>
        <v>9975.86304</v>
      </c>
      <c r="K73" s="48">
        <f t="shared" si="6"/>
        <v>304.42217404697107</v>
      </c>
      <c r="L73" s="288">
        <f t="shared" si="16"/>
        <v>734970.9556492566</v>
      </c>
      <c r="M73" s="236">
        <f t="shared" si="8"/>
        <v>3771844.870280883</v>
      </c>
      <c r="N73" s="339">
        <f t="shared" si="14"/>
        <v>378.09709848230665</v>
      </c>
      <c r="O73" s="223">
        <f t="shared" si="9"/>
        <v>667.8195591857087</v>
      </c>
      <c r="P73" s="204"/>
      <c r="Q73" s="436">
        <v>3572231.322634443</v>
      </c>
      <c r="R73" s="304">
        <f t="shared" si="17"/>
        <v>199613.54764643963</v>
      </c>
      <c r="S73" s="240">
        <f t="shared" si="15"/>
        <v>0.055879233346856516</v>
      </c>
      <c r="T73" s="155"/>
      <c r="V73" s="207"/>
      <c r="W73" s="207"/>
      <c r="X73" s="20"/>
      <c r="Y73" s="20"/>
    </row>
    <row r="74" spans="1:25" ht="15">
      <c r="A74" s="39">
        <v>56</v>
      </c>
      <c r="B74" s="55" t="s">
        <v>58</v>
      </c>
      <c r="C74" s="48">
        <f>Vertetie_ienemumi!I61</f>
        <v>5948828.033518994</v>
      </c>
      <c r="D74" s="114">
        <f>Iedzivotaju_skaits_struktura!C61</f>
        <v>17437</v>
      </c>
      <c r="E74" s="114">
        <f>Iedzivotaju_skaits_struktura!D61</f>
        <v>785</v>
      </c>
      <c r="F74" s="114">
        <f>Iedzivotaju_skaits_struktura!E61</f>
        <v>1696</v>
      </c>
      <c r="G74" s="114">
        <f>Iedzivotaju_skaits_struktura!F61</f>
        <v>4174</v>
      </c>
      <c r="H74" s="114">
        <v>1077.228</v>
      </c>
      <c r="I74" s="48">
        <f t="shared" si="4"/>
        <v>341.1612108458447</v>
      </c>
      <c r="J74" s="48">
        <f t="shared" si="13"/>
        <v>29529.006559999998</v>
      </c>
      <c r="K74" s="48">
        <f t="shared" si="6"/>
        <v>201.45710020523612</v>
      </c>
      <c r="L74" s="288">
        <f t="shared" si="16"/>
        <v>4085708.1599909104</v>
      </c>
      <c r="M74" s="236">
        <f t="shared" si="8"/>
        <v>10034536.193509905</v>
      </c>
      <c r="N74" s="339">
        <f t="shared" si="14"/>
        <v>339.8196337259341</v>
      </c>
      <c r="O74" s="223">
        <f t="shared" si="9"/>
        <v>575.4737737861963</v>
      </c>
      <c r="P74" s="204"/>
      <c r="Q74" s="436">
        <v>9975416.448796147</v>
      </c>
      <c r="R74" s="304">
        <f t="shared" si="17"/>
        <v>59119.74471375719</v>
      </c>
      <c r="S74" s="240">
        <f t="shared" si="15"/>
        <v>0.0059265440212163956</v>
      </c>
      <c r="T74" s="155"/>
      <c r="V74" s="207"/>
      <c r="W74" s="207"/>
      <c r="X74" s="20"/>
      <c r="Y74" s="20"/>
    </row>
    <row r="75" spans="1:25" ht="15">
      <c r="A75" s="39">
        <v>57</v>
      </c>
      <c r="B75" s="55" t="s">
        <v>59</v>
      </c>
      <c r="C75" s="48">
        <f>Vertetie_ienemumi!I62</f>
        <v>3493854.9126987313</v>
      </c>
      <c r="D75" s="114">
        <f>Iedzivotaju_skaits_struktura!C62</f>
        <v>5445</v>
      </c>
      <c r="E75" s="114">
        <f>Iedzivotaju_skaits_struktura!D62</f>
        <v>400</v>
      </c>
      <c r="F75" s="114">
        <f>Iedzivotaju_skaits_struktura!E62</f>
        <v>536</v>
      </c>
      <c r="G75" s="114">
        <f>Iedzivotaju_skaits_struktura!F62</f>
        <v>1087</v>
      </c>
      <c r="H75" s="114">
        <v>340.413</v>
      </c>
      <c r="I75" s="48">
        <f t="shared" si="4"/>
        <v>641.6629775387936</v>
      </c>
      <c r="J75" s="48">
        <f t="shared" si="13"/>
        <v>9450.16776</v>
      </c>
      <c r="K75" s="48">
        <f t="shared" si="6"/>
        <v>369.71353328639015</v>
      </c>
      <c r="L75" s="288">
        <f t="shared" si="16"/>
        <v>308602.3526811564</v>
      </c>
      <c r="M75" s="236">
        <f t="shared" si="8"/>
        <v>3802457.2653798875</v>
      </c>
      <c r="N75" s="339">
        <f t="shared" si="14"/>
        <v>402.3692871860602</v>
      </c>
      <c r="O75" s="223">
        <f t="shared" si="9"/>
        <v>698.3392590229362</v>
      </c>
      <c r="P75" s="204"/>
      <c r="Q75" s="436">
        <v>3508639.778373084</v>
      </c>
      <c r="R75" s="304">
        <f t="shared" si="17"/>
        <v>293817.4870068035</v>
      </c>
      <c r="S75" s="240">
        <f t="shared" si="15"/>
        <v>0.08374113775311609</v>
      </c>
      <c r="T75" s="155"/>
      <c r="V75" s="207"/>
      <c r="W75" s="207"/>
      <c r="X75" s="20"/>
      <c r="Y75" s="20"/>
    </row>
    <row r="76" spans="1:25" ht="15">
      <c r="A76" s="39">
        <v>58</v>
      </c>
      <c r="B76" s="55" t="s">
        <v>60</v>
      </c>
      <c r="C76" s="48">
        <f>Vertetie_ienemumi!I63</f>
        <v>2672486.8986941334</v>
      </c>
      <c r="D76" s="114">
        <f>Iedzivotaju_skaits_struktura!C63</f>
        <v>6346</v>
      </c>
      <c r="E76" s="114">
        <f>Iedzivotaju_skaits_struktura!D63</f>
        <v>430</v>
      </c>
      <c r="F76" s="114">
        <f>Iedzivotaju_skaits_struktura!E63</f>
        <v>665</v>
      </c>
      <c r="G76" s="114">
        <f>Iedzivotaju_skaits_struktura!F63</f>
        <v>1351</v>
      </c>
      <c r="H76" s="114">
        <v>810.311</v>
      </c>
      <c r="I76" s="48">
        <f t="shared" si="4"/>
        <v>421.1293568695451</v>
      </c>
      <c r="J76" s="48">
        <f t="shared" si="13"/>
        <v>11751.512719999999</v>
      </c>
      <c r="K76" s="48">
        <f t="shared" si="6"/>
        <v>227.4164154326962</v>
      </c>
      <c r="L76" s="288">
        <f t="shared" si="16"/>
        <v>1434314.9475023183</v>
      </c>
      <c r="M76" s="236">
        <f t="shared" si="8"/>
        <v>4106801.8461964517</v>
      </c>
      <c r="N76" s="339">
        <f t="shared" si="14"/>
        <v>349.47005922114613</v>
      </c>
      <c r="O76" s="223">
        <f t="shared" si="9"/>
        <v>647.1481005667273</v>
      </c>
      <c r="P76" s="204"/>
      <c r="Q76" s="436">
        <v>3874632.812882932</v>
      </c>
      <c r="R76" s="304">
        <f t="shared" si="17"/>
        <v>232169.0333135198</v>
      </c>
      <c r="S76" s="240">
        <f t="shared" si="15"/>
        <v>0.05992026716481913</v>
      </c>
      <c r="T76" s="155"/>
      <c r="V76" s="207"/>
      <c r="W76" s="207"/>
      <c r="X76" s="20"/>
      <c r="Y76" s="20"/>
    </row>
    <row r="77" spans="1:25" ht="15">
      <c r="A77" s="39">
        <v>59</v>
      </c>
      <c r="B77" s="55" t="s">
        <v>61</v>
      </c>
      <c r="C77" s="48">
        <f>Vertetie_ienemumi!I64</f>
        <v>11189307.720832272</v>
      </c>
      <c r="D77" s="114">
        <f>Iedzivotaju_skaits_struktura!C64</f>
        <v>25254</v>
      </c>
      <c r="E77" s="114">
        <f>Iedzivotaju_skaits_struktura!D64</f>
        <v>1692</v>
      </c>
      <c r="F77" s="114">
        <f>Iedzivotaju_skaits_struktura!E64</f>
        <v>2962</v>
      </c>
      <c r="G77" s="114">
        <f>Iedzivotaju_skaits_struktura!F64</f>
        <v>5097</v>
      </c>
      <c r="H77" s="114">
        <v>1754.682</v>
      </c>
      <c r="I77" s="48">
        <f t="shared" si="4"/>
        <v>443.0707104154697</v>
      </c>
      <c r="J77" s="48">
        <f t="shared" si="13"/>
        <v>45308.29663999999</v>
      </c>
      <c r="K77" s="48">
        <f t="shared" si="6"/>
        <v>246.95935514278193</v>
      </c>
      <c r="L77" s="288">
        <f t="shared" si="16"/>
        <v>4973755.851499865</v>
      </c>
      <c r="M77" s="236">
        <f t="shared" si="8"/>
        <v>16163063.572332136</v>
      </c>
      <c r="N77" s="339">
        <f t="shared" si="14"/>
        <v>356.7351847445691</v>
      </c>
      <c r="O77" s="223">
        <f t="shared" si="9"/>
        <v>640.019940299839</v>
      </c>
      <c r="P77" s="204"/>
      <c r="Q77" s="436">
        <v>15282724.183195824</v>
      </c>
      <c r="R77" s="304">
        <f t="shared" si="17"/>
        <v>880339.3891363125</v>
      </c>
      <c r="S77" s="240">
        <f t="shared" si="15"/>
        <v>0.057603564559798315</v>
      </c>
      <c r="T77" s="155"/>
      <c r="V77" s="207"/>
      <c r="W77" s="207"/>
      <c r="X77" s="20"/>
      <c r="Y77" s="20"/>
    </row>
    <row r="78" spans="1:25" ht="15">
      <c r="A78" s="39">
        <v>60</v>
      </c>
      <c r="B78" s="55" t="s">
        <v>62</v>
      </c>
      <c r="C78" s="48">
        <f>Vertetie_ienemumi!I65</f>
        <v>3899001.6373822703</v>
      </c>
      <c r="D78" s="114">
        <f>Iedzivotaju_skaits_struktura!C65</f>
        <v>5927</v>
      </c>
      <c r="E78" s="114">
        <f>Iedzivotaju_skaits_struktura!D65</f>
        <v>375</v>
      </c>
      <c r="F78" s="114">
        <f>Iedzivotaju_skaits_struktura!E65</f>
        <v>565</v>
      </c>
      <c r="G78" s="114">
        <f>Iedzivotaju_skaits_struktura!F65</f>
        <v>1242</v>
      </c>
      <c r="H78" s="114">
        <v>490.909</v>
      </c>
      <c r="I78" s="48">
        <f t="shared" si="4"/>
        <v>657.8372932988477</v>
      </c>
      <c r="J78" s="48">
        <f t="shared" si="13"/>
        <v>10311.66168</v>
      </c>
      <c r="K78" s="48">
        <f t="shared" si="6"/>
        <v>378.1157449089496</v>
      </c>
      <c r="L78" s="288">
        <f t="shared" si="16"/>
        <v>282303.19345348683</v>
      </c>
      <c r="M78" s="236">
        <f t="shared" si="8"/>
        <v>4181304.8308357573</v>
      </c>
      <c r="N78" s="339">
        <f t="shared" si="14"/>
        <v>405.4928255593969</v>
      </c>
      <c r="O78" s="223">
        <f t="shared" si="9"/>
        <v>705.4673242510136</v>
      </c>
      <c r="P78" s="204"/>
      <c r="Q78" s="436">
        <v>3780848.687516468</v>
      </c>
      <c r="R78" s="304">
        <f t="shared" si="17"/>
        <v>400456.1433192892</v>
      </c>
      <c r="S78" s="240">
        <f t="shared" si="15"/>
        <v>0.105916998117779</v>
      </c>
      <c r="T78" s="155"/>
      <c r="V78" s="207"/>
      <c r="W78" s="207"/>
      <c r="X78" s="20"/>
      <c r="Y78" s="20"/>
    </row>
    <row r="79" spans="1:25" ht="15">
      <c r="A79" s="39">
        <v>61</v>
      </c>
      <c r="B79" s="55" t="s">
        <v>63</v>
      </c>
      <c r="C79" s="48">
        <f>Vertetie_ienemumi!I66</f>
        <v>23833480.966628198</v>
      </c>
      <c r="D79" s="114">
        <f>Iedzivotaju_skaits_struktura!C66</f>
        <v>23181</v>
      </c>
      <c r="E79" s="114">
        <f>Iedzivotaju_skaits_struktura!D66</f>
        <v>2705</v>
      </c>
      <c r="F79" s="114">
        <f>Iedzivotaju_skaits_struktura!E66</f>
        <v>2755</v>
      </c>
      <c r="G79" s="114">
        <f>Iedzivotaju_skaits_struktura!F66</f>
        <v>3690</v>
      </c>
      <c r="H79" s="114">
        <v>275.164</v>
      </c>
      <c r="I79" s="48">
        <f t="shared" si="4"/>
        <v>1028.147231207808</v>
      </c>
      <c r="J79" s="48">
        <f t="shared" si="13"/>
        <v>41640.849279999995</v>
      </c>
      <c r="K79" s="48">
        <f t="shared" si="6"/>
        <v>572.3581862216092</v>
      </c>
      <c r="L79" s="288">
        <f t="shared" si="16"/>
        <v>-3941529.518139815</v>
      </c>
      <c r="M79" s="236">
        <f t="shared" si="8"/>
        <v>19891951.448488384</v>
      </c>
      <c r="N79" s="339">
        <f t="shared" si="14"/>
        <v>477.70282769046315</v>
      </c>
      <c r="O79" s="223">
        <f t="shared" si="9"/>
        <v>858.1144665238077</v>
      </c>
      <c r="P79" s="204"/>
      <c r="Q79" s="436">
        <v>18276079.611930743</v>
      </c>
      <c r="R79" s="304">
        <f t="shared" si="17"/>
        <v>1615871.8365576416</v>
      </c>
      <c r="S79" s="240">
        <f t="shared" si="15"/>
        <v>0.0884145763680515</v>
      </c>
      <c r="T79" s="155"/>
      <c r="V79" s="207"/>
      <c r="W79" s="207"/>
      <c r="X79" s="20"/>
      <c r="Y79" s="20"/>
    </row>
    <row r="80" spans="1:25" ht="15">
      <c r="A80" s="39">
        <v>62</v>
      </c>
      <c r="B80" s="55" t="s">
        <v>64</v>
      </c>
      <c r="C80" s="48">
        <f>Vertetie_ienemumi!I67</f>
        <v>6673844.634734656</v>
      </c>
      <c r="D80" s="114">
        <f>Iedzivotaju_skaits_struktura!C67</f>
        <v>10689</v>
      </c>
      <c r="E80" s="114">
        <f>Iedzivotaju_skaits_struktura!D67</f>
        <v>722</v>
      </c>
      <c r="F80" s="114">
        <f>Iedzivotaju_skaits_struktura!E67</f>
        <v>1212</v>
      </c>
      <c r="G80" s="114">
        <f>Iedzivotaju_skaits_struktura!F67</f>
        <v>2127</v>
      </c>
      <c r="H80" s="114">
        <v>225.12</v>
      </c>
      <c r="I80" s="48">
        <f t="shared" si="4"/>
        <v>624.3656688871415</v>
      </c>
      <c r="J80" s="48">
        <f t="shared" si="13"/>
        <v>18245.7624</v>
      </c>
      <c r="K80" s="48">
        <f t="shared" si="6"/>
        <v>365.7750489360015</v>
      </c>
      <c r="L80" s="288">
        <f t="shared" si="16"/>
        <v>640975.4412289277</v>
      </c>
      <c r="M80" s="236">
        <f t="shared" si="8"/>
        <v>7314820.075963584</v>
      </c>
      <c r="N80" s="339">
        <f t="shared" si="14"/>
        <v>400.9051480339119</v>
      </c>
      <c r="O80" s="223">
        <f t="shared" si="9"/>
        <v>684.3315629117395</v>
      </c>
      <c r="P80" s="204"/>
      <c r="Q80" s="436">
        <v>6875989.960350267</v>
      </c>
      <c r="R80" s="304">
        <f t="shared" si="17"/>
        <v>438830.1156133171</v>
      </c>
      <c r="S80" s="240">
        <f t="shared" si="15"/>
        <v>0.06382064519346131</v>
      </c>
      <c r="T80" s="155"/>
      <c r="V80" s="207"/>
      <c r="W80" s="207"/>
      <c r="X80" s="20"/>
      <c r="Y80" s="20"/>
    </row>
    <row r="81" spans="1:25" ht="15">
      <c r="A81" s="39">
        <v>63</v>
      </c>
      <c r="B81" s="55" t="s">
        <v>65</v>
      </c>
      <c r="C81" s="48">
        <f>Vertetie_ienemumi!I68</f>
        <v>1877721.1856240388</v>
      </c>
      <c r="D81" s="114">
        <f>Iedzivotaju_skaits_struktura!C68</f>
        <v>3664</v>
      </c>
      <c r="E81" s="114">
        <f>Iedzivotaju_skaits_struktura!D68</f>
        <v>216</v>
      </c>
      <c r="F81" s="114">
        <f>Iedzivotaju_skaits_struktura!E68</f>
        <v>345</v>
      </c>
      <c r="G81" s="114">
        <f>Iedzivotaju_skaits_struktura!F68</f>
        <v>844</v>
      </c>
      <c r="H81" s="114">
        <v>166.91</v>
      </c>
      <c r="I81" s="48">
        <f t="shared" si="4"/>
        <v>512.4784895262114</v>
      </c>
      <c r="J81" s="48">
        <f t="shared" si="13"/>
        <v>6172.403199999999</v>
      </c>
      <c r="K81" s="48">
        <f t="shared" si="6"/>
        <v>304.2123342856214</v>
      </c>
      <c r="L81" s="288">
        <f t="shared" si="16"/>
        <v>455565.0560565293</v>
      </c>
      <c r="M81" s="236">
        <f t="shared" si="8"/>
        <v>2333286.241680568</v>
      </c>
      <c r="N81" s="339">
        <f t="shared" si="14"/>
        <v>378.0190901463742</v>
      </c>
      <c r="O81" s="223">
        <f t="shared" si="9"/>
        <v>636.8139305896747</v>
      </c>
      <c r="P81" s="204"/>
      <c r="Q81" s="436">
        <v>2181942.0614991784</v>
      </c>
      <c r="R81" s="304">
        <f t="shared" si="17"/>
        <v>151344.18018138967</v>
      </c>
      <c r="S81" s="240">
        <f t="shared" si="15"/>
        <v>0.06936214432632704</v>
      </c>
      <c r="T81" s="155"/>
      <c r="V81" s="207"/>
      <c r="W81" s="207"/>
      <c r="X81" s="20"/>
      <c r="Y81" s="20"/>
    </row>
    <row r="82" spans="1:25" ht="15">
      <c r="A82" s="39">
        <v>64</v>
      </c>
      <c r="B82" s="55" t="s">
        <v>66</v>
      </c>
      <c r="C82" s="48">
        <f>Vertetie_ienemumi!I69</f>
        <v>9543943.284711754</v>
      </c>
      <c r="D82" s="114">
        <f>Iedzivotaju_skaits_struktura!C69</f>
        <v>18094</v>
      </c>
      <c r="E82" s="114">
        <f>Iedzivotaju_skaits_struktura!D69</f>
        <v>1128</v>
      </c>
      <c r="F82" s="114">
        <f>Iedzivotaju_skaits_struktura!E69</f>
        <v>1857</v>
      </c>
      <c r="G82" s="114">
        <f>Iedzivotaju_skaits_struktura!F69</f>
        <v>4036</v>
      </c>
      <c r="H82" s="114">
        <v>1170.278</v>
      </c>
      <c r="I82" s="48">
        <f t="shared" si="4"/>
        <v>527.4645343601057</v>
      </c>
      <c r="J82" s="48">
        <f t="shared" si="13"/>
        <v>31552.80256</v>
      </c>
      <c r="K82" s="48">
        <f t="shared" si="6"/>
        <v>302.4752957067201</v>
      </c>
      <c r="L82" s="288">
        <f t="shared" si="16"/>
        <v>2363243.2890662816</v>
      </c>
      <c r="M82" s="236">
        <f t="shared" si="8"/>
        <v>11907186.573778035</v>
      </c>
      <c r="N82" s="339">
        <f aca="true" t="shared" si="18" ref="N82:N113">M82/J82</f>
        <v>377.37334270499855</v>
      </c>
      <c r="O82" s="223">
        <f t="shared" si="9"/>
        <v>658.0737578080046</v>
      </c>
      <c r="P82" s="204"/>
      <c r="Q82" s="436">
        <v>11180507.516209487</v>
      </c>
      <c r="R82" s="304">
        <f t="shared" si="17"/>
        <v>726679.0575685482</v>
      </c>
      <c r="S82" s="240">
        <f aca="true" t="shared" si="19" ref="S82:S113">M82/Q82-1</f>
        <v>0.06499517633837382</v>
      </c>
      <c r="T82" s="155"/>
      <c r="V82" s="207"/>
      <c r="W82" s="207"/>
      <c r="X82" s="20"/>
      <c r="Y82" s="20"/>
    </row>
    <row r="83" spans="1:25" ht="15">
      <c r="A83" s="39">
        <v>65</v>
      </c>
      <c r="B83" s="55" t="s">
        <v>67</v>
      </c>
      <c r="C83" s="48">
        <f>Vertetie_ienemumi!I70</f>
        <v>4913763.023541594</v>
      </c>
      <c r="D83" s="114">
        <f>Iedzivotaju_skaits_struktura!C70</f>
        <v>12759</v>
      </c>
      <c r="E83" s="114">
        <f>Iedzivotaju_skaits_struktura!D70</f>
        <v>736</v>
      </c>
      <c r="F83" s="114">
        <f>Iedzivotaju_skaits_struktura!E70</f>
        <v>1331</v>
      </c>
      <c r="G83" s="114">
        <f>Iedzivotaju_skaits_struktura!F70</f>
        <v>2768</v>
      </c>
      <c r="H83" s="114">
        <v>621.7330000000001</v>
      </c>
      <c r="I83" s="48">
        <f aca="true" t="shared" si="20" ref="I83:I139">C83/D83</f>
        <v>385.121327967834</v>
      </c>
      <c r="J83" s="48">
        <f t="shared" si="13"/>
        <v>21813.65416</v>
      </c>
      <c r="K83" s="48">
        <f aca="true" t="shared" si="21" ref="K83:K139">C83/J83</f>
        <v>225.26088419206854</v>
      </c>
      <c r="L83" s="288">
        <f t="shared" si="16"/>
        <v>2691976.207072789</v>
      </c>
      <c r="M83" s="236">
        <f aca="true" t="shared" si="22" ref="M83:M137">C83+L83</f>
        <v>7605739.230614383</v>
      </c>
      <c r="N83" s="339">
        <f t="shared" si="18"/>
        <v>348.6687363257612</v>
      </c>
      <c r="O83" s="223">
        <f aca="true" t="shared" si="23" ref="O83:O139">M83/D83</f>
        <v>596.1077851410286</v>
      </c>
      <c r="P83" s="204"/>
      <c r="Q83" s="436">
        <v>7274160.840937172</v>
      </c>
      <c r="R83" s="304">
        <f t="shared" si="17"/>
        <v>331578.3896772107</v>
      </c>
      <c r="S83" s="240">
        <f t="shared" si="19"/>
        <v>0.045583043450341254</v>
      </c>
      <c r="T83" s="155"/>
      <c r="V83" s="207"/>
      <c r="W83" s="207"/>
      <c r="X83" s="20"/>
      <c r="Y83" s="20"/>
    </row>
    <row r="84" spans="1:25" ht="15">
      <c r="A84" s="39">
        <v>66</v>
      </c>
      <c r="B84" s="55" t="s">
        <v>68</v>
      </c>
      <c r="C84" s="48">
        <f>Vertetie_ienemumi!I71</f>
        <v>1282111.8316684852</v>
      </c>
      <c r="D84" s="114">
        <f>Iedzivotaju_skaits_struktura!C71</f>
        <v>2581</v>
      </c>
      <c r="E84" s="114">
        <f>Iedzivotaju_skaits_struktura!D71</f>
        <v>133</v>
      </c>
      <c r="F84" s="114">
        <f>Iedzivotaju_skaits_struktura!E71</f>
        <v>228</v>
      </c>
      <c r="G84" s="114">
        <f>Iedzivotaju_skaits_struktura!F71</f>
        <v>601</v>
      </c>
      <c r="H84" s="114">
        <v>346.76800000000003</v>
      </c>
      <c r="I84" s="48">
        <f t="shared" si="20"/>
        <v>496.7500316421872</v>
      </c>
      <c r="J84" s="48">
        <f t="shared" si="13"/>
        <v>4607.32736</v>
      </c>
      <c r="K84" s="48">
        <f t="shared" si="21"/>
        <v>278.27669524843253</v>
      </c>
      <c r="L84" s="288">
        <f t="shared" si="16"/>
        <v>415123.7477176735</v>
      </c>
      <c r="M84" s="236">
        <f t="shared" si="22"/>
        <v>1697235.5793861586</v>
      </c>
      <c r="N84" s="339">
        <f t="shared" si="18"/>
        <v>368.3774663205522</v>
      </c>
      <c r="O84" s="223">
        <f t="shared" si="23"/>
        <v>657.5883686114524</v>
      </c>
      <c r="P84" s="204"/>
      <c r="Q84" s="436">
        <v>1633472.248256964</v>
      </c>
      <c r="R84" s="304">
        <f t="shared" si="17"/>
        <v>63763.3311291947</v>
      </c>
      <c r="S84" s="240">
        <f t="shared" si="19"/>
        <v>0.03903545419717713</v>
      </c>
      <c r="T84" s="155"/>
      <c r="V84" s="207"/>
      <c r="W84" s="207"/>
      <c r="X84" s="20"/>
      <c r="Y84" s="20"/>
    </row>
    <row r="85" spans="1:25" ht="15">
      <c r="A85" s="39">
        <v>67</v>
      </c>
      <c r="B85" s="55" t="s">
        <v>69</v>
      </c>
      <c r="C85" s="48">
        <f>Vertetie_ienemumi!I72</f>
        <v>5227080.420662745</v>
      </c>
      <c r="D85" s="114">
        <f>Iedzivotaju_skaits_struktura!C72</f>
        <v>13959</v>
      </c>
      <c r="E85" s="114">
        <f>Iedzivotaju_skaits_struktura!D72</f>
        <v>714</v>
      </c>
      <c r="F85" s="114">
        <f>Iedzivotaju_skaits_struktura!E72</f>
        <v>1353</v>
      </c>
      <c r="G85" s="114">
        <f>Iedzivotaju_skaits_struktura!F72</f>
        <v>3257</v>
      </c>
      <c r="H85" s="114">
        <v>963.4060000000001</v>
      </c>
      <c r="I85" s="48">
        <f t="shared" si="20"/>
        <v>374.45951863763486</v>
      </c>
      <c r="J85" s="48">
        <f t="shared" si="13"/>
        <v>23915.097120000002</v>
      </c>
      <c r="K85" s="48">
        <f t="shared" si="21"/>
        <v>218.5682288654132</v>
      </c>
      <c r="L85" s="288">
        <f t="shared" si="16"/>
        <v>3051865.329711851</v>
      </c>
      <c r="M85" s="236">
        <f t="shared" si="22"/>
        <v>8278945.750374597</v>
      </c>
      <c r="N85" s="339">
        <f t="shared" si="18"/>
        <v>346.18072880209974</v>
      </c>
      <c r="O85" s="223">
        <f t="shared" si="23"/>
        <v>593.0901748244571</v>
      </c>
      <c r="P85" s="204"/>
      <c r="Q85" s="436">
        <v>7883017.546441118</v>
      </c>
      <c r="R85" s="304">
        <f t="shared" si="17"/>
        <v>395928.20393347833</v>
      </c>
      <c r="S85" s="240">
        <f t="shared" si="19"/>
        <v>0.05022546272426154</v>
      </c>
      <c r="T85" s="155"/>
      <c r="V85" s="207"/>
      <c r="W85" s="207"/>
      <c r="X85" s="20"/>
      <c r="Y85" s="20"/>
    </row>
    <row r="86" spans="1:25" ht="15">
      <c r="A86" s="39">
        <v>68</v>
      </c>
      <c r="B86" s="55" t="s">
        <v>70</v>
      </c>
      <c r="C86" s="48">
        <f>Vertetie_ienemumi!I73</f>
        <v>12162025.964877322</v>
      </c>
      <c r="D86" s="114">
        <f>Iedzivotaju_skaits_struktura!C73</f>
        <v>25515</v>
      </c>
      <c r="E86" s="114">
        <f>Iedzivotaju_skaits_struktura!D73</f>
        <v>1551</v>
      </c>
      <c r="F86" s="114">
        <f>Iedzivotaju_skaits_struktura!E73</f>
        <v>2559</v>
      </c>
      <c r="G86" s="114">
        <f>Iedzivotaju_skaits_struktura!F73</f>
        <v>5575</v>
      </c>
      <c r="H86" s="114">
        <v>2154.976</v>
      </c>
      <c r="I86" s="48">
        <f t="shared" si="20"/>
        <v>476.66180540377513</v>
      </c>
      <c r="J86" s="48">
        <f t="shared" si="13"/>
        <v>44887.74352</v>
      </c>
      <c r="K86" s="48">
        <f t="shared" si="21"/>
        <v>270.9431352783073</v>
      </c>
      <c r="L86" s="288">
        <f t="shared" si="16"/>
        <v>4251231.375051295</v>
      </c>
      <c r="M86" s="236">
        <f t="shared" si="22"/>
        <v>16413257.339928618</v>
      </c>
      <c r="N86" s="339">
        <f t="shared" si="18"/>
        <v>365.6512012597736</v>
      </c>
      <c r="O86" s="223">
        <f t="shared" si="23"/>
        <v>643.2787513199537</v>
      </c>
      <c r="P86" s="204"/>
      <c r="Q86" s="436">
        <v>15582683.03086293</v>
      </c>
      <c r="R86" s="304">
        <f t="shared" si="17"/>
        <v>830574.3090656884</v>
      </c>
      <c r="S86" s="240">
        <f t="shared" si="19"/>
        <v>0.0533011104326937</v>
      </c>
      <c r="T86" s="155"/>
      <c r="V86" s="207"/>
      <c r="W86" s="207"/>
      <c r="X86" s="20"/>
      <c r="Y86" s="20"/>
    </row>
    <row r="87" spans="1:25" ht="15">
      <c r="A87" s="39">
        <v>69</v>
      </c>
      <c r="B87" s="55" t="s">
        <v>71</v>
      </c>
      <c r="C87" s="48">
        <f>Vertetie_ienemumi!I74</f>
        <v>2351521.913632666</v>
      </c>
      <c r="D87" s="114">
        <f>Iedzivotaju_skaits_struktura!C74</f>
        <v>3706</v>
      </c>
      <c r="E87" s="114">
        <f>Iedzivotaju_skaits_struktura!D74</f>
        <v>234</v>
      </c>
      <c r="F87" s="114">
        <f>Iedzivotaju_skaits_struktura!E74</f>
        <v>426</v>
      </c>
      <c r="G87" s="114">
        <f>Iedzivotaju_skaits_struktura!F74</f>
        <v>750</v>
      </c>
      <c r="H87" s="114">
        <v>220.451</v>
      </c>
      <c r="I87" s="48">
        <f t="shared" si="20"/>
        <v>634.5175158210109</v>
      </c>
      <c r="J87" s="48">
        <f t="shared" si="13"/>
        <v>6532.405519999999</v>
      </c>
      <c r="K87" s="48">
        <f t="shared" si="21"/>
        <v>359.9779447912576</v>
      </c>
      <c r="L87" s="288">
        <f t="shared" si="16"/>
        <v>253275.20155056374</v>
      </c>
      <c r="M87" s="236">
        <f t="shared" si="22"/>
        <v>2604797.11518323</v>
      </c>
      <c r="N87" s="339">
        <f t="shared" si="18"/>
        <v>398.75006338908827</v>
      </c>
      <c r="O87" s="223">
        <f t="shared" si="23"/>
        <v>702.8594482415623</v>
      </c>
      <c r="P87" s="204"/>
      <c r="Q87" s="436">
        <v>2432236.756218588</v>
      </c>
      <c r="R87" s="304">
        <f t="shared" si="17"/>
        <v>172560.35896464204</v>
      </c>
      <c r="S87" s="240">
        <f t="shared" si="19"/>
        <v>0.07094718823052504</v>
      </c>
      <c r="T87" s="155"/>
      <c r="V87" s="207"/>
      <c r="W87" s="207"/>
      <c r="X87" s="20"/>
      <c r="Y87" s="20"/>
    </row>
    <row r="88" spans="1:25" ht="15">
      <c r="A88" s="39">
        <v>70</v>
      </c>
      <c r="B88" s="55" t="s">
        <v>72</v>
      </c>
      <c r="C88" s="48">
        <f>Vertetie_ienemumi!I75</f>
        <v>24009958.7059854</v>
      </c>
      <c r="D88" s="114">
        <f>Iedzivotaju_skaits_struktura!C75</f>
        <v>19115</v>
      </c>
      <c r="E88" s="114">
        <f>Iedzivotaju_skaits_struktura!D75</f>
        <v>2609</v>
      </c>
      <c r="F88" s="114">
        <f>Iedzivotaju_skaits_struktura!E75</f>
        <v>2705</v>
      </c>
      <c r="G88" s="114">
        <f>Iedzivotaju_skaits_struktura!F75</f>
        <v>2007</v>
      </c>
      <c r="H88" s="114">
        <v>104.031</v>
      </c>
      <c r="I88" s="48">
        <f t="shared" si="20"/>
        <v>1256.0794510062988</v>
      </c>
      <c r="J88" s="48">
        <f t="shared" si="13"/>
        <v>35681.66712</v>
      </c>
      <c r="K88" s="48">
        <f t="shared" si="21"/>
        <v>672.8934112085681</v>
      </c>
      <c r="L88" s="288">
        <f t="shared" si="16"/>
        <v>-5631152.955916732</v>
      </c>
      <c r="M88" s="236">
        <f t="shared" si="22"/>
        <v>18378805.75006867</v>
      </c>
      <c r="N88" s="339">
        <f t="shared" si="18"/>
        <v>515.0769914494026</v>
      </c>
      <c r="O88" s="223">
        <f t="shared" si="23"/>
        <v>961.4860449944373</v>
      </c>
      <c r="P88" s="204"/>
      <c r="Q88" s="436">
        <v>16008355.54062654</v>
      </c>
      <c r="R88" s="304">
        <f t="shared" si="17"/>
        <v>2370450.2094421275</v>
      </c>
      <c r="S88" s="240">
        <f t="shared" si="19"/>
        <v>0.14807580974987222</v>
      </c>
      <c r="T88" s="155"/>
      <c r="V88" s="207"/>
      <c r="W88" s="207"/>
      <c r="X88" s="20"/>
      <c r="Y88" s="20"/>
    </row>
    <row r="89" spans="1:25" ht="15">
      <c r="A89" s="39">
        <v>71</v>
      </c>
      <c r="B89" s="55" t="s">
        <v>73</v>
      </c>
      <c r="C89" s="48">
        <f>Vertetie_ienemumi!I76</f>
        <v>1436074.3892140007</v>
      </c>
      <c r="D89" s="114">
        <f>Iedzivotaju_skaits_struktura!C76</f>
        <v>3458</v>
      </c>
      <c r="E89" s="114">
        <f>Iedzivotaju_skaits_struktura!D76</f>
        <v>188</v>
      </c>
      <c r="F89" s="114">
        <f>Iedzivotaju_skaits_struktura!E76</f>
        <v>332</v>
      </c>
      <c r="G89" s="114">
        <f>Iedzivotaju_skaits_struktura!F76</f>
        <v>874</v>
      </c>
      <c r="H89" s="114">
        <v>417.275</v>
      </c>
      <c r="I89" s="48">
        <f t="shared" si="20"/>
        <v>415.2904537923657</v>
      </c>
      <c r="J89" s="48">
        <f t="shared" si="13"/>
        <v>6261.258</v>
      </c>
      <c r="K89" s="48">
        <f t="shared" si="21"/>
        <v>229.3587629217644</v>
      </c>
      <c r="L89" s="288">
        <f t="shared" si="16"/>
        <v>756568.8903289955</v>
      </c>
      <c r="M89" s="236">
        <f t="shared" si="22"/>
        <v>2192643.279542996</v>
      </c>
      <c r="N89" s="339">
        <f t="shared" si="18"/>
        <v>350.19213064578975</v>
      </c>
      <c r="O89" s="223">
        <f t="shared" si="23"/>
        <v>634.0784498389231</v>
      </c>
      <c r="P89" s="204"/>
      <c r="Q89" s="436">
        <v>2089939.871549673</v>
      </c>
      <c r="R89" s="304">
        <f t="shared" si="17"/>
        <v>102703.40799332317</v>
      </c>
      <c r="S89" s="240">
        <f t="shared" si="19"/>
        <v>0.049141800389295165</v>
      </c>
      <c r="T89" s="155"/>
      <c r="V89" s="207"/>
      <c r="W89" s="207"/>
      <c r="X89" s="20"/>
      <c r="Y89" s="20"/>
    </row>
    <row r="90" spans="1:25" ht="15">
      <c r="A90" s="39">
        <v>72</v>
      </c>
      <c r="B90" s="55" t="s">
        <v>74</v>
      </c>
      <c r="C90" s="48">
        <f>Vertetie_ienemumi!I77</f>
        <v>920705.8478262409</v>
      </c>
      <c r="D90" s="114">
        <f>Iedzivotaju_skaits_struktura!C77</f>
        <v>1712</v>
      </c>
      <c r="E90" s="114">
        <f>Iedzivotaju_skaits_struktura!D77</f>
        <v>83</v>
      </c>
      <c r="F90" s="114">
        <f>Iedzivotaju_skaits_struktura!E77</f>
        <v>171</v>
      </c>
      <c r="G90" s="114">
        <f>Iedzivotaju_skaits_struktura!F77</f>
        <v>412</v>
      </c>
      <c r="H90" s="114">
        <v>109.62899999999999</v>
      </c>
      <c r="I90" s="48">
        <f t="shared" si="20"/>
        <v>537.795471861122</v>
      </c>
      <c r="J90" s="48">
        <f t="shared" si="13"/>
        <v>2935.1960799999997</v>
      </c>
      <c r="K90" s="48">
        <f t="shared" si="21"/>
        <v>313.67779961952016</v>
      </c>
      <c r="L90" s="288">
        <f t="shared" si="16"/>
        <v>199182.68635208855</v>
      </c>
      <c r="M90" s="236">
        <f t="shared" si="22"/>
        <v>1119888.5341783294</v>
      </c>
      <c r="N90" s="339">
        <f t="shared" si="18"/>
        <v>381.5378951372576</v>
      </c>
      <c r="O90" s="223">
        <f t="shared" si="23"/>
        <v>654.1404989359401</v>
      </c>
      <c r="P90" s="204"/>
      <c r="Q90" s="436">
        <v>1099127.504679775</v>
      </c>
      <c r="R90" s="304">
        <f t="shared" si="17"/>
        <v>20761.0294985543</v>
      </c>
      <c r="S90" s="240">
        <f t="shared" si="19"/>
        <v>0.0188886452301118</v>
      </c>
      <c r="T90" s="155"/>
      <c r="V90" s="207"/>
      <c r="W90" s="207"/>
      <c r="X90" s="20"/>
      <c r="Y90" s="20"/>
    </row>
    <row r="91" spans="1:25" ht="15">
      <c r="A91" s="39">
        <v>73</v>
      </c>
      <c r="B91" s="55" t="s">
        <v>75</v>
      </c>
      <c r="C91" s="48">
        <f>Vertetie_ienemumi!I78</f>
        <v>1100027.6889467724</v>
      </c>
      <c r="D91" s="114">
        <f>Iedzivotaju_skaits_struktura!C78</f>
        <v>2014</v>
      </c>
      <c r="E91" s="114">
        <f>Iedzivotaju_skaits_struktura!D78</f>
        <v>120</v>
      </c>
      <c r="F91" s="114">
        <f>Iedzivotaju_skaits_struktura!E78</f>
        <v>225</v>
      </c>
      <c r="G91" s="114">
        <f>Iedzivotaju_skaits_struktura!F78</f>
        <v>376</v>
      </c>
      <c r="H91" s="114">
        <v>279.875</v>
      </c>
      <c r="I91" s="48">
        <f t="shared" si="20"/>
        <v>546.1905108971065</v>
      </c>
      <c r="J91" s="48">
        <f t="shared" si="13"/>
        <v>3731.95</v>
      </c>
      <c r="K91" s="48">
        <f t="shared" si="21"/>
        <v>294.7594927442148</v>
      </c>
      <c r="L91" s="288">
        <f t="shared" si="16"/>
        <v>297606.163979079</v>
      </c>
      <c r="M91" s="236">
        <f t="shared" si="22"/>
        <v>1397633.8529258515</v>
      </c>
      <c r="N91" s="339">
        <f t="shared" si="18"/>
        <v>374.50497807469327</v>
      </c>
      <c r="O91" s="223">
        <f t="shared" si="23"/>
        <v>693.9592119790723</v>
      </c>
      <c r="P91" s="204"/>
      <c r="Q91" s="436">
        <v>1320614.5647687942</v>
      </c>
      <c r="R91" s="304">
        <f t="shared" si="17"/>
        <v>77019.28815705725</v>
      </c>
      <c r="S91" s="240">
        <f t="shared" si="19"/>
        <v>0.05832079261562684</v>
      </c>
      <c r="T91" s="155"/>
      <c r="V91" s="207"/>
      <c r="W91" s="207"/>
      <c r="X91" s="20"/>
      <c r="Y91" s="20"/>
    </row>
    <row r="92" spans="1:25" ht="15">
      <c r="A92" s="39">
        <v>74</v>
      </c>
      <c r="B92" s="55" t="s">
        <v>76</v>
      </c>
      <c r="C92" s="48">
        <f>Vertetie_ienemumi!I79</f>
        <v>1758524.556762009</v>
      </c>
      <c r="D92" s="114">
        <f>Iedzivotaju_skaits_struktura!C79</f>
        <v>3894</v>
      </c>
      <c r="E92" s="114">
        <f>Iedzivotaju_skaits_struktura!D79</f>
        <v>194</v>
      </c>
      <c r="F92" s="114">
        <f>Iedzivotaju_skaits_struktura!E79</f>
        <v>328</v>
      </c>
      <c r="G92" s="114">
        <f>Iedzivotaju_skaits_struktura!F79</f>
        <v>853</v>
      </c>
      <c r="H92" s="114">
        <v>643.1759999999999</v>
      </c>
      <c r="I92" s="48">
        <f t="shared" si="20"/>
        <v>451.59849942527194</v>
      </c>
      <c r="J92" s="48">
        <f t="shared" si="13"/>
        <v>7026.08752</v>
      </c>
      <c r="K92" s="48">
        <f t="shared" si="21"/>
        <v>250.2850344172782</v>
      </c>
      <c r="L92" s="288">
        <f aca="true" t="shared" si="24" ref="L92:L123">(0.6*($K$16-K92)+$K$9/$J$16*($K$7-K92)/($K$7-$K$5))*J92</f>
        <v>756614.6192241246</v>
      </c>
      <c r="M92" s="236">
        <f t="shared" si="22"/>
        <v>2515139.1759861335</v>
      </c>
      <c r="N92" s="339">
        <f t="shared" si="18"/>
        <v>357.97151242803386</v>
      </c>
      <c r="O92" s="223">
        <f t="shared" si="23"/>
        <v>645.901175137682</v>
      </c>
      <c r="P92" s="204"/>
      <c r="Q92" s="436">
        <v>2376718.3419995722</v>
      </c>
      <c r="R92" s="304">
        <f aca="true" t="shared" si="25" ref="R92:R123">M92-Q92</f>
        <v>138420.83398656128</v>
      </c>
      <c r="S92" s="240">
        <f t="shared" si="19"/>
        <v>0.058240318821331405</v>
      </c>
      <c r="T92" s="155"/>
      <c r="V92" s="207"/>
      <c r="W92" s="207"/>
      <c r="X92" s="20"/>
      <c r="Y92" s="20"/>
    </row>
    <row r="93" spans="1:25" ht="15">
      <c r="A93" s="39">
        <v>75</v>
      </c>
      <c r="B93" s="55" t="s">
        <v>77</v>
      </c>
      <c r="C93" s="48">
        <f>Vertetie_ienemumi!I80</f>
        <v>2193050.968573187</v>
      </c>
      <c r="D93" s="114">
        <f>Iedzivotaju_skaits_struktura!C80</f>
        <v>3521</v>
      </c>
      <c r="E93" s="114">
        <f>Iedzivotaju_skaits_struktura!D80</f>
        <v>172</v>
      </c>
      <c r="F93" s="114">
        <f>Iedzivotaju_skaits_struktura!E80</f>
        <v>348</v>
      </c>
      <c r="G93" s="114">
        <f>Iedzivotaju_skaits_struktura!F80</f>
        <v>810</v>
      </c>
      <c r="H93" s="114">
        <v>350.37300000000005</v>
      </c>
      <c r="I93" s="48">
        <f t="shared" si="20"/>
        <v>622.8488976351</v>
      </c>
      <c r="J93" s="48">
        <f aca="true" t="shared" si="26" ref="J93:J137">D93+($E$6*E93)+($E$7*F93)+($E$8*G93)+($E$9*H93)</f>
        <v>6189.92696</v>
      </c>
      <c r="K93" s="48">
        <f t="shared" si="21"/>
        <v>354.29351311330936</v>
      </c>
      <c r="L93" s="288">
        <f t="shared" si="24"/>
        <v>262102.25511732727</v>
      </c>
      <c r="M93" s="236">
        <f t="shared" si="22"/>
        <v>2455153.2236905145</v>
      </c>
      <c r="N93" s="339">
        <f t="shared" si="18"/>
        <v>396.6368649510712</v>
      </c>
      <c r="O93" s="223">
        <f t="shared" si="23"/>
        <v>697.2886179183512</v>
      </c>
      <c r="P93" s="204"/>
      <c r="Q93" s="436">
        <v>2329356.0904477476</v>
      </c>
      <c r="R93" s="304">
        <f t="shared" si="25"/>
        <v>125797.13324276684</v>
      </c>
      <c r="S93" s="240">
        <f t="shared" si="19"/>
        <v>0.0540051105791155</v>
      </c>
      <c r="T93" s="155"/>
      <c r="V93" s="207"/>
      <c r="W93" s="207"/>
      <c r="X93" s="20"/>
      <c r="Y93" s="20"/>
    </row>
    <row r="94" spans="1:25" ht="15">
      <c r="A94" s="39">
        <v>76</v>
      </c>
      <c r="B94" s="55" t="s">
        <v>78</v>
      </c>
      <c r="C94" s="48">
        <f>Vertetie_ienemumi!I81</f>
        <v>24054630.268609814</v>
      </c>
      <c r="D94" s="114">
        <f>Iedzivotaju_skaits_struktura!C81</f>
        <v>36344</v>
      </c>
      <c r="E94" s="114">
        <f>Iedzivotaju_skaits_struktura!D81</f>
        <v>2631</v>
      </c>
      <c r="F94" s="114">
        <f>Iedzivotaju_skaits_struktura!E81</f>
        <v>3974</v>
      </c>
      <c r="G94" s="114">
        <f>Iedzivotaju_skaits_struktura!F81</f>
        <v>7881</v>
      </c>
      <c r="H94" s="114">
        <v>987.913</v>
      </c>
      <c r="I94" s="48">
        <f t="shared" si="20"/>
        <v>661.859736644558</v>
      </c>
      <c r="J94" s="48">
        <f t="shared" si="26"/>
        <v>62789.347760000004</v>
      </c>
      <c r="K94" s="48">
        <f t="shared" si="21"/>
        <v>383.10049597192716</v>
      </c>
      <c r="L94" s="288">
        <f t="shared" si="24"/>
        <v>1522354.133561575</v>
      </c>
      <c r="M94" s="236">
        <f t="shared" si="22"/>
        <v>25576984.40217139</v>
      </c>
      <c r="N94" s="339">
        <f t="shared" si="18"/>
        <v>407.34591637954907</v>
      </c>
      <c r="O94" s="223">
        <f t="shared" si="23"/>
        <v>703.7470944907382</v>
      </c>
      <c r="P94" s="204"/>
      <c r="Q94" s="436">
        <v>24044868.886494506</v>
      </c>
      <c r="R94" s="304">
        <f t="shared" si="25"/>
        <v>1532115.5156768821</v>
      </c>
      <c r="S94" s="240">
        <f t="shared" si="19"/>
        <v>0.06371902142238084</v>
      </c>
      <c r="T94" s="155"/>
      <c r="V94" s="207"/>
      <c r="W94" s="207"/>
      <c r="X94" s="20"/>
      <c r="Y94" s="20"/>
    </row>
    <row r="95" spans="1:25" ht="15">
      <c r="A95" s="39">
        <v>77</v>
      </c>
      <c r="B95" s="55" t="s">
        <v>79</v>
      </c>
      <c r="C95" s="48">
        <f>Vertetie_ienemumi!I82</f>
        <v>14866327.95834469</v>
      </c>
      <c r="D95" s="114">
        <f>Iedzivotaju_skaits_struktura!C82</f>
        <v>20330</v>
      </c>
      <c r="E95" s="114">
        <f>Iedzivotaju_skaits_struktura!D82</f>
        <v>1462</v>
      </c>
      <c r="F95" s="114">
        <f>Iedzivotaju_skaits_struktura!E82</f>
        <v>2232</v>
      </c>
      <c r="G95" s="114">
        <f>Iedzivotaju_skaits_struktura!F82</f>
        <v>3945</v>
      </c>
      <c r="H95" s="114">
        <v>298.184</v>
      </c>
      <c r="I95" s="48">
        <f t="shared" si="20"/>
        <v>731.2507603711111</v>
      </c>
      <c r="J95" s="48">
        <f t="shared" si="26"/>
        <v>34399.93968</v>
      </c>
      <c r="K95" s="48">
        <f t="shared" si="21"/>
        <v>432.1614542535933</v>
      </c>
      <c r="L95" s="288">
        <f t="shared" si="24"/>
        <v>-226249.5049232105</v>
      </c>
      <c r="M95" s="236">
        <f t="shared" si="22"/>
        <v>14640078.45342148</v>
      </c>
      <c r="N95" s="339">
        <f t="shared" si="18"/>
        <v>425.58442222889033</v>
      </c>
      <c r="O95" s="223">
        <f t="shared" si="23"/>
        <v>720.1219111373084</v>
      </c>
      <c r="P95" s="204"/>
      <c r="Q95" s="436">
        <v>13593377.703595517</v>
      </c>
      <c r="R95" s="304">
        <f t="shared" si="25"/>
        <v>1046700.7498259619</v>
      </c>
      <c r="S95" s="240">
        <f t="shared" si="19"/>
        <v>0.07700078469452842</v>
      </c>
      <c r="T95" s="155"/>
      <c r="V95" s="207"/>
      <c r="W95" s="207"/>
      <c r="X95" s="20"/>
      <c r="Y95" s="20"/>
    </row>
    <row r="96" spans="1:25" ht="15">
      <c r="A96" s="39">
        <v>78</v>
      </c>
      <c r="B96" s="58" t="s">
        <v>80</v>
      </c>
      <c r="C96" s="48">
        <f>Vertetie_ienemumi!I83</f>
        <v>7461388.987704842</v>
      </c>
      <c r="D96" s="114">
        <f>Iedzivotaju_skaits_struktura!C83</f>
        <v>10698</v>
      </c>
      <c r="E96" s="114">
        <f>Iedzivotaju_skaits_struktura!D83</f>
        <v>1064</v>
      </c>
      <c r="F96" s="114">
        <f>Iedzivotaju_skaits_struktura!E83</f>
        <v>1297</v>
      </c>
      <c r="G96" s="114">
        <f>Iedzivotaju_skaits_struktura!F83</f>
        <v>1816</v>
      </c>
      <c r="H96" s="114">
        <v>285.82099999999997</v>
      </c>
      <c r="I96" s="48">
        <f t="shared" si="20"/>
        <v>697.456439306865</v>
      </c>
      <c r="J96" s="48">
        <f t="shared" si="26"/>
        <v>19194.26792</v>
      </c>
      <c r="K96" s="48">
        <f t="shared" si="21"/>
        <v>388.73006351704834</v>
      </c>
      <c r="L96" s="288">
        <f t="shared" si="24"/>
        <v>397487.4810343878</v>
      </c>
      <c r="M96" s="236">
        <f t="shared" si="22"/>
        <v>7858876.46873923</v>
      </c>
      <c r="N96" s="339">
        <f t="shared" si="18"/>
        <v>409.4387189703889</v>
      </c>
      <c r="O96" s="223">
        <f t="shared" si="23"/>
        <v>734.6117469376734</v>
      </c>
      <c r="P96" s="204"/>
      <c r="Q96" s="436">
        <v>7220413.0089679705</v>
      </c>
      <c r="R96" s="304">
        <f t="shared" si="25"/>
        <v>638463.4597712597</v>
      </c>
      <c r="S96" s="240">
        <f t="shared" si="19"/>
        <v>0.08842478387015662</v>
      </c>
      <c r="T96" s="155"/>
      <c r="V96" s="207"/>
      <c r="W96" s="207"/>
      <c r="X96" s="20"/>
      <c r="Y96" s="20"/>
    </row>
    <row r="97" spans="1:25" ht="15">
      <c r="A97" s="39">
        <v>79</v>
      </c>
      <c r="B97" s="55" t="s">
        <v>81</v>
      </c>
      <c r="C97" s="48">
        <f>Vertetie_ienemumi!I84</f>
        <v>2327924.3606984545</v>
      </c>
      <c r="D97" s="114">
        <f>Iedzivotaju_skaits_struktura!C84</f>
        <v>4138</v>
      </c>
      <c r="E97" s="114">
        <f>Iedzivotaju_skaits_struktura!D84</f>
        <v>246</v>
      </c>
      <c r="F97" s="114">
        <f>Iedzivotaju_skaits_struktura!E84</f>
        <v>439</v>
      </c>
      <c r="G97" s="114">
        <f>Iedzivotaju_skaits_struktura!F84</f>
        <v>881</v>
      </c>
      <c r="H97" s="114">
        <v>485.024</v>
      </c>
      <c r="I97" s="48">
        <f t="shared" si="20"/>
        <v>562.5723442963882</v>
      </c>
      <c r="J97" s="48">
        <f t="shared" si="26"/>
        <v>7533.956480000001</v>
      </c>
      <c r="K97" s="48">
        <f t="shared" si="21"/>
        <v>308.9909487635445</v>
      </c>
      <c r="L97" s="288">
        <f t="shared" si="24"/>
        <v>533438.7789766424</v>
      </c>
      <c r="M97" s="236">
        <f t="shared" si="22"/>
        <v>2861363.139675097</v>
      </c>
      <c r="N97" s="339">
        <f t="shared" si="18"/>
        <v>379.795549293523</v>
      </c>
      <c r="O97" s="223">
        <f t="shared" si="23"/>
        <v>691.4845673453593</v>
      </c>
      <c r="P97" s="204"/>
      <c r="Q97" s="436">
        <v>2672037.1382037806</v>
      </c>
      <c r="R97" s="304">
        <f t="shared" si="25"/>
        <v>189326.00147131644</v>
      </c>
      <c r="S97" s="240">
        <f t="shared" si="19"/>
        <v>0.07085455466333324</v>
      </c>
      <c r="T97" s="155"/>
      <c r="V97" s="207"/>
      <c r="W97" s="207"/>
      <c r="X97" s="20"/>
      <c r="Y97" s="20"/>
    </row>
    <row r="98" spans="1:25" ht="15">
      <c r="A98" s="39">
        <v>80</v>
      </c>
      <c r="B98" s="55" t="s">
        <v>82</v>
      </c>
      <c r="C98" s="48">
        <f>Vertetie_ienemumi!I85</f>
        <v>1819553.4615209582</v>
      </c>
      <c r="D98" s="114">
        <f>Iedzivotaju_skaits_struktura!C85</f>
        <v>2928</v>
      </c>
      <c r="E98" s="114">
        <f>Iedzivotaju_skaits_struktura!D85</f>
        <v>164</v>
      </c>
      <c r="F98" s="114">
        <f>Iedzivotaju_skaits_struktura!E85</f>
        <v>272</v>
      </c>
      <c r="G98" s="114">
        <f>Iedzivotaju_skaits_struktura!F85</f>
        <v>701</v>
      </c>
      <c r="H98" s="114">
        <v>515.055</v>
      </c>
      <c r="I98" s="48">
        <f t="shared" si="20"/>
        <v>621.4321931424038</v>
      </c>
      <c r="J98" s="48">
        <f t="shared" si="26"/>
        <v>5500.1036</v>
      </c>
      <c r="K98" s="48">
        <f t="shared" si="21"/>
        <v>330.82167061743314</v>
      </c>
      <c r="L98" s="288">
        <f t="shared" si="24"/>
        <v>313998.1183988387</v>
      </c>
      <c r="M98" s="236">
        <f t="shared" si="22"/>
        <v>2133551.579919797</v>
      </c>
      <c r="N98" s="339">
        <f t="shared" si="18"/>
        <v>387.91116224061614</v>
      </c>
      <c r="O98" s="223">
        <f t="shared" si="23"/>
        <v>728.6719876775263</v>
      </c>
      <c r="P98" s="204"/>
      <c r="Q98" s="436">
        <v>1897413.9470508213</v>
      </c>
      <c r="R98" s="304">
        <f t="shared" si="25"/>
        <v>236137.63286897563</v>
      </c>
      <c r="S98" s="240">
        <f t="shared" si="19"/>
        <v>0.12445235434050006</v>
      </c>
      <c r="T98" s="155"/>
      <c r="V98" s="207"/>
      <c r="W98" s="207"/>
      <c r="X98" s="20"/>
      <c r="Y98" s="20"/>
    </row>
    <row r="99" spans="1:25" ht="15">
      <c r="A99" s="39">
        <v>81</v>
      </c>
      <c r="B99" s="55" t="s">
        <v>83</v>
      </c>
      <c r="C99" s="48">
        <f>Vertetie_ienemumi!I86</f>
        <v>2746216.8097506254</v>
      </c>
      <c r="D99" s="114">
        <f>Iedzivotaju_skaits_struktura!C86</f>
        <v>5676</v>
      </c>
      <c r="E99" s="114">
        <f>Iedzivotaju_skaits_struktura!D86</f>
        <v>353</v>
      </c>
      <c r="F99" s="114">
        <f>Iedzivotaju_skaits_struktura!E86</f>
        <v>575</v>
      </c>
      <c r="G99" s="114">
        <f>Iedzivotaju_skaits_struktura!F86</f>
        <v>1351</v>
      </c>
      <c r="H99" s="114">
        <v>375.00300000000004</v>
      </c>
      <c r="I99" s="48">
        <f t="shared" si="20"/>
        <v>483.82960002653726</v>
      </c>
      <c r="J99" s="48">
        <f t="shared" si="26"/>
        <v>9946.26456</v>
      </c>
      <c r="K99" s="48">
        <f t="shared" si="21"/>
        <v>276.10534519610906</v>
      </c>
      <c r="L99" s="288">
        <f t="shared" si="24"/>
        <v>909734.2679636577</v>
      </c>
      <c r="M99" s="236">
        <f t="shared" si="22"/>
        <v>3655951.077714283</v>
      </c>
      <c r="N99" s="339">
        <f t="shared" si="18"/>
        <v>367.5702627514146</v>
      </c>
      <c r="O99" s="223">
        <f t="shared" si="23"/>
        <v>644.1069551998385</v>
      </c>
      <c r="P99" s="204"/>
      <c r="Q99" s="436">
        <v>3453832.408426302</v>
      </c>
      <c r="R99" s="304">
        <f t="shared" si="25"/>
        <v>202118.669287981</v>
      </c>
      <c r="S99" s="240">
        <f t="shared" si="19"/>
        <v>0.05852011487148956</v>
      </c>
      <c r="T99" s="155"/>
      <c r="V99" s="207"/>
      <c r="W99" s="207"/>
      <c r="X99" s="20"/>
      <c r="Y99" s="20"/>
    </row>
    <row r="100" spans="1:25" ht="15">
      <c r="A100" s="39">
        <v>82</v>
      </c>
      <c r="B100" s="55" t="s">
        <v>84</v>
      </c>
      <c r="C100" s="48">
        <f>Vertetie_ienemumi!I87</f>
        <v>5049570.302366326</v>
      </c>
      <c r="D100" s="114">
        <f>Iedzivotaju_skaits_struktura!C87</f>
        <v>10497</v>
      </c>
      <c r="E100" s="114">
        <f>Iedzivotaju_skaits_struktura!D87</f>
        <v>647</v>
      </c>
      <c r="F100" s="114">
        <f>Iedzivotaju_skaits_struktura!E87</f>
        <v>957</v>
      </c>
      <c r="G100" s="114">
        <f>Iedzivotaju_skaits_struktura!F87</f>
        <v>2266</v>
      </c>
      <c r="H100" s="114">
        <v>363.10699999999997</v>
      </c>
      <c r="I100" s="48">
        <f t="shared" si="20"/>
        <v>481.04889991105324</v>
      </c>
      <c r="J100" s="48">
        <f t="shared" si="26"/>
        <v>17359.56264</v>
      </c>
      <c r="K100" s="48">
        <f t="shared" si="21"/>
        <v>290.88119367311003</v>
      </c>
      <c r="L100" s="288">
        <f t="shared" si="24"/>
        <v>1426643.9109317367</v>
      </c>
      <c r="M100" s="236">
        <f t="shared" si="22"/>
        <v>6476214.213298062</v>
      </c>
      <c r="N100" s="339">
        <f t="shared" si="18"/>
        <v>373.0632129161787</v>
      </c>
      <c r="O100" s="223">
        <f t="shared" si="23"/>
        <v>616.9585799083607</v>
      </c>
      <c r="P100" s="204"/>
      <c r="Q100" s="436">
        <v>6110476.438677189</v>
      </c>
      <c r="R100" s="304">
        <f t="shared" si="25"/>
        <v>365737.7746208729</v>
      </c>
      <c r="S100" s="240">
        <f t="shared" si="19"/>
        <v>0.05985421567226412</v>
      </c>
      <c r="T100" s="155"/>
      <c r="V100" s="207"/>
      <c r="W100" s="207"/>
      <c r="X100" s="20"/>
      <c r="Y100" s="20"/>
    </row>
    <row r="101" spans="1:25" ht="15">
      <c r="A101" s="39">
        <v>83</v>
      </c>
      <c r="B101" s="55" t="s">
        <v>85</v>
      </c>
      <c r="C101" s="48">
        <f>Vertetie_ienemumi!I88</f>
        <v>2594288.441420893</v>
      </c>
      <c r="D101" s="114">
        <f>Iedzivotaju_skaits_struktura!C88</f>
        <v>5875</v>
      </c>
      <c r="E101" s="114">
        <f>Iedzivotaju_skaits_struktura!D88</f>
        <v>349</v>
      </c>
      <c r="F101" s="114">
        <f>Iedzivotaju_skaits_struktura!E88</f>
        <v>678</v>
      </c>
      <c r="G101" s="114">
        <f>Iedzivotaju_skaits_struktura!F88</f>
        <v>1298</v>
      </c>
      <c r="H101" s="114">
        <v>519.624</v>
      </c>
      <c r="I101" s="48">
        <f t="shared" si="20"/>
        <v>441.58101130568394</v>
      </c>
      <c r="J101" s="48">
        <f t="shared" si="26"/>
        <v>10652.28848</v>
      </c>
      <c r="K101" s="48">
        <f t="shared" si="21"/>
        <v>243.5428261534364</v>
      </c>
      <c r="L101" s="288">
        <f t="shared" si="24"/>
        <v>1192228.1726354398</v>
      </c>
      <c r="M101" s="236">
        <f t="shared" si="22"/>
        <v>3786516.614056333</v>
      </c>
      <c r="N101" s="339">
        <f t="shared" si="18"/>
        <v>355.46508350441644</v>
      </c>
      <c r="O101" s="223">
        <f t="shared" si="23"/>
        <v>644.5134662223545</v>
      </c>
      <c r="P101" s="204"/>
      <c r="Q101" s="436">
        <v>3612765.9014219795</v>
      </c>
      <c r="R101" s="304">
        <f t="shared" si="25"/>
        <v>173750.71263435343</v>
      </c>
      <c r="S101" s="240">
        <f t="shared" si="19"/>
        <v>0.04809354311220804</v>
      </c>
      <c r="T101" s="155"/>
      <c r="V101" s="207"/>
      <c r="W101" s="207"/>
      <c r="X101" s="20"/>
      <c r="Y101" s="20"/>
    </row>
    <row r="102" spans="1:25" ht="15">
      <c r="A102" s="39">
        <v>84</v>
      </c>
      <c r="B102" s="55" t="s">
        <v>86</v>
      </c>
      <c r="C102" s="48">
        <f>Vertetie_ienemumi!I89</f>
        <v>4734929.346179078</v>
      </c>
      <c r="D102" s="114">
        <f>Iedzivotaju_skaits_struktura!C89</f>
        <v>8736</v>
      </c>
      <c r="E102" s="114">
        <f>Iedzivotaju_skaits_struktura!D89</f>
        <v>548</v>
      </c>
      <c r="F102" s="114">
        <f>Iedzivotaju_skaits_struktura!E89</f>
        <v>926</v>
      </c>
      <c r="G102" s="114">
        <f>Iedzivotaju_skaits_struktura!F89</f>
        <v>1775</v>
      </c>
      <c r="H102" s="114">
        <v>301.47900000000004</v>
      </c>
      <c r="I102" s="48">
        <f t="shared" si="20"/>
        <v>542.0019855974219</v>
      </c>
      <c r="J102" s="48">
        <f t="shared" si="26"/>
        <v>14808.82808</v>
      </c>
      <c r="K102" s="48">
        <f t="shared" si="21"/>
        <v>319.7369380345375</v>
      </c>
      <c r="L102" s="288">
        <f t="shared" si="24"/>
        <v>948556.5807054371</v>
      </c>
      <c r="M102" s="236">
        <f t="shared" si="22"/>
        <v>5683485.926884515</v>
      </c>
      <c r="N102" s="339">
        <f t="shared" si="18"/>
        <v>383.7903915273568</v>
      </c>
      <c r="O102" s="223">
        <f t="shared" si="23"/>
        <v>650.5821802752421</v>
      </c>
      <c r="P102" s="204"/>
      <c r="Q102" s="436">
        <v>5323072.37539844</v>
      </c>
      <c r="R102" s="304">
        <f t="shared" si="25"/>
        <v>360413.5514860749</v>
      </c>
      <c r="S102" s="240">
        <f t="shared" si="19"/>
        <v>0.06770780595653614</v>
      </c>
      <c r="T102" s="155"/>
      <c r="V102" s="207"/>
      <c r="W102" s="207"/>
      <c r="X102" s="20"/>
      <c r="Y102" s="20"/>
    </row>
    <row r="103" spans="1:25" ht="15">
      <c r="A103" s="39">
        <v>85</v>
      </c>
      <c r="B103" s="55" t="s">
        <v>87</v>
      </c>
      <c r="C103" s="48">
        <f>Vertetie_ienemumi!I90</f>
        <v>1572192.0501050695</v>
      </c>
      <c r="D103" s="114">
        <f>Iedzivotaju_skaits_struktura!C90</f>
        <v>3457</v>
      </c>
      <c r="E103" s="114">
        <f>Iedzivotaju_skaits_struktura!D90</f>
        <v>181</v>
      </c>
      <c r="F103" s="114">
        <f>Iedzivotaju_skaits_struktura!E90</f>
        <v>338</v>
      </c>
      <c r="G103" s="114">
        <f>Iedzivotaju_skaits_struktura!F90</f>
        <v>761</v>
      </c>
      <c r="H103" s="114">
        <v>308.703</v>
      </c>
      <c r="I103" s="48">
        <f t="shared" si="20"/>
        <v>454.7850882571795</v>
      </c>
      <c r="J103" s="48">
        <f t="shared" si="26"/>
        <v>6014.78856</v>
      </c>
      <c r="K103" s="48">
        <f t="shared" si="21"/>
        <v>261.3877502794661</v>
      </c>
      <c r="L103" s="288">
        <f t="shared" si="24"/>
        <v>605756.6829762317</v>
      </c>
      <c r="M103" s="236">
        <f t="shared" si="22"/>
        <v>2177948.733081301</v>
      </c>
      <c r="N103" s="339">
        <f t="shared" si="18"/>
        <v>362.09896846004864</v>
      </c>
      <c r="O103" s="223">
        <f t="shared" si="23"/>
        <v>630.0112042468329</v>
      </c>
      <c r="P103" s="204"/>
      <c r="Q103" s="436">
        <v>2127292.820774193</v>
      </c>
      <c r="R103" s="304">
        <f t="shared" si="25"/>
        <v>50655.91230710829</v>
      </c>
      <c r="S103" s="240">
        <f t="shared" si="19"/>
        <v>0.023812383425744432</v>
      </c>
      <c r="T103" s="155"/>
      <c r="V103" s="207"/>
      <c r="W103" s="207"/>
      <c r="X103" s="20"/>
      <c r="Y103" s="20"/>
    </row>
    <row r="104" spans="1:25" ht="15">
      <c r="A104" s="39">
        <v>86</v>
      </c>
      <c r="B104" s="55" t="s">
        <v>88</v>
      </c>
      <c r="C104" s="48">
        <f>Vertetie_ienemumi!I91</f>
        <v>10019593.37761784</v>
      </c>
      <c r="D104" s="114">
        <f>Iedzivotaju_skaits_struktura!C91</f>
        <v>29257</v>
      </c>
      <c r="E104" s="114">
        <f>Iedzivotaju_skaits_struktura!D91</f>
        <v>1690</v>
      </c>
      <c r="F104" s="114">
        <f>Iedzivotaju_skaits_struktura!E91</f>
        <v>3247</v>
      </c>
      <c r="G104" s="114">
        <f>Iedzivotaju_skaits_struktura!F91</f>
        <v>5848</v>
      </c>
      <c r="H104" s="114">
        <v>2516.527</v>
      </c>
      <c r="I104" s="48">
        <f t="shared" si="20"/>
        <v>342.4682427322637</v>
      </c>
      <c r="J104" s="48">
        <f t="shared" si="26"/>
        <v>51949.461039999995</v>
      </c>
      <c r="K104" s="48">
        <f t="shared" si="21"/>
        <v>192.87194086389007</v>
      </c>
      <c r="L104" s="288">
        <f t="shared" si="24"/>
        <v>7468054.1667386275</v>
      </c>
      <c r="M104" s="236">
        <f t="shared" si="22"/>
        <v>17487647.544356465</v>
      </c>
      <c r="N104" s="339">
        <f t="shared" si="18"/>
        <v>336.6280841853459</v>
      </c>
      <c r="O104" s="223">
        <f t="shared" si="23"/>
        <v>597.7252467565528</v>
      </c>
      <c r="P104" s="204"/>
      <c r="Q104" s="436">
        <v>16784902.84652224</v>
      </c>
      <c r="R104" s="304">
        <f t="shared" si="25"/>
        <v>702744.6978342235</v>
      </c>
      <c r="S104" s="240">
        <f t="shared" si="19"/>
        <v>0.04186766550035936</v>
      </c>
      <c r="T104" s="155"/>
      <c r="V104" s="207"/>
      <c r="W104" s="207"/>
      <c r="X104" s="20"/>
      <c r="Y104" s="20"/>
    </row>
    <row r="105" spans="1:25" ht="15">
      <c r="A105" s="39">
        <v>87</v>
      </c>
      <c r="B105" s="55" t="s">
        <v>89</v>
      </c>
      <c r="C105" s="48">
        <f>Vertetie_ienemumi!I92</f>
        <v>1769612.470450803</v>
      </c>
      <c r="D105" s="114">
        <f>Iedzivotaju_skaits_struktura!C92</f>
        <v>5563</v>
      </c>
      <c r="E105" s="114">
        <f>Iedzivotaju_skaits_struktura!D92</f>
        <v>235</v>
      </c>
      <c r="F105" s="114">
        <f>Iedzivotaju_skaits_struktura!E92</f>
        <v>540</v>
      </c>
      <c r="G105" s="114">
        <f>Iedzivotaju_skaits_struktura!F92</f>
        <v>1250</v>
      </c>
      <c r="H105" s="114">
        <v>626.995</v>
      </c>
      <c r="I105" s="48">
        <f t="shared" si="20"/>
        <v>318.10398534078786</v>
      </c>
      <c r="J105" s="48">
        <f t="shared" si="26"/>
        <v>9751.3324</v>
      </c>
      <c r="K105" s="48">
        <f t="shared" si="21"/>
        <v>181.47391534420498</v>
      </c>
      <c r="L105" s="288">
        <f t="shared" si="24"/>
        <v>1471641.1577449024</v>
      </c>
      <c r="M105" s="236">
        <f t="shared" si="22"/>
        <v>3241253.6281957054</v>
      </c>
      <c r="N105" s="339">
        <f t="shared" si="18"/>
        <v>332.39084621868756</v>
      </c>
      <c r="O105" s="223">
        <f t="shared" si="23"/>
        <v>582.6449088973046</v>
      </c>
      <c r="P105" s="204"/>
      <c r="Q105" s="436">
        <v>3137809.1220297418</v>
      </c>
      <c r="R105" s="304">
        <f t="shared" si="25"/>
        <v>103444.5061659636</v>
      </c>
      <c r="S105" s="240">
        <f t="shared" si="19"/>
        <v>0.03296711244788808</v>
      </c>
      <c r="T105" s="155"/>
      <c r="V105" s="207"/>
      <c r="W105" s="207"/>
      <c r="X105" s="20"/>
      <c r="Y105" s="20"/>
    </row>
    <row r="106" spans="1:25" ht="15">
      <c r="A106" s="39">
        <v>88</v>
      </c>
      <c r="B106" s="55" t="s">
        <v>90</v>
      </c>
      <c r="C106" s="48">
        <f>Vertetie_ienemumi!I93</f>
        <v>2108721.7817490473</v>
      </c>
      <c r="D106" s="114">
        <f>Iedzivotaju_skaits_struktura!C93</f>
        <v>4115</v>
      </c>
      <c r="E106" s="114">
        <f>Iedzivotaju_skaits_struktura!D93</f>
        <v>218</v>
      </c>
      <c r="F106" s="114">
        <f>Iedzivotaju_skaits_struktura!E93</f>
        <v>405</v>
      </c>
      <c r="G106" s="114">
        <f>Iedzivotaju_skaits_struktura!F93</f>
        <v>913</v>
      </c>
      <c r="H106" s="114">
        <v>200.352</v>
      </c>
      <c r="I106" s="48">
        <f t="shared" si="20"/>
        <v>512.4475775817855</v>
      </c>
      <c r="J106" s="48">
        <f t="shared" si="26"/>
        <v>6925.57504</v>
      </c>
      <c r="K106" s="48">
        <f t="shared" si="21"/>
        <v>304.48327677769953</v>
      </c>
      <c r="L106" s="288">
        <f t="shared" si="24"/>
        <v>509975.36103499826</v>
      </c>
      <c r="M106" s="236">
        <f t="shared" si="22"/>
        <v>2618697.1427840455</v>
      </c>
      <c r="N106" s="339">
        <f t="shared" si="18"/>
        <v>378.1198135402841</v>
      </c>
      <c r="O106" s="223">
        <f t="shared" si="23"/>
        <v>636.3784065088811</v>
      </c>
      <c r="P106" s="204"/>
      <c r="Q106" s="436">
        <v>2516590.0171591835</v>
      </c>
      <c r="R106" s="304">
        <f t="shared" si="25"/>
        <v>102107.12562486203</v>
      </c>
      <c r="S106" s="240">
        <f t="shared" si="19"/>
        <v>0.04057360353838013</v>
      </c>
      <c r="T106" s="155"/>
      <c r="V106" s="207"/>
      <c r="W106" s="207"/>
      <c r="X106" s="20"/>
      <c r="Y106" s="20"/>
    </row>
    <row r="107" spans="1:25" ht="15">
      <c r="A107" s="39">
        <v>89</v>
      </c>
      <c r="B107" s="55" t="s">
        <v>91</v>
      </c>
      <c r="C107" s="48">
        <f>Vertetie_ienemumi!I94</f>
        <v>4658245.323888588</v>
      </c>
      <c r="D107" s="114">
        <f>Iedzivotaju_skaits_struktura!C94</f>
        <v>6915</v>
      </c>
      <c r="E107" s="114">
        <f>Iedzivotaju_skaits_struktura!D94</f>
        <v>471</v>
      </c>
      <c r="F107" s="114">
        <f>Iedzivotaju_skaits_struktura!E94</f>
        <v>743</v>
      </c>
      <c r="G107" s="114">
        <f>Iedzivotaju_skaits_struktura!F94</f>
        <v>1250</v>
      </c>
      <c r="H107" s="114">
        <v>324.894</v>
      </c>
      <c r="I107" s="48">
        <f t="shared" si="20"/>
        <v>673.6435753996511</v>
      </c>
      <c r="J107" s="48">
        <f t="shared" si="26"/>
        <v>11858.158879999999</v>
      </c>
      <c r="K107" s="48">
        <f t="shared" si="21"/>
        <v>392.8304023439251</v>
      </c>
      <c r="L107" s="288">
        <f t="shared" si="24"/>
        <v>215019.55399998327</v>
      </c>
      <c r="M107" s="236">
        <f t="shared" si="22"/>
        <v>4873264.8778885715</v>
      </c>
      <c r="N107" s="339">
        <f t="shared" si="18"/>
        <v>410.9630278362885</v>
      </c>
      <c r="O107" s="223">
        <f t="shared" si="23"/>
        <v>704.738232521847</v>
      </c>
      <c r="P107" s="204"/>
      <c r="Q107" s="436">
        <v>4543175.086078945</v>
      </c>
      <c r="R107" s="304">
        <f t="shared" si="25"/>
        <v>330089.79180962685</v>
      </c>
      <c r="S107" s="240">
        <f t="shared" si="19"/>
        <v>0.07265618990143641</v>
      </c>
      <c r="T107" s="155"/>
      <c r="V107" s="207"/>
      <c r="W107" s="207"/>
      <c r="X107" s="20"/>
      <c r="Y107" s="20"/>
    </row>
    <row r="108" spans="1:25" ht="15">
      <c r="A108" s="39">
        <v>90</v>
      </c>
      <c r="B108" s="55" t="s">
        <v>92</v>
      </c>
      <c r="C108" s="48">
        <f>Vertetie_ienemumi!I95</f>
        <v>891465.3309204439</v>
      </c>
      <c r="D108" s="114">
        <f>Iedzivotaju_skaits_struktura!C95</f>
        <v>1832</v>
      </c>
      <c r="E108" s="114">
        <f>Iedzivotaju_skaits_struktura!D95</f>
        <v>99</v>
      </c>
      <c r="F108" s="114">
        <f>Iedzivotaju_skaits_struktura!E95</f>
        <v>162</v>
      </c>
      <c r="G108" s="114">
        <f>Iedzivotaju_skaits_struktura!F95</f>
        <v>460</v>
      </c>
      <c r="H108" s="114">
        <v>447.45599999999996</v>
      </c>
      <c r="I108" s="48">
        <f t="shared" si="20"/>
        <v>486.6077133845218</v>
      </c>
      <c r="J108" s="48">
        <f t="shared" si="26"/>
        <v>3612.31312</v>
      </c>
      <c r="K108" s="48">
        <f t="shared" si="21"/>
        <v>246.78517650774523</v>
      </c>
      <c r="L108" s="288">
        <f t="shared" si="24"/>
        <v>396939.9555317096</v>
      </c>
      <c r="M108" s="236">
        <f t="shared" si="22"/>
        <v>1288405.2864521535</v>
      </c>
      <c r="N108" s="339">
        <f t="shared" si="18"/>
        <v>356.67043350111175</v>
      </c>
      <c r="O108" s="223">
        <f t="shared" si="23"/>
        <v>703.2779947882934</v>
      </c>
      <c r="P108" s="204"/>
      <c r="Q108" s="436">
        <v>1190960.0887208795</v>
      </c>
      <c r="R108" s="304">
        <f t="shared" si="25"/>
        <v>97445.19773127395</v>
      </c>
      <c r="S108" s="240">
        <f t="shared" si="19"/>
        <v>0.08182070806078179</v>
      </c>
      <c r="T108" s="155"/>
      <c r="V108" s="207"/>
      <c r="W108" s="207"/>
      <c r="X108" s="20"/>
      <c r="Y108" s="20"/>
    </row>
    <row r="109" spans="1:25" ht="15">
      <c r="A109" s="39">
        <v>91</v>
      </c>
      <c r="B109" s="55" t="s">
        <v>93</v>
      </c>
      <c r="C109" s="48">
        <f>Vertetie_ienemumi!I96</f>
        <v>822189.709378812</v>
      </c>
      <c r="D109" s="114">
        <f>Iedzivotaju_skaits_struktura!C96</f>
        <v>2395</v>
      </c>
      <c r="E109" s="114">
        <f>Iedzivotaju_skaits_struktura!D96</f>
        <v>122</v>
      </c>
      <c r="F109" s="114">
        <f>Iedzivotaju_skaits_struktura!E96</f>
        <v>262</v>
      </c>
      <c r="G109" s="114">
        <f>Iedzivotaju_skaits_struktura!F96</f>
        <v>526</v>
      </c>
      <c r="H109" s="114">
        <v>513.47</v>
      </c>
      <c r="I109" s="48">
        <f t="shared" si="20"/>
        <v>343.2942419118213</v>
      </c>
      <c r="J109" s="48">
        <f t="shared" si="26"/>
        <v>4704.3144</v>
      </c>
      <c r="K109" s="48">
        <f t="shared" si="21"/>
        <v>174.77354604080287</v>
      </c>
      <c r="L109" s="288">
        <f t="shared" si="24"/>
        <v>729763.4747997973</v>
      </c>
      <c r="M109" s="236">
        <f t="shared" si="22"/>
        <v>1551953.1841786094</v>
      </c>
      <c r="N109" s="339">
        <f t="shared" si="18"/>
        <v>329.8999710092951</v>
      </c>
      <c r="O109" s="223">
        <f t="shared" si="23"/>
        <v>647.9971541455571</v>
      </c>
      <c r="P109" s="204"/>
      <c r="Q109" s="436">
        <v>1459998.312661594</v>
      </c>
      <c r="R109" s="304">
        <f t="shared" si="25"/>
        <v>91954.87151701539</v>
      </c>
      <c r="S109" s="240">
        <f t="shared" si="19"/>
        <v>0.0629828615002852</v>
      </c>
      <c r="T109" s="155"/>
      <c r="V109" s="207"/>
      <c r="W109" s="207"/>
      <c r="X109" s="20"/>
      <c r="Y109" s="20"/>
    </row>
    <row r="110" spans="1:25" ht="15">
      <c r="A110" s="39">
        <v>92</v>
      </c>
      <c r="B110" s="55" t="s">
        <v>94</v>
      </c>
      <c r="C110" s="48">
        <f>Vertetie_ienemumi!I97</f>
        <v>1928449.6465338902</v>
      </c>
      <c r="D110" s="114">
        <f>Iedzivotaju_skaits_struktura!C97</f>
        <v>3884</v>
      </c>
      <c r="E110" s="114">
        <f>Iedzivotaju_skaits_struktura!D97</f>
        <v>261</v>
      </c>
      <c r="F110" s="114">
        <f>Iedzivotaju_skaits_struktura!E97</f>
        <v>381</v>
      </c>
      <c r="G110" s="114">
        <f>Iedzivotaju_skaits_struktura!F97</f>
        <v>822</v>
      </c>
      <c r="H110" s="114">
        <v>231.56799999999998</v>
      </c>
      <c r="I110" s="48">
        <f t="shared" si="20"/>
        <v>496.5112375215989</v>
      </c>
      <c r="J110" s="48">
        <f t="shared" si="26"/>
        <v>6697.063359999999</v>
      </c>
      <c r="K110" s="48">
        <f t="shared" si="21"/>
        <v>287.9545172070599</v>
      </c>
      <c r="L110" s="288">
        <f t="shared" si="24"/>
        <v>562691.9386542853</v>
      </c>
      <c r="M110" s="236">
        <f t="shared" si="22"/>
        <v>2491141.5851881756</v>
      </c>
      <c r="N110" s="339">
        <f t="shared" si="18"/>
        <v>371.97521529618257</v>
      </c>
      <c r="O110" s="223">
        <f t="shared" si="23"/>
        <v>641.3855780608073</v>
      </c>
      <c r="P110" s="204"/>
      <c r="Q110" s="436">
        <v>2330511.494839224</v>
      </c>
      <c r="R110" s="304">
        <f t="shared" si="25"/>
        <v>160630.09034895152</v>
      </c>
      <c r="S110" s="240">
        <f t="shared" si="19"/>
        <v>0.0689248221708656</v>
      </c>
      <c r="T110" s="155"/>
      <c r="V110" s="207"/>
      <c r="W110" s="207"/>
      <c r="X110" s="20"/>
      <c r="Y110" s="20"/>
    </row>
    <row r="111" spans="1:25" ht="15">
      <c r="A111" s="39">
        <v>93</v>
      </c>
      <c r="B111" s="55" t="s">
        <v>95</v>
      </c>
      <c r="C111" s="48">
        <f>Vertetie_ienemumi!I98</f>
        <v>2443850.84004734</v>
      </c>
      <c r="D111" s="114">
        <f>Iedzivotaju_skaits_struktura!C98</f>
        <v>5538</v>
      </c>
      <c r="E111" s="114">
        <f>Iedzivotaju_skaits_struktura!D98</f>
        <v>283</v>
      </c>
      <c r="F111" s="114">
        <f>Iedzivotaju_skaits_struktura!E98</f>
        <v>563</v>
      </c>
      <c r="G111" s="114">
        <f>Iedzivotaju_skaits_struktura!F98</f>
        <v>1328</v>
      </c>
      <c r="H111" s="114">
        <v>352.273</v>
      </c>
      <c r="I111" s="48">
        <f t="shared" si="20"/>
        <v>441.28762008799924</v>
      </c>
      <c r="J111" s="48">
        <f t="shared" si="26"/>
        <v>9553.774959999999</v>
      </c>
      <c r="K111" s="48">
        <f t="shared" si="21"/>
        <v>255.79949813338916</v>
      </c>
      <c r="L111" s="288">
        <f t="shared" si="24"/>
        <v>995713.790066418</v>
      </c>
      <c r="M111" s="236">
        <f t="shared" si="22"/>
        <v>3439564.630113758</v>
      </c>
      <c r="N111" s="339">
        <f t="shared" si="18"/>
        <v>360.0215249484753</v>
      </c>
      <c r="O111" s="223">
        <f t="shared" si="23"/>
        <v>621.0842596810686</v>
      </c>
      <c r="P111" s="204"/>
      <c r="Q111" s="436">
        <v>3258528.577815423</v>
      </c>
      <c r="R111" s="304">
        <f t="shared" si="25"/>
        <v>181036.05229833536</v>
      </c>
      <c r="S111" s="240">
        <f t="shared" si="19"/>
        <v>0.05555760766711004</v>
      </c>
      <c r="T111" s="155"/>
      <c r="V111" s="207"/>
      <c r="W111" s="207"/>
      <c r="X111" s="20"/>
      <c r="Y111" s="20"/>
    </row>
    <row r="112" spans="1:25" ht="15">
      <c r="A112" s="39">
        <v>94</v>
      </c>
      <c r="B112" s="55" t="s">
        <v>96</v>
      </c>
      <c r="C112" s="48">
        <f>Vertetie_ienemumi!I99</f>
        <v>4710866.850272617</v>
      </c>
      <c r="D112" s="114">
        <f>Iedzivotaju_skaits_struktura!C99</f>
        <v>8516</v>
      </c>
      <c r="E112" s="114">
        <f>Iedzivotaju_skaits_struktura!D99</f>
        <v>394</v>
      </c>
      <c r="F112" s="114">
        <f>Iedzivotaju_skaits_struktura!E99</f>
        <v>828</v>
      </c>
      <c r="G112" s="114">
        <f>Iedzivotaju_skaits_struktura!F99</f>
        <v>1941</v>
      </c>
      <c r="H112" s="114">
        <v>637.2090000000001</v>
      </c>
      <c r="I112" s="48">
        <f t="shared" si="20"/>
        <v>553.1783525449292</v>
      </c>
      <c r="J112" s="48">
        <f t="shared" si="26"/>
        <v>14542.137679999998</v>
      </c>
      <c r="K112" s="48">
        <f t="shared" si="21"/>
        <v>323.94596681281166</v>
      </c>
      <c r="L112" s="288">
        <f t="shared" si="24"/>
        <v>893020.1582123804</v>
      </c>
      <c r="M112" s="236">
        <f t="shared" si="22"/>
        <v>5603887.008484998</v>
      </c>
      <c r="N112" s="339">
        <f t="shared" si="18"/>
        <v>385.35510609228385</v>
      </c>
      <c r="O112" s="223">
        <f t="shared" si="23"/>
        <v>658.0421569381162</v>
      </c>
      <c r="P112" s="204"/>
      <c r="Q112" s="436">
        <v>5324381.975141184</v>
      </c>
      <c r="R112" s="304">
        <f t="shared" si="25"/>
        <v>279505.0333438134</v>
      </c>
      <c r="S112" s="240">
        <f t="shared" si="19"/>
        <v>0.0524953007971225</v>
      </c>
      <c r="T112" s="155"/>
      <c r="V112" s="207"/>
      <c r="W112" s="207"/>
      <c r="X112" s="20"/>
      <c r="Y112" s="20"/>
    </row>
    <row r="113" spans="1:25" ht="15">
      <c r="A113" s="39">
        <v>95</v>
      </c>
      <c r="B113" s="55" t="s">
        <v>97</v>
      </c>
      <c r="C113" s="48">
        <f>Vertetie_ienemumi!I100</f>
        <v>1876370.493718325</v>
      </c>
      <c r="D113" s="114">
        <f>Iedzivotaju_skaits_struktura!C100</f>
        <v>3987</v>
      </c>
      <c r="E113" s="114">
        <f>Iedzivotaju_skaits_struktura!D100</f>
        <v>282</v>
      </c>
      <c r="F113" s="114">
        <f>Iedzivotaju_skaits_struktura!E100</f>
        <v>428</v>
      </c>
      <c r="G113" s="114">
        <f>Iedzivotaju_skaits_struktura!F100</f>
        <v>726</v>
      </c>
      <c r="H113" s="114">
        <v>317.214</v>
      </c>
      <c r="I113" s="48">
        <f t="shared" si="20"/>
        <v>470.6221454021382</v>
      </c>
      <c r="J113" s="48">
        <f t="shared" si="26"/>
        <v>7061.56528</v>
      </c>
      <c r="K113" s="48">
        <f t="shared" si="21"/>
        <v>265.71594530643847</v>
      </c>
      <c r="L113" s="288">
        <f t="shared" si="24"/>
        <v>691977.1732663389</v>
      </c>
      <c r="M113" s="236">
        <f t="shared" si="22"/>
        <v>2568347.666984664</v>
      </c>
      <c r="N113" s="339">
        <f t="shared" si="18"/>
        <v>363.7079833077269</v>
      </c>
      <c r="O113" s="223">
        <f t="shared" si="23"/>
        <v>644.180503382158</v>
      </c>
      <c r="P113" s="204"/>
      <c r="Q113" s="436">
        <v>2411963.882970846</v>
      </c>
      <c r="R113" s="304">
        <f t="shared" si="25"/>
        <v>156383.78401381802</v>
      </c>
      <c r="S113" s="240">
        <f t="shared" si="19"/>
        <v>0.06483670220683324</v>
      </c>
      <c r="T113" s="155"/>
      <c r="V113" s="207"/>
      <c r="W113" s="207"/>
      <c r="X113" s="20"/>
      <c r="Y113" s="20"/>
    </row>
    <row r="114" spans="1:25" ht="15">
      <c r="A114" s="39">
        <v>96</v>
      </c>
      <c r="B114" s="55" t="s">
        <v>98</v>
      </c>
      <c r="C114" s="48">
        <f>Vertetie_ienemumi!I101</f>
        <v>18030600.868555784</v>
      </c>
      <c r="D114" s="114">
        <f>Iedzivotaju_skaits_struktura!C101</f>
        <v>23340</v>
      </c>
      <c r="E114" s="114">
        <f>Iedzivotaju_skaits_struktura!D101</f>
        <v>1959</v>
      </c>
      <c r="F114" s="114">
        <f>Iedzivotaju_skaits_struktura!E101</f>
        <v>2604</v>
      </c>
      <c r="G114" s="114">
        <f>Iedzivotaju_skaits_struktura!F101</f>
        <v>4533</v>
      </c>
      <c r="H114" s="114">
        <v>123.001</v>
      </c>
      <c r="I114" s="48">
        <f t="shared" si="20"/>
        <v>772.5193174188425</v>
      </c>
      <c r="J114" s="48">
        <f t="shared" si="26"/>
        <v>39954.481519999994</v>
      </c>
      <c r="K114" s="48">
        <f t="shared" si="21"/>
        <v>451.2785595660956</v>
      </c>
      <c r="L114" s="288">
        <f t="shared" si="24"/>
        <v>-742646.5964925182</v>
      </c>
      <c r="M114" s="236">
        <f t="shared" si="22"/>
        <v>17287954.272063266</v>
      </c>
      <c r="N114" s="339">
        <f aca="true" t="shared" si="27" ref="N114:N139">M114/J114</f>
        <v>432.6912429938415</v>
      </c>
      <c r="O114" s="223">
        <f t="shared" si="23"/>
        <v>740.7006971749471</v>
      </c>
      <c r="P114" s="204"/>
      <c r="Q114" s="436">
        <v>16001641.676180894</v>
      </c>
      <c r="R114" s="304">
        <f t="shared" si="25"/>
        <v>1286312.595882373</v>
      </c>
      <c r="S114" s="240">
        <f aca="true" t="shared" si="28" ref="S114:S139">M114/Q114-1</f>
        <v>0.08038628922663005</v>
      </c>
      <c r="T114" s="155"/>
      <c r="V114" s="207"/>
      <c r="W114" s="207"/>
      <c r="X114" s="20"/>
      <c r="Y114" s="20"/>
    </row>
    <row r="115" spans="1:25" ht="15">
      <c r="A115" s="39">
        <v>97</v>
      </c>
      <c r="B115" s="55" t="s">
        <v>99</v>
      </c>
      <c r="C115" s="48">
        <f>Vertetie_ienemumi!I102</f>
        <v>13799602.94780528</v>
      </c>
      <c r="D115" s="114">
        <f>Iedzivotaju_skaits_struktura!C102</f>
        <v>26296</v>
      </c>
      <c r="E115" s="114">
        <f>Iedzivotaju_skaits_struktura!D102</f>
        <v>1750</v>
      </c>
      <c r="F115" s="114">
        <f>Iedzivotaju_skaits_struktura!E102</f>
        <v>3012</v>
      </c>
      <c r="G115" s="114">
        <f>Iedzivotaju_skaits_struktura!F102</f>
        <v>5124</v>
      </c>
      <c r="H115" s="114">
        <v>1680.1960000000001</v>
      </c>
      <c r="I115" s="48">
        <f t="shared" si="20"/>
        <v>524.7795462353696</v>
      </c>
      <c r="J115" s="48">
        <f t="shared" si="26"/>
        <v>46555.77792</v>
      </c>
      <c r="K115" s="48">
        <f t="shared" si="21"/>
        <v>296.41010341440517</v>
      </c>
      <c r="L115" s="288">
        <f t="shared" si="24"/>
        <v>3664335.090727133</v>
      </c>
      <c r="M115" s="236">
        <f t="shared" si="22"/>
        <v>17463938.038532414</v>
      </c>
      <c r="N115" s="339">
        <f t="shared" si="27"/>
        <v>375.1185957743398</v>
      </c>
      <c r="O115" s="223">
        <f t="shared" si="23"/>
        <v>664.1290705252667</v>
      </c>
      <c r="P115" s="204"/>
      <c r="Q115" s="436">
        <v>16585411.553240737</v>
      </c>
      <c r="R115" s="304">
        <f t="shared" si="25"/>
        <v>878526.4852916766</v>
      </c>
      <c r="S115" s="240">
        <f t="shared" si="28"/>
        <v>0.052969833306308</v>
      </c>
      <c r="T115" s="155"/>
      <c r="V115" s="207"/>
      <c r="W115" s="207"/>
      <c r="X115" s="20"/>
      <c r="Y115" s="20"/>
    </row>
    <row r="116" spans="1:25" ht="15">
      <c r="A116" s="39">
        <v>98</v>
      </c>
      <c r="B116" s="55" t="s">
        <v>100</v>
      </c>
      <c r="C116" s="48">
        <f>Vertetie_ienemumi!I103</f>
        <v>5469033.60402052</v>
      </c>
      <c r="D116" s="114">
        <f>Iedzivotaju_skaits_struktura!C103</f>
        <v>6232</v>
      </c>
      <c r="E116" s="114">
        <f>Iedzivotaju_skaits_struktura!D103</f>
        <v>408</v>
      </c>
      <c r="F116" s="114">
        <f>Iedzivotaju_skaits_struktura!E103</f>
        <v>641</v>
      </c>
      <c r="G116" s="114">
        <f>Iedzivotaju_skaits_struktura!F103</f>
        <v>1526</v>
      </c>
      <c r="H116" s="114">
        <v>47.74</v>
      </c>
      <c r="I116" s="48">
        <f t="shared" si="20"/>
        <v>877.5727862677343</v>
      </c>
      <c r="J116" s="48">
        <f t="shared" si="26"/>
        <v>10478.1848</v>
      </c>
      <c r="K116" s="48">
        <f t="shared" si="21"/>
        <v>521.9447555477853</v>
      </c>
      <c r="L116" s="288">
        <f t="shared" si="24"/>
        <v>-659949.7967328302</v>
      </c>
      <c r="M116" s="236">
        <f t="shared" si="22"/>
        <v>4809083.80728769</v>
      </c>
      <c r="N116" s="339">
        <f t="shared" si="27"/>
        <v>458.9615376212576</v>
      </c>
      <c r="O116" s="223">
        <f t="shared" si="23"/>
        <v>771.6758355724792</v>
      </c>
      <c r="P116" s="204"/>
      <c r="Q116" s="436">
        <v>4462006.400459259</v>
      </c>
      <c r="R116" s="304">
        <f t="shared" si="25"/>
        <v>347077.4068284314</v>
      </c>
      <c r="S116" s="240">
        <f t="shared" si="28"/>
        <v>0.0777850535563347</v>
      </c>
      <c r="T116" s="155"/>
      <c r="V116" s="207"/>
      <c r="W116" s="207"/>
      <c r="X116" s="20"/>
      <c r="Y116" s="20"/>
    </row>
    <row r="117" spans="1:25" ht="15">
      <c r="A117" s="39">
        <v>99</v>
      </c>
      <c r="B117" s="55" t="s">
        <v>101</v>
      </c>
      <c r="C117" s="48">
        <f>Vertetie_ienemumi!I104</f>
        <v>1759308.3597662596</v>
      </c>
      <c r="D117" s="114">
        <f>Iedzivotaju_skaits_struktura!C104</f>
        <v>2421</v>
      </c>
      <c r="E117" s="114">
        <f>Iedzivotaju_skaits_struktura!D104</f>
        <v>153</v>
      </c>
      <c r="F117" s="114">
        <f>Iedzivotaju_skaits_struktura!E104</f>
        <v>292</v>
      </c>
      <c r="G117" s="114">
        <f>Iedzivotaju_skaits_struktura!F104</f>
        <v>458</v>
      </c>
      <c r="H117" s="114">
        <v>229.93099999999998</v>
      </c>
      <c r="I117" s="48">
        <f t="shared" si="20"/>
        <v>726.6866417869721</v>
      </c>
      <c r="J117" s="48">
        <f t="shared" si="26"/>
        <v>4419.35512</v>
      </c>
      <c r="K117" s="48">
        <f t="shared" si="21"/>
        <v>398.0916473094517</v>
      </c>
      <c r="L117" s="288">
        <f t="shared" si="24"/>
        <v>65526.92071648039</v>
      </c>
      <c r="M117" s="236">
        <f t="shared" si="22"/>
        <v>1824835.28048274</v>
      </c>
      <c r="N117" s="339">
        <f t="shared" si="27"/>
        <v>412.9189057978984</v>
      </c>
      <c r="O117" s="223">
        <f t="shared" si="23"/>
        <v>753.7526974319454</v>
      </c>
      <c r="P117" s="204"/>
      <c r="Q117" s="436">
        <v>1690389.2458015832</v>
      </c>
      <c r="R117" s="304">
        <f t="shared" si="25"/>
        <v>134446.03468115674</v>
      </c>
      <c r="S117" s="240">
        <f t="shared" si="28"/>
        <v>0.07953554781248173</v>
      </c>
      <c r="T117" s="155"/>
      <c r="V117" s="207"/>
      <c r="W117" s="207"/>
      <c r="X117" s="20"/>
      <c r="Y117" s="20"/>
    </row>
    <row r="118" spans="1:25" ht="15">
      <c r="A118" s="39">
        <v>100</v>
      </c>
      <c r="B118" s="55" t="s">
        <v>102</v>
      </c>
      <c r="C118" s="48">
        <f>Vertetie_ienemumi!I105</f>
        <v>13978476.895864753</v>
      </c>
      <c r="D118" s="114">
        <f>Iedzivotaju_skaits_struktura!C105</f>
        <v>18393</v>
      </c>
      <c r="E118" s="114">
        <f>Iedzivotaju_skaits_struktura!D105</f>
        <v>1679</v>
      </c>
      <c r="F118" s="114">
        <f>Iedzivotaju_skaits_struktura!E105</f>
        <v>2089</v>
      </c>
      <c r="G118" s="114">
        <f>Iedzivotaju_skaits_struktura!F105</f>
        <v>3412</v>
      </c>
      <c r="H118" s="114">
        <v>360.483</v>
      </c>
      <c r="I118" s="48">
        <f t="shared" si="20"/>
        <v>759.9889575308407</v>
      </c>
      <c r="J118" s="48">
        <f t="shared" si="26"/>
        <v>32204.81416</v>
      </c>
      <c r="K118" s="48">
        <f t="shared" si="21"/>
        <v>434.0492954381561</v>
      </c>
      <c r="L118" s="288">
        <f t="shared" si="24"/>
        <v>-250008.0530265886</v>
      </c>
      <c r="M118" s="236">
        <f t="shared" si="22"/>
        <v>13728468.842838164</v>
      </c>
      <c r="N118" s="339">
        <f t="shared" si="27"/>
        <v>426.28623082972524</v>
      </c>
      <c r="O118" s="223">
        <f t="shared" si="23"/>
        <v>746.3963922599992</v>
      </c>
      <c r="P118" s="204"/>
      <c r="Q118" s="436">
        <v>12815097.309568569</v>
      </c>
      <c r="R118" s="304">
        <f t="shared" si="25"/>
        <v>913371.5332695954</v>
      </c>
      <c r="S118" s="240">
        <f t="shared" si="28"/>
        <v>0.07127308604887572</v>
      </c>
      <c r="T118" s="155"/>
      <c r="V118" s="207"/>
      <c r="W118" s="207"/>
      <c r="X118" s="20"/>
      <c r="Y118" s="20"/>
    </row>
    <row r="119" spans="1:25" ht="15">
      <c r="A119" s="39">
        <v>101</v>
      </c>
      <c r="B119" s="55" t="s">
        <v>103</v>
      </c>
      <c r="C119" s="48">
        <f>Vertetie_ienemumi!I106</f>
        <v>2094640.5283321263</v>
      </c>
      <c r="D119" s="114">
        <f>Iedzivotaju_skaits_struktura!C106</f>
        <v>3753</v>
      </c>
      <c r="E119" s="114">
        <f>Iedzivotaju_skaits_struktura!D106</f>
        <v>241</v>
      </c>
      <c r="F119" s="114">
        <f>Iedzivotaju_skaits_struktura!E106</f>
        <v>360</v>
      </c>
      <c r="G119" s="114">
        <f>Iedzivotaju_skaits_struktura!F106</f>
        <v>891</v>
      </c>
      <c r="H119" s="114">
        <v>105.40100000000001</v>
      </c>
      <c r="I119" s="48">
        <f t="shared" si="20"/>
        <v>558.1243081087467</v>
      </c>
      <c r="J119" s="48">
        <f t="shared" si="26"/>
        <v>6310.0895199999995</v>
      </c>
      <c r="K119" s="48">
        <f t="shared" si="21"/>
        <v>331.95100032940996</v>
      </c>
      <c r="L119" s="288">
        <f t="shared" si="24"/>
        <v>355762.7992402944</v>
      </c>
      <c r="M119" s="236">
        <f t="shared" si="22"/>
        <v>2450403.3275724207</v>
      </c>
      <c r="N119" s="339">
        <f t="shared" si="27"/>
        <v>388.3309927388195</v>
      </c>
      <c r="O119" s="223">
        <f t="shared" si="23"/>
        <v>652.918552510637</v>
      </c>
      <c r="P119" s="204"/>
      <c r="Q119" s="436">
        <v>2335429.0814802875</v>
      </c>
      <c r="R119" s="304">
        <f t="shared" si="25"/>
        <v>114974.24609213322</v>
      </c>
      <c r="S119" s="240">
        <f t="shared" si="28"/>
        <v>0.04923045919221747</v>
      </c>
      <c r="T119" s="155"/>
      <c r="V119" s="207"/>
      <c r="W119" s="207"/>
      <c r="X119" s="20"/>
      <c r="Y119" s="20"/>
    </row>
    <row r="120" spans="1:25" ht="15">
      <c r="A120" s="39">
        <v>102</v>
      </c>
      <c r="B120" s="55" t="s">
        <v>104</v>
      </c>
      <c r="C120" s="48">
        <f>Vertetie_ienemumi!I107</f>
        <v>2248410.031292594</v>
      </c>
      <c r="D120" s="114">
        <f>Iedzivotaju_skaits_struktura!C107</f>
        <v>5343</v>
      </c>
      <c r="E120" s="114">
        <f>Iedzivotaju_skaits_struktura!D107</f>
        <v>282</v>
      </c>
      <c r="F120" s="114">
        <f>Iedzivotaju_skaits_struktura!E107</f>
        <v>603</v>
      </c>
      <c r="G120" s="114">
        <f>Iedzivotaju_skaits_struktura!F107</f>
        <v>1253</v>
      </c>
      <c r="H120" s="114">
        <v>555.5409999999999</v>
      </c>
      <c r="I120" s="48">
        <f t="shared" si="20"/>
        <v>420.8141552110414</v>
      </c>
      <c r="J120" s="48">
        <f t="shared" si="26"/>
        <v>9740.302319999999</v>
      </c>
      <c r="K120" s="48">
        <f t="shared" si="21"/>
        <v>230.83575410959054</v>
      </c>
      <c r="L120" s="288">
        <f t="shared" si="24"/>
        <v>1167915.3411774272</v>
      </c>
      <c r="M120" s="236">
        <f t="shared" si="22"/>
        <v>3416325.3724700212</v>
      </c>
      <c r="N120" s="339">
        <f t="shared" si="27"/>
        <v>350.7412049680632</v>
      </c>
      <c r="O120" s="223">
        <f t="shared" si="23"/>
        <v>639.4020910481042</v>
      </c>
      <c r="P120" s="204"/>
      <c r="Q120" s="436">
        <v>3340590.4115512706</v>
      </c>
      <c r="R120" s="304">
        <f t="shared" si="25"/>
        <v>75734.96091875061</v>
      </c>
      <c r="S120" s="240">
        <f t="shared" si="28"/>
        <v>0.02267113042558888</v>
      </c>
      <c r="T120" s="155"/>
      <c r="V120" s="207"/>
      <c r="W120" s="207"/>
      <c r="X120" s="20"/>
      <c r="Y120" s="20"/>
    </row>
    <row r="121" spans="1:25" ht="15">
      <c r="A121" s="39">
        <v>103</v>
      </c>
      <c r="B121" s="55" t="s">
        <v>105</v>
      </c>
      <c r="C121" s="48">
        <f>Vertetie_ienemumi!I108</f>
        <v>7477965.4076211145</v>
      </c>
      <c r="D121" s="114">
        <f>Iedzivotaju_skaits_struktura!C108</f>
        <v>13275</v>
      </c>
      <c r="E121" s="114">
        <f>Iedzivotaju_skaits_struktura!D108</f>
        <v>958</v>
      </c>
      <c r="F121" s="114">
        <f>Iedzivotaju_skaits_struktura!E108</f>
        <v>1459</v>
      </c>
      <c r="G121" s="114">
        <f>Iedzivotaju_skaits_struktura!F108</f>
        <v>2684</v>
      </c>
      <c r="H121" s="114">
        <v>942.0089999999999</v>
      </c>
      <c r="I121" s="48">
        <f t="shared" si="20"/>
        <v>563.3118951127017</v>
      </c>
      <c r="J121" s="48">
        <f t="shared" si="26"/>
        <v>23691.073679999998</v>
      </c>
      <c r="K121" s="48">
        <f t="shared" si="21"/>
        <v>315.64485040346705</v>
      </c>
      <c r="L121" s="288">
        <f t="shared" si="24"/>
        <v>1578401.1920273358</v>
      </c>
      <c r="M121" s="236">
        <f t="shared" si="22"/>
        <v>9056366.59964845</v>
      </c>
      <c r="N121" s="339">
        <f t="shared" si="27"/>
        <v>382.26915005940964</v>
      </c>
      <c r="O121" s="223">
        <f t="shared" si="23"/>
        <v>682.2121732315217</v>
      </c>
      <c r="P121" s="204"/>
      <c r="Q121" s="436">
        <v>8540280.389675196</v>
      </c>
      <c r="R121" s="304">
        <f t="shared" si="25"/>
        <v>516086.2099732533</v>
      </c>
      <c r="S121" s="240">
        <f t="shared" si="28"/>
        <v>0.06042965645450904</v>
      </c>
      <c r="T121" s="155"/>
      <c r="V121" s="207"/>
      <c r="W121" s="207"/>
      <c r="X121" s="20"/>
      <c r="Y121" s="20"/>
    </row>
    <row r="122" spans="1:25" ht="15">
      <c r="A122" s="39">
        <v>104</v>
      </c>
      <c r="B122" s="55" t="s">
        <v>106</v>
      </c>
      <c r="C122" s="48">
        <f>Vertetie_ienemumi!I109</f>
        <v>10102037.88490005</v>
      </c>
      <c r="D122" s="114">
        <f>Iedzivotaju_skaits_struktura!C109</f>
        <v>10571</v>
      </c>
      <c r="E122" s="114">
        <f>Iedzivotaju_skaits_struktura!D109</f>
        <v>997</v>
      </c>
      <c r="F122" s="114">
        <f>Iedzivotaju_skaits_struktura!E109</f>
        <v>1376</v>
      </c>
      <c r="G122" s="114">
        <f>Iedzivotaju_skaits_struktura!F109</f>
        <v>1670</v>
      </c>
      <c r="H122" s="114">
        <v>53.463</v>
      </c>
      <c r="I122" s="48">
        <f t="shared" si="20"/>
        <v>955.6369203386671</v>
      </c>
      <c r="J122" s="48">
        <f t="shared" si="26"/>
        <v>18706.80376</v>
      </c>
      <c r="K122" s="48">
        <f t="shared" si="21"/>
        <v>540.0194503831183</v>
      </c>
      <c r="L122" s="288">
        <f t="shared" si="24"/>
        <v>-1390637.790968518</v>
      </c>
      <c r="M122" s="236">
        <f t="shared" si="22"/>
        <v>8711400.093931532</v>
      </c>
      <c r="N122" s="339">
        <f t="shared" si="27"/>
        <v>465.68084028115834</v>
      </c>
      <c r="O122" s="223">
        <f t="shared" si="23"/>
        <v>824.0847690787562</v>
      </c>
      <c r="P122" s="204"/>
      <c r="Q122" s="436">
        <v>8076455.830006722</v>
      </c>
      <c r="R122" s="304">
        <f t="shared" si="25"/>
        <v>634944.2639248092</v>
      </c>
      <c r="S122" s="240">
        <f t="shared" si="28"/>
        <v>0.07861669490790502</v>
      </c>
      <c r="T122" s="155"/>
      <c r="V122" s="207"/>
      <c r="W122" s="207"/>
      <c r="X122" s="20"/>
      <c r="Y122" s="20"/>
    </row>
    <row r="123" spans="1:25" ht="15">
      <c r="A123" s="39">
        <v>105</v>
      </c>
      <c r="B123" s="55" t="s">
        <v>107</v>
      </c>
      <c r="C123" s="48">
        <f>Vertetie_ienemumi!I110</f>
        <v>1661201.2693026257</v>
      </c>
      <c r="D123" s="114">
        <f>Iedzivotaju_skaits_struktura!C110</f>
        <v>3610</v>
      </c>
      <c r="E123" s="114">
        <f>Iedzivotaju_skaits_struktura!D110</f>
        <v>171</v>
      </c>
      <c r="F123" s="114">
        <f>Iedzivotaju_skaits_struktura!E110</f>
        <v>344</v>
      </c>
      <c r="G123" s="114">
        <f>Iedzivotaju_skaits_struktura!F110</f>
        <v>952</v>
      </c>
      <c r="H123" s="114">
        <v>374.88800000000003</v>
      </c>
      <c r="I123" s="48">
        <f t="shared" si="20"/>
        <v>460.1665565935251</v>
      </c>
      <c r="J123" s="48">
        <f t="shared" si="26"/>
        <v>6405.88976</v>
      </c>
      <c r="K123" s="48">
        <f t="shared" si="21"/>
        <v>259.32404888944353</v>
      </c>
      <c r="L123" s="288">
        <f t="shared" si="24"/>
        <v>653450.3025102315</v>
      </c>
      <c r="M123" s="236">
        <f t="shared" si="22"/>
        <v>2314651.571812857</v>
      </c>
      <c r="N123" s="339">
        <f t="shared" si="27"/>
        <v>361.3317834887088</v>
      </c>
      <c r="O123" s="223">
        <f t="shared" si="23"/>
        <v>641.1777207237831</v>
      </c>
      <c r="P123" s="204"/>
      <c r="Q123" s="436">
        <v>2197390.424130697</v>
      </c>
      <c r="R123" s="304">
        <f t="shared" si="25"/>
        <v>117261.14768216014</v>
      </c>
      <c r="S123" s="240">
        <f t="shared" si="28"/>
        <v>0.053363820281755014</v>
      </c>
      <c r="T123" s="155"/>
      <c r="V123" s="207"/>
      <c r="W123" s="207"/>
      <c r="X123" s="20"/>
      <c r="Y123" s="20"/>
    </row>
    <row r="124" spans="1:25" ht="15">
      <c r="A124" s="39">
        <v>106</v>
      </c>
      <c r="B124" s="55" t="s">
        <v>108</v>
      </c>
      <c r="C124" s="48">
        <f>Vertetie_ienemumi!I111</f>
        <v>16133124.17416553</v>
      </c>
      <c r="D124" s="114">
        <f>Iedzivotaju_skaits_struktura!C111</f>
        <v>31954</v>
      </c>
      <c r="E124" s="114">
        <f>Iedzivotaju_skaits_struktura!D111</f>
        <v>2098</v>
      </c>
      <c r="F124" s="114">
        <f>Iedzivotaju_skaits_struktura!E111</f>
        <v>3523</v>
      </c>
      <c r="G124" s="114">
        <f>Iedzivotaju_skaits_struktura!F111</f>
        <v>6546</v>
      </c>
      <c r="H124" s="114">
        <v>1761.03</v>
      </c>
      <c r="I124" s="48">
        <f t="shared" si="20"/>
        <v>504.88590392957155</v>
      </c>
      <c r="J124" s="48">
        <f t="shared" si="26"/>
        <v>55869.1056</v>
      </c>
      <c r="K124" s="48">
        <f t="shared" si="21"/>
        <v>288.7664658473704</v>
      </c>
      <c r="L124" s="288">
        <f aca="true" t="shared" si="29" ref="L124:L137">(0.6*($K$16-K124)+$K$9/$J$16*($K$7-K124)/($K$7-$K$5))*J124</f>
        <v>4665662.134655062</v>
      </c>
      <c r="M124" s="236">
        <f t="shared" si="22"/>
        <v>20798786.30882059</v>
      </c>
      <c r="N124" s="339">
        <f t="shared" si="27"/>
        <v>372.27705876896283</v>
      </c>
      <c r="O124" s="223">
        <f t="shared" si="23"/>
        <v>650.8977376485132</v>
      </c>
      <c r="P124" s="204"/>
      <c r="Q124" s="436">
        <v>19619606.32484238</v>
      </c>
      <c r="R124" s="304">
        <f aca="true" t="shared" si="30" ref="R124:R137">M124-Q124</f>
        <v>1179179.9839782119</v>
      </c>
      <c r="S124" s="240">
        <f t="shared" si="28"/>
        <v>0.06010212256324077</v>
      </c>
      <c r="T124" s="155"/>
      <c r="V124" s="207"/>
      <c r="W124" s="207"/>
      <c r="X124" s="20"/>
      <c r="Y124" s="20"/>
    </row>
    <row r="125" spans="1:25" ht="15">
      <c r="A125" s="39">
        <v>107</v>
      </c>
      <c r="B125" s="55" t="s">
        <v>109</v>
      </c>
      <c r="C125" s="48">
        <f>Vertetie_ienemumi!I112</f>
        <v>2126471.3178678444</v>
      </c>
      <c r="D125" s="114">
        <f>Iedzivotaju_skaits_struktura!C112</f>
        <v>3698</v>
      </c>
      <c r="E125" s="114">
        <f>Iedzivotaju_skaits_struktura!D112</f>
        <v>222</v>
      </c>
      <c r="F125" s="114">
        <f>Iedzivotaju_skaits_struktura!E112</f>
        <v>369</v>
      </c>
      <c r="G125" s="114">
        <f>Iedzivotaju_skaits_struktura!F112</f>
        <v>750</v>
      </c>
      <c r="H125" s="114">
        <v>223.857</v>
      </c>
      <c r="I125" s="48">
        <f t="shared" si="20"/>
        <v>575.032806346091</v>
      </c>
      <c r="J125" s="48">
        <f t="shared" si="26"/>
        <v>6315.682639999999</v>
      </c>
      <c r="K125" s="48">
        <f t="shared" si="21"/>
        <v>336.6969873375152</v>
      </c>
      <c r="L125" s="288">
        <f t="shared" si="29"/>
        <v>337246.9387767806</v>
      </c>
      <c r="M125" s="236">
        <f t="shared" si="22"/>
        <v>2463718.256644625</v>
      </c>
      <c r="N125" s="339">
        <f t="shared" si="27"/>
        <v>390.0953225611453</v>
      </c>
      <c r="O125" s="223">
        <f t="shared" si="23"/>
        <v>666.229923376048</v>
      </c>
      <c r="P125" s="204"/>
      <c r="Q125" s="436">
        <v>2314560.2221380016</v>
      </c>
      <c r="R125" s="304">
        <f t="shared" si="30"/>
        <v>149158.03450662363</v>
      </c>
      <c r="S125" s="240">
        <f t="shared" si="28"/>
        <v>0.06444335864756368</v>
      </c>
      <c r="T125" s="155"/>
      <c r="V125" s="207"/>
      <c r="W125" s="207"/>
      <c r="X125" s="20"/>
      <c r="Y125" s="20"/>
    </row>
    <row r="126" spans="1:25" ht="15">
      <c r="A126" s="39">
        <v>108</v>
      </c>
      <c r="B126" s="55" t="s">
        <v>110</v>
      </c>
      <c r="C126" s="48">
        <f>Vertetie_ienemumi!I113</f>
        <v>17290750.02551826</v>
      </c>
      <c r="D126" s="114">
        <f>Iedzivotaju_skaits_struktura!C113</f>
        <v>31290</v>
      </c>
      <c r="E126" s="114">
        <f>Iedzivotaju_skaits_struktura!D113</f>
        <v>2363</v>
      </c>
      <c r="F126" s="114">
        <f>Iedzivotaju_skaits_struktura!E113</f>
        <v>3735</v>
      </c>
      <c r="G126" s="114">
        <f>Iedzivotaju_skaits_struktura!F113</f>
        <v>6233</v>
      </c>
      <c r="H126" s="114">
        <v>1192.188</v>
      </c>
      <c r="I126" s="48">
        <f t="shared" si="20"/>
        <v>552.5966770699348</v>
      </c>
      <c r="J126" s="48">
        <f t="shared" si="26"/>
        <v>55420.06576</v>
      </c>
      <c r="K126" s="48">
        <f t="shared" si="21"/>
        <v>311.9943974876702</v>
      </c>
      <c r="L126" s="288">
        <f t="shared" si="29"/>
        <v>3819422.893030721</v>
      </c>
      <c r="M126" s="236">
        <f t="shared" si="22"/>
        <v>21110172.918548983</v>
      </c>
      <c r="N126" s="339">
        <f t="shared" si="27"/>
        <v>380.9120871485047</v>
      </c>
      <c r="O126" s="223">
        <f t="shared" si="23"/>
        <v>674.6619660769888</v>
      </c>
      <c r="P126" s="204"/>
      <c r="Q126" s="436">
        <v>19960824.99777728</v>
      </c>
      <c r="R126" s="304">
        <f t="shared" si="30"/>
        <v>1149347.9207717031</v>
      </c>
      <c r="S126" s="240">
        <f t="shared" si="28"/>
        <v>0.05758018122495878</v>
      </c>
      <c r="T126" s="155"/>
      <c r="V126" s="207"/>
      <c r="W126" s="207"/>
      <c r="X126" s="20"/>
      <c r="Y126" s="20"/>
    </row>
    <row r="127" spans="1:25" ht="15">
      <c r="A127" s="39">
        <v>109</v>
      </c>
      <c r="B127" s="55" t="s">
        <v>111</v>
      </c>
      <c r="C127" s="48">
        <f>Vertetie_ienemumi!I114</f>
        <v>1167477.6077707948</v>
      </c>
      <c r="D127" s="114">
        <f>Iedzivotaju_skaits_struktura!C114</f>
        <v>2656</v>
      </c>
      <c r="E127" s="114">
        <f>Iedzivotaju_skaits_struktura!D114</f>
        <v>160</v>
      </c>
      <c r="F127" s="114">
        <f>Iedzivotaju_skaits_struktura!E114</f>
        <v>305</v>
      </c>
      <c r="G127" s="114">
        <f>Iedzivotaju_skaits_struktura!F114</f>
        <v>652</v>
      </c>
      <c r="H127" s="114">
        <v>306.437</v>
      </c>
      <c r="I127" s="48">
        <f t="shared" si="20"/>
        <v>439.56235232334143</v>
      </c>
      <c r="J127" s="48">
        <f t="shared" si="26"/>
        <v>4972.96424</v>
      </c>
      <c r="K127" s="48">
        <f t="shared" si="21"/>
        <v>234.76493122154338</v>
      </c>
      <c r="L127" s="288">
        <f t="shared" si="29"/>
        <v>584009.7673000221</v>
      </c>
      <c r="M127" s="236">
        <f t="shared" si="22"/>
        <v>1751487.3750708168</v>
      </c>
      <c r="N127" s="339">
        <f t="shared" si="27"/>
        <v>352.2018841363751</v>
      </c>
      <c r="O127" s="223">
        <f t="shared" si="23"/>
        <v>659.445547842928</v>
      </c>
      <c r="P127" s="204"/>
      <c r="Q127" s="436">
        <v>1661736.18254387</v>
      </c>
      <c r="R127" s="304">
        <f t="shared" si="30"/>
        <v>89751.19252694678</v>
      </c>
      <c r="S127" s="240">
        <f t="shared" si="28"/>
        <v>0.05401049424677695</v>
      </c>
      <c r="T127" s="155"/>
      <c r="V127" s="207"/>
      <c r="W127" s="207"/>
      <c r="X127" s="20"/>
      <c r="Y127" s="20"/>
    </row>
    <row r="128" spans="1:25" ht="15">
      <c r="A128" s="39">
        <v>110</v>
      </c>
      <c r="B128" s="55" t="s">
        <v>112</v>
      </c>
      <c r="C128" s="48">
        <f>Vertetie_ienemumi!I115</f>
        <v>4363637.271531615</v>
      </c>
      <c r="D128" s="114">
        <f>Iedzivotaju_skaits_struktura!C115</f>
        <v>9479</v>
      </c>
      <c r="E128" s="114">
        <f>Iedzivotaju_skaits_struktura!D115</f>
        <v>522</v>
      </c>
      <c r="F128" s="114">
        <f>Iedzivotaju_skaits_struktura!E115</f>
        <v>903</v>
      </c>
      <c r="G128" s="114">
        <f>Iedzivotaju_skaits_struktura!F115</f>
        <v>2327</v>
      </c>
      <c r="H128" s="114">
        <v>907.678</v>
      </c>
      <c r="I128" s="48">
        <f t="shared" si="20"/>
        <v>460.3478501457554</v>
      </c>
      <c r="J128" s="48">
        <f t="shared" si="26"/>
        <v>16745.910559999997</v>
      </c>
      <c r="K128" s="48">
        <f t="shared" si="21"/>
        <v>260.579277304561</v>
      </c>
      <c r="L128" s="288">
        <f t="shared" si="29"/>
        <v>1695006.6615154715</v>
      </c>
      <c r="M128" s="236">
        <f t="shared" si="22"/>
        <v>6058643.933047087</v>
      </c>
      <c r="N128" s="339">
        <f t="shared" si="27"/>
        <v>361.79841707258515</v>
      </c>
      <c r="O128" s="223">
        <f t="shared" si="23"/>
        <v>639.1648837479784</v>
      </c>
      <c r="P128" s="204"/>
      <c r="Q128" s="436">
        <v>5744242.733042248</v>
      </c>
      <c r="R128" s="304">
        <f t="shared" si="30"/>
        <v>314401.20000483934</v>
      </c>
      <c r="S128" s="240">
        <f t="shared" si="28"/>
        <v>0.054733272011004974</v>
      </c>
      <c r="T128" s="155"/>
      <c r="V128" s="207"/>
      <c r="W128" s="207"/>
      <c r="X128" s="20"/>
      <c r="Y128" s="20"/>
    </row>
    <row r="129" spans="1:25" ht="15">
      <c r="A129" s="39">
        <v>111</v>
      </c>
      <c r="B129" s="55" t="s">
        <v>113</v>
      </c>
      <c r="C129" s="48">
        <f>Vertetie_ienemumi!I116</f>
        <v>1345461.0502554653</v>
      </c>
      <c r="D129" s="114">
        <f>Iedzivotaju_skaits_struktura!C116</f>
        <v>3506</v>
      </c>
      <c r="E129" s="114">
        <f>Iedzivotaju_skaits_struktura!D116</f>
        <v>172</v>
      </c>
      <c r="F129" s="114">
        <f>Iedzivotaju_skaits_struktura!E116</f>
        <v>350</v>
      </c>
      <c r="G129" s="114">
        <f>Iedzivotaju_skaits_struktura!F116</f>
        <v>858</v>
      </c>
      <c r="H129" s="114">
        <v>277.219</v>
      </c>
      <c r="I129" s="48">
        <f t="shared" si="20"/>
        <v>383.7595693826199</v>
      </c>
      <c r="J129" s="48">
        <f t="shared" si="26"/>
        <v>6105.7728799999995</v>
      </c>
      <c r="K129" s="48">
        <f t="shared" si="21"/>
        <v>220.35884345823644</v>
      </c>
      <c r="L129" s="288">
        <f t="shared" si="29"/>
        <v>772304.2510538745</v>
      </c>
      <c r="M129" s="236">
        <f t="shared" si="22"/>
        <v>2117765.3013093397</v>
      </c>
      <c r="N129" s="339">
        <f t="shared" si="27"/>
        <v>346.84639322996566</v>
      </c>
      <c r="O129" s="223">
        <f t="shared" si="23"/>
        <v>604.0403027123045</v>
      </c>
      <c r="P129" s="204"/>
      <c r="Q129" s="436">
        <v>2053045.23611795</v>
      </c>
      <c r="R129" s="304">
        <f t="shared" si="30"/>
        <v>64720.06519138976</v>
      </c>
      <c r="S129" s="240">
        <f t="shared" si="28"/>
        <v>0.03152393530001674</v>
      </c>
      <c r="T129" s="155"/>
      <c r="V129" s="207"/>
      <c r="W129" s="207"/>
      <c r="X129" s="20"/>
      <c r="Y129" s="20"/>
    </row>
    <row r="130" spans="1:25" ht="15">
      <c r="A130" s="39">
        <v>112</v>
      </c>
      <c r="B130" s="55" t="s">
        <v>114</v>
      </c>
      <c r="C130" s="48">
        <f>Vertetie_ienemumi!I117</f>
        <v>663587.0856178844</v>
      </c>
      <c r="D130" s="114">
        <f>Iedzivotaju_skaits_struktura!C117</f>
        <v>2124</v>
      </c>
      <c r="E130" s="114">
        <f>Iedzivotaju_skaits_struktura!D117</f>
        <v>120</v>
      </c>
      <c r="F130" s="114">
        <f>Iedzivotaju_skaits_struktura!E117</f>
        <v>191</v>
      </c>
      <c r="G130" s="114">
        <f>Iedzivotaju_skaits_struktura!F117</f>
        <v>489</v>
      </c>
      <c r="H130" s="114">
        <v>287.086</v>
      </c>
      <c r="I130" s="48">
        <f t="shared" si="20"/>
        <v>312.4232983135049</v>
      </c>
      <c r="J130" s="48">
        <f t="shared" si="26"/>
        <v>3825.69072</v>
      </c>
      <c r="K130" s="48">
        <f t="shared" si="21"/>
        <v>173.45549710769208</v>
      </c>
      <c r="L130" s="288">
        <f t="shared" si="29"/>
        <v>596633.6323920368</v>
      </c>
      <c r="M130" s="236">
        <f t="shared" si="22"/>
        <v>1260220.7180099213</v>
      </c>
      <c r="N130" s="339">
        <f t="shared" si="27"/>
        <v>329.4099837767129</v>
      </c>
      <c r="O130" s="223">
        <f t="shared" si="23"/>
        <v>593.3242551835788</v>
      </c>
      <c r="P130" s="204"/>
      <c r="Q130" s="436">
        <v>1218877.583166628</v>
      </c>
      <c r="R130" s="304">
        <f t="shared" si="30"/>
        <v>41343.134843293345</v>
      </c>
      <c r="S130" s="240">
        <f t="shared" si="28"/>
        <v>0.033919021413031825</v>
      </c>
      <c r="T130" s="155"/>
      <c r="V130" s="207"/>
      <c r="W130" s="207"/>
      <c r="X130" s="20"/>
      <c r="Y130" s="20"/>
    </row>
    <row r="131" spans="1:25" ht="15">
      <c r="A131" s="39">
        <v>113</v>
      </c>
      <c r="B131" s="55" t="s">
        <v>115</v>
      </c>
      <c r="C131" s="48">
        <f>Vertetie_ienemumi!I118</f>
        <v>1929845.8181229415</v>
      </c>
      <c r="D131" s="114">
        <f>Iedzivotaju_skaits_struktura!C118</f>
        <v>4256</v>
      </c>
      <c r="E131" s="114">
        <f>Iedzivotaju_skaits_struktura!D118</f>
        <v>226</v>
      </c>
      <c r="F131" s="114">
        <f>Iedzivotaju_skaits_struktura!E118</f>
        <v>423</v>
      </c>
      <c r="G131" s="114">
        <f>Iedzivotaju_skaits_struktura!F118</f>
        <v>885</v>
      </c>
      <c r="H131" s="114">
        <v>540.932</v>
      </c>
      <c r="I131" s="48">
        <f t="shared" si="20"/>
        <v>453.441216664225</v>
      </c>
      <c r="J131" s="48">
        <f t="shared" si="26"/>
        <v>7640.936639999999</v>
      </c>
      <c r="K131" s="48">
        <f t="shared" si="21"/>
        <v>252.5666562945013</v>
      </c>
      <c r="L131" s="288">
        <f t="shared" si="29"/>
        <v>811872.8493419377</v>
      </c>
      <c r="M131" s="236">
        <f t="shared" si="22"/>
        <v>2741718.6674648793</v>
      </c>
      <c r="N131" s="339">
        <f t="shared" si="27"/>
        <v>358.81970976072375</v>
      </c>
      <c r="O131" s="223">
        <f t="shared" si="23"/>
        <v>644.2008147238909</v>
      </c>
      <c r="P131" s="204"/>
      <c r="Q131" s="436">
        <v>2612171.156618431</v>
      </c>
      <c r="R131" s="304">
        <f t="shared" si="30"/>
        <v>129547.51084644813</v>
      </c>
      <c r="S131" s="240">
        <f t="shared" si="28"/>
        <v>0.04959380648477607</v>
      </c>
      <c r="T131" s="155"/>
      <c r="V131" s="207"/>
      <c r="W131" s="207"/>
      <c r="X131" s="20"/>
      <c r="Y131" s="20"/>
    </row>
    <row r="132" spans="1:25" ht="15">
      <c r="A132" s="39">
        <v>114</v>
      </c>
      <c r="B132" s="55" t="s">
        <v>116</v>
      </c>
      <c r="C132" s="48">
        <f>Vertetie_ienemumi!I119</f>
        <v>4592683.597685218</v>
      </c>
      <c r="D132" s="114">
        <f>Iedzivotaju_skaits_struktura!C119</f>
        <v>8966</v>
      </c>
      <c r="E132" s="114">
        <f>Iedzivotaju_skaits_struktura!D119</f>
        <v>553</v>
      </c>
      <c r="F132" s="114">
        <f>Iedzivotaju_skaits_struktura!E119</f>
        <v>969</v>
      </c>
      <c r="G132" s="114">
        <f>Iedzivotaju_skaits_struktura!F119</f>
        <v>1852</v>
      </c>
      <c r="H132" s="114">
        <v>843.578</v>
      </c>
      <c r="I132" s="48">
        <f t="shared" si="20"/>
        <v>512.2332810266805</v>
      </c>
      <c r="J132" s="48">
        <f t="shared" si="26"/>
        <v>16071.678559999998</v>
      </c>
      <c r="K132" s="48">
        <f t="shared" si="21"/>
        <v>285.76253441975376</v>
      </c>
      <c r="L132" s="288">
        <f t="shared" si="29"/>
        <v>1372486.1046087572</v>
      </c>
      <c r="M132" s="236">
        <f t="shared" si="22"/>
        <v>5965169.702293975</v>
      </c>
      <c r="N132" s="339">
        <f t="shared" si="27"/>
        <v>371.16034146802747</v>
      </c>
      <c r="O132" s="223">
        <f t="shared" si="23"/>
        <v>665.3100270236421</v>
      </c>
      <c r="P132" s="204"/>
      <c r="Q132" s="436">
        <v>5621277.373736539</v>
      </c>
      <c r="R132" s="304">
        <f t="shared" si="30"/>
        <v>343892.32855743635</v>
      </c>
      <c r="S132" s="240">
        <f t="shared" si="28"/>
        <v>0.06117690085249183</v>
      </c>
      <c r="T132" s="155"/>
      <c r="V132" s="207"/>
      <c r="W132" s="207"/>
      <c r="X132" s="20"/>
      <c r="Y132" s="20"/>
    </row>
    <row r="133" spans="1:25" ht="15">
      <c r="A133" s="39">
        <v>115</v>
      </c>
      <c r="B133" s="55" t="s">
        <v>117</v>
      </c>
      <c r="C133" s="48">
        <f>Vertetie_ienemumi!I120</f>
        <v>7086631.154900399</v>
      </c>
      <c r="D133" s="114">
        <f>Iedzivotaju_skaits_struktura!C120</f>
        <v>12361</v>
      </c>
      <c r="E133" s="114">
        <f>Iedzivotaju_skaits_struktura!D120</f>
        <v>786</v>
      </c>
      <c r="F133" s="114">
        <f>Iedzivotaju_skaits_struktura!E120</f>
        <v>1446</v>
      </c>
      <c r="G133" s="114">
        <f>Iedzivotaju_skaits_struktura!F120</f>
        <v>2430</v>
      </c>
      <c r="H133" s="114">
        <v>2456.118</v>
      </c>
      <c r="I133" s="48">
        <f t="shared" si="20"/>
        <v>573.3056512337513</v>
      </c>
      <c r="J133" s="48">
        <f t="shared" si="26"/>
        <v>24445.699360000002</v>
      </c>
      <c r="K133" s="48">
        <f t="shared" si="21"/>
        <v>289.8927557988424</v>
      </c>
      <c r="L133" s="288">
        <f t="shared" si="29"/>
        <v>2024177.327991358</v>
      </c>
      <c r="M133" s="236">
        <f t="shared" si="22"/>
        <v>9110808.482891757</v>
      </c>
      <c r="N133" s="339">
        <f t="shared" si="27"/>
        <v>372.6957592303367</v>
      </c>
      <c r="O133" s="223">
        <f t="shared" si="23"/>
        <v>737.0607946680493</v>
      </c>
      <c r="P133" s="204"/>
      <c r="Q133" s="436">
        <v>8446405.63174074</v>
      </c>
      <c r="R133" s="304">
        <f t="shared" si="30"/>
        <v>664402.8511510175</v>
      </c>
      <c r="S133" s="240">
        <f t="shared" si="28"/>
        <v>0.07866101630902711</v>
      </c>
      <c r="T133" s="155"/>
      <c r="V133" s="207"/>
      <c r="W133" s="207"/>
      <c r="X133" s="20"/>
      <c r="Y133" s="20"/>
    </row>
    <row r="134" spans="1:25" ht="15">
      <c r="A134" s="39">
        <v>116</v>
      </c>
      <c r="B134" s="55" t="s">
        <v>118</v>
      </c>
      <c r="C134" s="48">
        <f>Vertetie_ienemumi!I121</f>
        <v>1862039.1786423742</v>
      </c>
      <c r="D134" s="114">
        <f>Iedzivotaju_skaits_struktura!C121</f>
        <v>4114</v>
      </c>
      <c r="E134" s="114">
        <f>Iedzivotaju_skaits_struktura!D121</f>
        <v>236</v>
      </c>
      <c r="F134" s="114">
        <f>Iedzivotaju_skaits_struktura!E121</f>
        <v>431</v>
      </c>
      <c r="G134" s="114">
        <f>Iedzivotaju_skaits_struktura!F121</f>
        <v>958</v>
      </c>
      <c r="H134" s="114">
        <v>650.28</v>
      </c>
      <c r="I134" s="48">
        <f t="shared" si="20"/>
        <v>452.610398308793</v>
      </c>
      <c r="J134" s="48">
        <f t="shared" si="26"/>
        <v>7768.645599999999</v>
      </c>
      <c r="K134" s="48">
        <f t="shared" si="21"/>
        <v>239.68646203173105</v>
      </c>
      <c r="L134" s="288">
        <f t="shared" si="29"/>
        <v>888305.8640538162</v>
      </c>
      <c r="M134" s="236">
        <f t="shared" si="22"/>
        <v>2750345.0426961905</v>
      </c>
      <c r="N134" s="339">
        <f t="shared" si="27"/>
        <v>354.03147270564006</v>
      </c>
      <c r="O134" s="223">
        <f t="shared" si="23"/>
        <v>668.5330682295067</v>
      </c>
      <c r="P134" s="204"/>
      <c r="Q134" s="436">
        <v>2623735.5241499273</v>
      </c>
      <c r="R134" s="304">
        <f t="shared" si="30"/>
        <v>126609.51854626322</v>
      </c>
      <c r="S134" s="240">
        <f t="shared" si="28"/>
        <v>0.048255442433468465</v>
      </c>
      <c r="T134" s="155"/>
      <c r="V134" s="207"/>
      <c r="W134" s="207"/>
      <c r="X134" s="20"/>
      <c r="Y134" s="20"/>
    </row>
    <row r="135" spans="1:25" ht="15">
      <c r="A135" s="39">
        <v>117</v>
      </c>
      <c r="B135" s="55" t="s">
        <v>119</v>
      </c>
      <c r="C135" s="48">
        <f>Vertetie_ienemumi!I122</f>
        <v>1957234.9602623114</v>
      </c>
      <c r="D135" s="114">
        <f>Iedzivotaju_skaits_struktura!C122</f>
        <v>5498</v>
      </c>
      <c r="E135" s="114">
        <f>Iedzivotaju_skaits_struktura!D122</f>
        <v>232</v>
      </c>
      <c r="F135" s="114">
        <f>Iedzivotaju_skaits_struktura!E122</f>
        <v>571</v>
      </c>
      <c r="G135" s="114">
        <f>Iedzivotaju_skaits_struktura!F122</f>
        <v>1319</v>
      </c>
      <c r="H135" s="114">
        <v>639.2769999999999</v>
      </c>
      <c r="I135" s="48">
        <f t="shared" si="20"/>
        <v>355.9903529032942</v>
      </c>
      <c r="J135" s="48">
        <f t="shared" si="26"/>
        <v>9850.10104</v>
      </c>
      <c r="K135" s="48">
        <f t="shared" si="21"/>
        <v>198.7020186203401</v>
      </c>
      <c r="L135" s="288">
        <f t="shared" si="29"/>
        <v>1379934.2259415996</v>
      </c>
      <c r="M135" s="236">
        <f t="shared" si="22"/>
        <v>3337169.186203911</v>
      </c>
      <c r="N135" s="339">
        <f t="shared" si="27"/>
        <v>338.79542683390696</v>
      </c>
      <c r="O135" s="223">
        <f t="shared" si="23"/>
        <v>606.9787534019482</v>
      </c>
      <c r="P135" s="204"/>
      <c r="Q135" s="436">
        <v>3266731.4706485886</v>
      </c>
      <c r="R135" s="304">
        <f t="shared" si="30"/>
        <v>70437.71555532236</v>
      </c>
      <c r="S135" s="240">
        <f t="shared" si="28"/>
        <v>0.021562138237624318</v>
      </c>
      <c r="T135" s="155"/>
      <c r="V135" s="207"/>
      <c r="W135" s="207"/>
      <c r="X135" s="20"/>
      <c r="Y135" s="20"/>
    </row>
    <row r="136" spans="1:25" ht="15">
      <c r="A136" s="39">
        <v>118</v>
      </c>
      <c r="B136" s="55" t="s">
        <v>120</v>
      </c>
      <c r="C136" s="48">
        <f>Vertetie_ienemumi!I123</f>
        <v>2189623.6923548644</v>
      </c>
      <c r="D136" s="114">
        <f>Iedzivotaju_skaits_struktura!C123</f>
        <v>6361</v>
      </c>
      <c r="E136" s="114">
        <f>Iedzivotaju_skaits_struktura!D123</f>
        <v>335</v>
      </c>
      <c r="F136" s="114">
        <f>Iedzivotaju_skaits_struktura!E123</f>
        <v>618</v>
      </c>
      <c r="G136" s="114">
        <f>Iedzivotaju_skaits_struktura!F123</f>
        <v>1424</v>
      </c>
      <c r="H136" s="114">
        <v>286.492</v>
      </c>
      <c r="I136" s="48">
        <f t="shared" si="20"/>
        <v>344.2263311358064</v>
      </c>
      <c r="J136" s="48">
        <f t="shared" si="26"/>
        <v>10648.80784</v>
      </c>
      <c r="K136" s="48">
        <f t="shared" si="21"/>
        <v>205.6214860155524</v>
      </c>
      <c r="L136" s="288">
        <f t="shared" si="29"/>
        <v>1445535.9033979687</v>
      </c>
      <c r="M136" s="236">
        <f t="shared" si="22"/>
        <v>3635159.5957528334</v>
      </c>
      <c r="N136" s="339">
        <f t="shared" si="27"/>
        <v>341.3677521814342</v>
      </c>
      <c r="O136" s="223">
        <f t="shared" si="23"/>
        <v>571.4761194392129</v>
      </c>
      <c r="P136" s="204"/>
      <c r="Q136" s="436">
        <v>3672236.5683686524</v>
      </c>
      <c r="R136" s="304">
        <f t="shared" si="30"/>
        <v>-37076.97261581896</v>
      </c>
      <c r="S136" s="240">
        <f t="shared" si="28"/>
        <v>-0.010096564294138077</v>
      </c>
      <c r="T136" s="155"/>
      <c r="V136" s="207"/>
      <c r="W136" s="207"/>
      <c r="X136" s="20"/>
      <c r="Y136" s="20"/>
    </row>
    <row r="137" spans="1:25" ht="15">
      <c r="A137" s="56">
        <v>119</v>
      </c>
      <c r="B137" s="59" t="s">
        <v>121</v>
      </c>
      <c r="C137" s="50">
        <f>Vertetie_ienemumi!I124</f>
        <v>947210.6924567804</v>
      </c>
      <c r="D137" s="116">
        <f>Iedzivotaju_skaits_struktura!C124</f>
        <v>3271</v>
      </c>
      <c r="E137" s="116">
        <f>Iedzivotaju_skaits_struktura!D124</f>
        <v>156</v>
      </c>
      <c r="F137" s="116">
        <f>Iedzivotaju_skaits_struktura!E124</f>
        <v>353</v>
      </c>
      <c r="G137" s="116">
        <f>Iedzivotaju_skaits_struktura!F124</f>
        <v>737</v>
      </c>
      <c r="H137" s="116">
        <v>308.306</v>
      </c>
      <c r="I137" s="50">
        <f t="shared" si="20"/>
        <v>289.57832236526457</v>
      </c>
      <c r="J137" s="50">
        <f t="shared" si="26"/>
        <v>5800.8251199999995</v>
      </c>
      <c r="K137" s="50">
        <f t="shared" si="21"/>
        <v>163.28895852953767</v>
      </c>
      <c r="L137" s="289">
        <f t="shared" si="29"/>
        <v>941715.2018664727</v>
      </c>
      <c r="M137" s="237">
        <f t="shared" si="22"/>
        <v>1888925.894323253</v>
      </c>
      <c r="N137" s="341">
        <f t="shared" si="27"/>
        <v>325.63055345534246</v>
      </c>
      <c r="O137" s="225">
        <f t="shared" si="23"/>
        <v>577.4765803495118</v>
      </c>
      <c r="P137" s="204"/>
      <c r="Q137" s="437">
        <v>1910005.8358931954</v>
      </c>
      <c r="R137" s="438">
        <f t="shared" si="30"/>
        <v>-21079.941569942283</v>
      </c>
      <c r="S137" s="439">
        <f t="shared" si="28"/>
        <v>-0.011036584901367275</v>
      </c>
      <c r="T137" s="155"/>
      <c r="V137" s="207"/>
      <c r="W137" s="207"/>
      <c r="X137" s="20"/>
      <c r="Y137" s="20"/>
    </row>
    <row r="138" spans="1:25" ht="13.5">
      <c r="A138" s="46"/>
      <c r="B138" s="85" t="s">
        <v>124</v>
      </c>
      <c r="C138" s="71">
        <f>SUM(C28:C137)</f>
        <v>597583874.0188686</v>
      </c>
      <c r="D138" s="71">
        <f aca="true" t="shared" si="31" ref="D138:L138">SUM(D28:D137)</f>
        <v>1033313</v>
      </c>
      <c r="E138" s="71">
        <f t="shared" si="31"/>
        <v>69595</v>
      </c>
      <c r="F138" s="71">
        <f t="shared" si="31"/>
        <v>112257</v>
      </c>
      <c r="G138" s="71">
        <f t="shared" si="31"/>
        <v>212663</v>
      </c>
      <c r="H138" s="71">
        <f>SUM(H28:H137)</f>
        <v>63756.10400000001</v>
      </c>
      <c r="I138" s="71">
        <f t="shared" si="20"/>
        <v>578.318354669755</v>
      </c>
      <c r="J138" s="71">
        <f t="shared" si="31"/>
        <v>1816403.0180799994</v>
      </c>
      <c r="K138" s="79">
        <f t="shared" si="21"/>
        <v>328.99299773820866</v>
      </c>
      <c r="L138" s="228">
        <f t="shared" si="31"/>
        <v>105784318.03779517</v>
      </c>
      <c r="M138" s="238">
        <f>SUM(M28:M137)</f>
        <v>703368192.0566635</v>
      </c>
      <c r="N138" s="450">
        <f t="shared" si="27"/>
        <v>387.23134957138967</v>
      </c>
      <c r="O138" s="231">
        <f t="shared" si="23"/>
        <v>680.6922898063448</v>
      </c>
      <c r="P138" s="205"/>
      <c r="Q138" s="420">
        <f>SUM(Q28:Q137)</f>
        <v>663084638.4686629</v>
      </c>
      <c r="R138" s="71">
        <f>SUM(R28:R137)</f>
        <v>40283553.58800051</v>
      </c>
      <c r="S138" s="241">
        <f t="shared" si="28"/>
        <v>0.060751752115736135</v>
      </c>
      <c r="V138" s="9"/>
      <c r="W138" s="9"/>
      <c r="X138" s="9"/>
      <c r="Y138" s="20"/>
    </row>
    <row r="139" spans="1:19" ht="13.5">
      <c r="A139" s="46"/>
      <c r="B139" s="86" t="s">
        <v>132</v>
      </c>
      <c r="C139" s="87">
        <f>C27+C138</f>
        <v>1484482352.000001</v>
      </c>
      <c r="D139" s="87">
        <f aca="true" t="shared" si="32" ref="D139:L139">D27+D138</f>
        <v>2144763</v>
      </c>
      <c r="E139" s="87">
        <f t="shared" si="32"/>
        <v>148884</v>
      </c>
      <c r="F139" s="87">
        <f t="shared" si="32"/>
        <v>222427</v>
      </c>
      <c r="G139" s="87">
        <f t="shared" si="32"/>
        <v>457789</v>
      </c>
      <c r="H139" s="87">
        <f>H27+H138</f>
        <v>64482.66500000001</v>
      </c>
      <c r="I139" s="71">
        <f t="shared" si="20"/>
        <v>692.1428390922451</v>
      </c>
      <c r="J139" s="87">
        <f t="shared" si="32"/>
        <v>3655041.0907999994</v>
      </c>
      <c r="K139" s="79">
        <f t="shared" si="21"/>
        <v>406.14655625529065</v>
      </c>
      <c r="L139" s="229">
        <f t="shared" si="32"/>
        <v>35697973.00000006</v>
      </c>
      <c r="M139" s="239">
        <f>M27+M138</f>
        <v>1520180325.000001</v>
      </c>
      <c r="N139" s="450">
        <f t="shared" si="27"/>
        <v>415.91333373143294</v>
      </c>
      <c r="O139" s="231">
        <f t="shared" si="23"/>
        <v>708.7870897623658</v>
      </c>
      <c r="P139" s="206"/>
      <c r="Q139" s="422">
        <f>Q27+Q138</f>
        <v>1426939366.000001</v>
      </c>
      <c r="R139" s="87">
        <f>R27+R138</f>
        <v>93240958.99999985</v>
      </c>
      <c r="S139" s="241">
        <f t="shared" si="28"/>
        <v>0.06534332237351692</v>
      </c>
    </row>
    <row r="142" spans="2:18" ht="15.75">
      <c r="B142" s="3"/>
      <c r="R142" s="155"/>
    </row>
  </sheetData>
  <sheetProtection formatCells="0" formatColumns="0" formatRows="0" insertColumns="0" insertRows="0" insertHyperlinks="0" deleteColumns="0" deleteRows="0"/>
  <mergeCells count="21">
    <mergeCell ref="H5:J6"/>
    <mergeCell ref="H7:J8"/>
    <mergeCell ref="R14:S14"/>
    <mergeCell ref="H4:J4"/>
    <mergeCell ref="K5:K6"/>
    <mergeCell ref="K7:K8"/>
    <mergeCell ref="Q13:S13"/>
    <mergeCell ref="H9:J9"/>
    <mergeCell ref="D13:H1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3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8515625" style="0" customWidth="1"/>
    <col min="2" max="2" width="18.00390625" style="0" customWidth="1"/>
    <col min="3" max="11" width="12.7109375" style="0" customWidth="1"/>
    <col min="12" max="21" width="14.7109375" style="0" customWidth="1"/>
    <col min="22" max="22" width="16.7109375" style="0" customWidth="1"/>
    <col min="23" max="23" width="14.7109375" style="0" customWidth="1"/>
    <col min="24" max="24" width="10.8515625" style="0" customWidth="1"/>
    <col min="25" max="26" width="14.7109375" style="0" customWidth="1"/>
    <col min="27" max="28" width="12.7109375" style="0" customWidth="1"/>
    <col min="29" max="29" width="9.00390625" style="25" customWidth="1"/>
    <col min="30" max="30" width="14.7109375" style="0" customWidth="1"/>
    <col min="31" max="32" width="12.7109375" style="0" customWidth="1"/>
    <col min="33" max="33" width="14.7109375" style="0" customWidth="1"/>
  </cols>
  <sheetData>
    <row r="2" ht="20.25">
      <c r="B2" s="151" t="s">
        <v>242</v>
      </c>
    </row>
    <row r="4" spans="2:11" ht="38.25" customHeight="1">
      <c r="B4" s="526" t="s">
        <v>182</v>
      </c>
      <c r="C4" s="527"/>
      <c r="D4" s="517"/>
      <c r="E4" s="528" t="s">
        <v>187</v>
      </c>
      <c r="F4" s="529"/>
      <c r="H4" s="513"/>
      <c r="I4" s="517"/>
      <c r="J4" s="517"/>
      <c r="K4" s="153" t="s">
        <v>192</v>
      </c>
    </row>
    <row r="5" spans="2:11" ht="15.75">
      <c r="B5" s="530" t="s">
        <v>125</v>
      </c>
      <c r="C5" s="531"/>
      <c r="D5" s="532"/>
      <c r="E5" s="533">
        <v>1</v>
      </c>
      <c r="F5" s="534"/>
      <c r="H5" s="553" t="s">
        <v>193</v>
      </c>
      <c r="I5" s="554"/>
      <c r="J5" s="555"/>
      <c r="K5" s="559">
        <f>K15</f>
        <v>406.14655625529065</v>
      </c>
    </row>
    <row r="6" spans="2:11" ht="15.75">
      <c r="B6" s="503" t="s">
        <v>183</v>
      </c>
      <c r="C6" s="504"/>
      <c r="D6" s="505"/>
      <c r="E6" s="501">
        <v>2.34</v>
      </c>
      <c r="F6" s="502"/>
      <c r="H6" s="556"/>
      <c r="I6" s="557"/>
      <c r="J6" s="558"/>
      <c r="K6" s="560"/>
    </row>
    <row r="7" spans="2:11" ht="15.75">
      <c r="B7" s="535" t="s">
        <v>184</v>
      </c>
      <c r="C7" s="536"/>
      <c r="D7" s="505"/>
      <c r="E7" s="501">
        <v>3.26</v>
      </c>
      <c r="F7" s="502"/>
      <c r="H7" s="561" t="s">
        <v>194</v>
      </c>
      <c r="I7" s="562"/>
      <c r="J7" s="558"/>
      <c r="K7" s="566">
        <f>MAX(K16:K24,K26:K135)</f>
        <v>751.8967939087984</v>
      </c>
    </row>
    <row r="8" spans="2:11" ht="15.75">
      <c r="B8" s="503" t="s">
        <v>185</v>
      </c>
      <c r="C8" s="504"/>
      <c r="D8" s="505"/>
      <c r="E8" s="501">
        <v>0.74</v>
      </c>
      <c r="F8" s="502"/>
      <c r="H8" s="556"/>
      <c r="I8" s="557"/>
      <c r="J8" s="558"/>
      <c r="K8" s="560"/>
    </row>
    <row r="9" spans="2:11" ht="18.75">
      <c r="B9" s="506" t="s">
        <v>186</v>
      </c>
      <c r="C9" s="507"/>
      <c r="D9" s="508"/>
      <c r="E9" s="509">
        <v>1.52</v>
      </c>
      <c r="F9" s="510"/>
      <c r="H9" s="549" t="s">
        <v>181</v>
      </c>
      <c r="I9" s="550"/>
      <c r="J9" s="550"/>
      <c r="K9" s="171">
        <f>PFI!K9</f>
        <v>35697973</v>
      </c>
    </row>
    <row r="10" ht="12.75">
      <c r="AF10" s="213"/>
    </row>
    <row r="11" ht="13.5" thickBot="1"/>
    <row r="12" spans="3:32" ht="16.5" customHeight="1" thickBot="1">
      <c r="C12" s="191"/>
      <c r="D12" s="546" t="s">
        <v>210</v>
      </c>
      <c r="E12" s="547"/>
      <c r="F12" s="547"/>
      <c r="G12" s="547"/>
      <c r="H12" s="548"/>
      <c r="L12" s="537" t="s">
        <v>212</v>
      </c>
      <c r="M12" s="538"/>
      <c r="N12" s="538"/>
      <c r="O12" s="538"/>
      <c r="P12" s="538"/>
      <c r="Q12" s="538"/>
      <c r="R12" s="538"/>
      <c r="S12" s="538"/>
      <c r="T12" s="538"/>
      <c r="U12" s="539"/>
      <c r="V12" s="540" t="s">
        <v>204</v>
      </c>
      <c r="W12" s="541"/>
      <c r="X12" s="542"/>
      <c r="Y12" s="543" t="s">
        <v>205</v>
      </c>
      <c r="Z12" s="544"/>
      <c r="AA12" s="545"/>
      <c r="AB12" s="542"/>
      <c r="AC12" s="140"/>
      <c r="AD12" s="563" t="s">
        <v>228</v>
      </c>
      <c r="AE12" s="564"/>
      <c r="AF12" s="565"/>
    </row>
    <row r="13" spans="1:32" ht="74.25" customHeight="1">
      <c r="A13" s="80"/>
      <c r="B13" s="80"/>
      <c r="C13" s="80" t="s">
        <v>126</v>
      </c>
      <c r="D13" s="78" t="s">
        <v>125</v>
      </c>
      <c r="E13" s="78" t="s">
        <v>127</v>
      </c>
      <c r="F13" s="81" t="s">
        <v>128</v>
      </c>
      <c r="G13" s="82" t="s">
        <v>129</v>
      </c>
      <c r="H13" s="82" t="s">
        <v>188</v>
      </c>
      <c r="I13" s="319" t="s">
        <v>240</v>
      </c>
      <c r="J13" s="152" t="s">
        <v>189</v>
      </c>
      <c r="K13" s="330" t="s">
        <v>190</v>
      </c>
      <c r="L13" s="372" t="s">
        <v>241</v>
      </c>
      <c r="M13" s="372" t="s">
        <v>196</v>
      </c>
      <c r="N13" s="373" t="s">
        <v>197</v>
      </c>
      <c r="O13" s="347" t="s">
        <v>191</v>
      </c>
      <c r="P13" s="318" t="s">
        <v>214</v>
      </c>
      <c r="Q13" s="348" t="s">
        <v>215</v>
      </c>
      <c r="R13" s="315" t="s">
        <v>216</v>
      </c>
      <c r="S13" s="321" t="s">
        <v>213</v>
      </c>
      <c r="T13" s="324" t="s">
        <v>201</v>
      </c>
      <c r="U13" s="382" t="s">
        <v>211</v>
      </c>
      <c r="V13" s="322" t="s">
        <v>198</v>
      </c>
      <c r="W13" s="325" t="s">
        <v>200</v>
      </c>
      <c r="X13" s="391" t="s">
        <v>217</v>
      </c>
      <c r="Y13" s="364" t="s">
        <v>203</v>
      </c>
      <c r="Z13" s="365" t="s">
        <v>202</v>
      </c>
      <c r="AA13" s="441" t="s">
        <v>227</v>
      </c>
      <c r="AB13" s="442" t="s">
        <v>226</v>
      </c>
      <c r="AC13" s="140"/>
      <c r="AD13" s="315" t="s">
        <v>208</v>
      </c>
      <c r="AE13" s="551" t="s">
        <v>225</v>
      </c>
      <c r="AF13" s="552"/>
    </row>
    <row r="14" spans="1:32" ht="15.75" thickBot="1">
      <c r="A14" s="182"/>
      <c r="B14" s="182"/>
      <c r="C14" s="183"/>
      <c r="D14" s="183"/>
      <c r="E14" s="183"/>
      <c r="F14" s="183"/>
      <c r="G14" s="183"/>
      <c r="H14" s="9"/>
      <c r="I14" s="184"/>
      <c r="J14" s="9"/>
      <c r="K14" s="9"/>
      <c r="L14" s="397">
        <v>0.6</v>
      </c>
      <c r="M14" s="197"/>
      <c r="N14" s="398"/>
      <c r="O14" s="399"/>
      <c r="P14" s="400"/>
      <c r="Q14" s="401"/>
      <c r="R14" s="397">
        <v>0.4</v>
      </c>
      <c r="S14" s="402"/>
      <c r="T14" s="403"/>
      <c r="U14" s="404"/>
      <c r="V14" s="316" t="s">
        <v>199</v>
      </c>
      <c r="W14" s="350">
        <f>K9/V15</f>
        <v>0.028248071620792438</v>
      </c>
      <c r="X14" s="349"/>
      <c r="Z14" s="185"/>
      <c r="AA14" s="9"/>
      <c r="AB14" s="9"/>
      <c r="AC14" s="140"/>
      <c r="AD14" s="197"/>
      <c r="AE14" s="166" t="s">
        <v>206</v>
      </c>
      <c r="AF14" s="165" t="s">
        <v>207</v>
      </c>
    </row>
    <row r="15" spans="1:32" ht="13.5" thickBot="1">
      <c r="A15" s="53"/>
      <c r="B15" s="53" t="s">
        <v>131</v>
      </c>
      <c r="C15" s="53">
        <f aca="true" t="shared" si="0" ref="C15:K15">C137</f>
        <v>1484482352.000001</v>
      </c>
      <c r="D15" s="53">
        <f t="shared" si="0"/>
        <v>2144763</v>
      </c>
      <c r="E15" s="53">
        <f t="shared" si="0"/>
        <v>148884</v>
      </c>
      <c r="F15" s="53">
        <f t="shared" si="0"/>
        <v>222427</v>
      </c>
      <c r="G15" s="53">
        <f t="shared" si="0"/>
        <v>457789</v>
      </c>
      <c r="H15" s="53">
        <f t="shared" si="0"/>
        <v>64482.66500000001</v>
      </c>
      <c r="I15" s="53">
        <f t="shared" si="0"/>
        <v>692.1428390922451</v>
      </c>
      <c r="J15" s="53">
        <f t="shared" si="0"/>
        <v>3655041.0907999994</v>
      </c>
      <c r="K15" s="53">
        <f t="shared" si="0"/>
        <v>406.14655625529065</v>
      </c>
      <c r="L15" s="53">
        <f>L137</f>
        <v>890689411.2000004</v>
      </c>
      <c r="M15" s="405"/>
      <c r="N15" s="405"/>
      <c r="O15" s="405"/>
      <c r="P15" s="53">
        <f aca="true" t="shared" si="1" ref="P15:AF15">P137</f>
        <v>890689411.2000005</v>
      </c>
      <c r="Q15" s="53">
        <f aca="true" t="shared" si="2" ref="Q15:Q24">P15/J15</f>
        <v>243.68793375317438</v>
      </c>
      <c r="R15" s="53">
        <f>R137</f>
        <v>593792940.8000003</v>
      </c>
      <c r="S15" s="53">
        <f>R15/J15</f>
        <v>162.45862250211624</v>
      </c>
      <c r="T15" s="53">
        <f t="shared" si="1"/>
        <v>1484482352.0000005</v>
      </c>
      <c r="U15" s="406">
        <f aca="true" t="shared" si="3" ref="U15:U24">T15/J15</f>
        <v>406.14655625529053</v>
      </c>
      <c r="V15" s="53">
        <f t="shared" si="1"/>
        <v>1263731325.7774363</v>
      </c>
      <c r="W15" s="53">
        <f t="shared" si="1"/>
        <v>35697972.99999999</v>
      </c>
      <c r="X15" s="53">
        <f>W15/J15</f>
        <v>9.766777476142293</v>
      </c>
      <c r="Y15" s="53">
        <f t="shared" si="1"/>
        <v>35697973.000000015</v>
      </c>
      <c r="Z15" s="53">
        <f t="shared" si="1"/>
        <v>1520180325.000001</v>
      </c>
      <c r="AA15" s="53">
        <f t="shared" si="1"/>
        <v>415.91333373143294</v>
      </c>
      <c r="AB15" s="53">
        <f t="shared" si="1"/>
        <v>708.7870897623658</v>
      </c>
      <c r="AC15" s="192"/>
      <c r="AD15" s="193">
        <f t="shared" si="1"/>
        <v>1426939366.000001</v>
      </c>
      <c r="AE15" s="193">
        <f t="shared" si="1"/>
        <v>93240958.99999994</v>
      </c>
      <c r="AF15" s="193">
        <f t="shared" si="1"/>
        <v>0.06534332237351692</v>
      </c>
    </row>
    <row r="16" spans="1:33" ht="15">
      <c r="A16" s="36">
        <v>1</v>
      </c>
      <c r="B16" s="186" t="s">
        <v>2</v>
      </c>
      <c r="C16" s="49">
        <f>Vertetie_ienemumi!I5</f>
        <v>42343073.68178082</v>
      </c>
      <c r="D16" s="187">
        <f>Iedzivotaju_skaits_struktura!C5</f>
        <v>95467</v>
      </c>
      <c r="E16" s="187">
        <f>Iedzivotaju_skaits_struktura!D5</f>
        <v>6312</v>
      </c>
      <c r="F16" s="160">
        <f>Iedzivotaju_skaits_struktura!E5</f>
        <v>9487</v>
      </c>
      <c r="G16" s="187">
        <f>Iedzivotaju_skaits_struktura!F5</f>
        <v>21591</v>
      </c>
      <c r="H16" s="187">
        <f>PFI!H18</f>
        <v>72.298</v>
      </c>
      <c r="I16" s="49">
        <f>C16/D16</f>
        <v>443.53623431951166</v>
      </c>
      <c r="J16" s="49">
        <f>D16+($E$6*E16)+($E$7*F16)+($E$8*G16)+($E$9*H16)</f>
        <v>157251.93296</v>
      </c>
      <c r="K16" s="188">
        <f>C16/J16</f>
        <v>269.26901873156356</v>
      </c>
      <c r="L16" s="189">
        <f aca="true" t="shared" si="4" ref="L16:L24">C16*$L$14</f>
        <v>25405844.209068492</v>
      </c>
      <c r="M16" s="190">
        <f aca="true" t="shared" si="5" ref="M16:M24">K16-$K$15</f>
        <v>-136.87753752372709</v>
      </c>
      <c r="N16" s="198">
        <f>M16*-0.6</f>
        <v>82.12652251423624</v>
      </c>
      <c r="O16" s="332">
        <f aca="true" t="shared" si="6" ref="O16:O24">N16*J16</f>
        <v>12914554.412646608</v>
      </c>
      <c r="P16" s="335">
        <f>L16+O16</f>
        <v>38320398.6217151</v>
      </c>
      <c r="Q16" s="336">
        <f t="shared" si="2"/>
        <v>243.68793375317438</v>
      </c>
      <c r="R16" s="337">
        <f aca="true" t="shared" si="7" ref="R16:R24">C16*$R$14</f>
        <v>16937229.47271233</v>
      </c>
      <c r="S16" s="338">
        <f>R16/J16</f>
        <v>107.70760749262544</v>
      </c>
      <c r="T16" s="335">
        <f aca="true" t="shared" si="8" ref="T16:T24">R16+P16</f>
        <v>55257628.09442743</v>
      </c>
      <c r="U16" s="376">
        <f t="shared" si="3"/>
        <v>351.3955412457998</v>
      </c>
      <c r="V16" s="374">
        <f>($K$7-K16)*J16</f>
        <v>75894150.54680449</v>
      </c>
      <c r="W16" s="383">
        <f aca="true" t="shared" si="9" ref="W16:W24">V16*$W$14</f>
        <v>2143863.400245337</v>
      </c>
      <c r="X16" s="384">
        <f>W16/J16</f>
        <v>13.633303959390242</v>
      </c>
      <c r="Y16" s="351">
        <f aca="true" t="shared" si="10" ref="Y16:Y24">O16+W16</f>
        <v>15058417.812891945</v>
      </c>
      <c r="Z16" s="352">
        <f aca="true" t="shared" si="11" ref="Z16:Z24">T16+W16</f>
        <v>57401491.49467277</v>
      </c>
      <c r="AA16" s="366">
        <f>Z16/J16</f>
        <v>365.02884520519007</v>
      </c>
      <c r="AB16" s="367">
        <f>Z16/D16</f>
        <v>601.2705070304164</v>
      </c>
      <c r="AC16" s="192"/>
      <c r="AD16" s="392">
        <v>54405671.68713934</v>
      </c>
      <c r="AE16" s="451">
        <f>Z16-AD16</f>
        <v>2995819.807533428</v>
      </c>
      <c r="AF16" s="452">
        <f>Z16/AD16-1</f>
        <v>0.05506447608552545</v>
      </c>
      <c r="AG16" s="155"/>
    </row>
    <row r="17" spans="1:33" ht="15">
      <c r="A17" s="39">
        <v>2</v>
      </c>
      <c r="B17" s="55" t="s">
        <v>3</v>
      </c>
      <c r="C17" s="48">
        <f>Vertetie_ienemumi!I6</f>
        <v>12031646.244507192</v>
      </c>
      <c r="D17" s="114">
        <v>24146</v>
      </c>
      <c r="E17" s="187">
        <f>Iedzivotaju_skaits_struktura!D6</f>
        <v>1554</v>
      </c>
      <c r="F17" s="115">
        <f>Iedzivotaju_skaits_struktura!E6</f>
        <v>2755</v>
      </c>
      <c r="G17" s="114">
        <f>Iedzivotaju_skaits_struktura!F6</f>
        <v>5093</v>
      </c>
      <c r="H17" s="114">
        <f>PFI!H19</f>
        <v>25.488000000000003</v>
      </c>
      <c r="I17" s="48">
        <f aca="true" t="shared" si="12" ref="I17:I80">C17/D17</f>
        <v>498.28734550265847</v>
      </c>
      <c r="J17" s="48">
        <f aca="true" t="shared" si="13" ref="J17:J80">D17+($E$6*E17)+($E$7*F17)+($E$8*G17)+($E$9*H17)</f>
        <v>40571.22176</v>
      </c>
      <c r="K17" s="177">
        <f aca="true" t="shared" si="14" ref="K17:K80">C17/J17</f>
        <v>296.5561726408111</v>
      </c>
      <c r="L17" s="180">
        <f t="shared" si="4"/>
        <v>7218987.746704315</v>
      </c>
      <c r="M17" s="158">
        <f t="shared" si="5"/>
        <v>-109.59038361447955</v>
      </c>
      <c r="N17" s="199">
        <f aca="true" t="shared" si="15" ref="N17:N80">M17*-0.6</f>
        <v>65.75423016868773</v>
      </c>
      <c r="O17" s="333">
        <f t="shared" si="6"/>
        <v>2667729.453831912</v>
      </c>
      <c r="P17" s="339">
        <f aca="true" t="shared" si="16" ref="P17:P80">L17+O17</f>
        <v>9886717.200536227</v>
      </c>
      <c r="Q17" s="317">
        <f t="shared" si="2"/>
        <v>243.68793375317438</v>
      </c>
      <c r="R17" s="48">
        <f t="shared" si="7"/>
        <v>4812658.497802877</v>
      </c>
      <c r="S17" s="340">
        <f aca="true" t="shared" si="17" ref="S17:S80">R17/J17</f>
        <v>118.62246905632445</v>
      </c>
      <c r="T17" s="339">
        <f t="shared" si="8"/>
        <v>14699375.698339105</v>
      </c>
      <c r="U17" s="377">
        <f t="shared" si="3"/>
        <v>362.31040280949884</v>
      </c>
      <c r="V17" s="375">
        <f aca="true" t="shared" si="18" ref="V17:V24">($K$7-K17)*J17</f>
        <v>18473725.321799684</v>
      </c>
      <c r="W17" s="385">
        <f t="shared" si="9"/>
        <v>521847.1159930443</v>
      </c>
      <c r="X17" s="386">
        <f aca="true" t="shared" si="19" ref="X17:X80">W17/J17</f>
        <v>12.862494481434227</v>
      </c>
      <c r="Y17" s="353">
        <f t="shared" si="10"/>
        <v>3189576.5698249564</v>
      </c>
      <c r="Z17" s="354">
        <f t="shared" si="11"/>
        <v>15221222.814332148</v>
      </c>
      <c r="AA17" s="368">
        <f aca="true" t="shared" si="20" ref="AA17:AA80">Z17/J17</f>
        <v>375.17289729093307</v>
      </c>
      <c r="AB17" s="369">
        <f aca="true" t="shared" si="21" ref="AB17:AB80">Z17/D17</f>
        <v>630.3827886329889</v>
      </c>
      <c r="AC17" s="192"/>
      <c r="AD17" s="393">
        <v>14202224.836800002</v>
      </c>
      <c r="AE17" s="453">
        <f aca="true" t="shared" si="22" ref="AE17:AE24">Z17-AD17</f>
        <v>1018997.9775321465</v>
      </c>
      <c r="AF17" s="454">
        <f aca="true" t="shared" si="23" ref="AF17:AF80">Z17/AD17-1</f>
        <v>0.07174917938855452</v>
      </c>
      <c r="AG17" s="155"/>
    </row>
    <row r="18" spans="1:33" ht="15">
      <c r="A18" s="39">
        <v>3</v>
      </c>
      <c r="B18" s="55" t="s">
        <v>4</v>
      </c>
      <c r="C18" s="48">
        <f>Vertetie_ienemumi!I7</f>
        <v>40494332.64651417</v>
      </c>
      <c r="D18" s="114">
        <v>61623</v>
      </c>
      <c r="E18" s="187">
        <f>Iedzivotaju_skaits_struktura!D7</f>
        <v>5002</v>
      </c>
      <c r="F18" s="115">
        <f>Iedzivotaju_skaits_struktura!E7</f>
        <v>6995</v>
      </c>
      <c r="G18" s="114">
        <f>Iedzivotaju_skaits_struktura!F7</f>
        <v>12415</v>
      </c>
      <c r="H18" s="114">
        <f>PFI!H20</f>
        <v>60.534</v>
      </c>
      <c r="I18" s="48">
        <f t="shared" si="12"/>
        <v>657.1301729307916</v>
      </c>
      <c r="J18" s="48">
        <f t="shared" si="13"/>
        <v>105410.49167999999</v>
      </c>
      <c r="K18" s="177">
        <f t="shared" si="14"/>
        <v>384.1584646948131</v>
      </c>
      <c r="L18" s="180">
        <f t="shared" si="4"/>
        <v>24296599.587908503</v>
      </c>
      <c r="M18" s="158">
        <f t="shared" si="5"/>
        <v>-21.988091560477528</v>
      </c>
      <c r="N18" s="199">
        <f t="shared" si="15"/>
        <v>13.192854936286517</v>
      </c>
      <c r="O18" s="333">
        <f t="shared" si="6"/>
        <v>1390665.3254968768</v>
      </c>
      <c r="P18" s="339">
        <f t="shared" si="16"/>
        <v>25687264.91340538</v>
      </c>
      <c r="Q18" s="317">
        <f t="shared" si="2"/>
        <v>243.6879337531744</v>
      </c>
      <c r="R18" s="48">
        <f t="shared" si="7"/>
        <v>16197733.058605669</v>
      </c>
      <c r="S18" s="340">
        <f t="shared" si="17"/>
        <v>153.66338587792526</v>
      </c>
      <c r="T18" s="339">
        <f t="shared" si="8"/>
        <v>41884997.97201105</v>
      </c>
      <c r="U18" s="377">
        <f t="shared" si="3"/>
        <v>397.35131963109967</v>
      </c>
      <c r="V18" s="375">
        <f t="shared" si="18"/>
        <v>38763478.09202789</v>
      </c>
      <c r="W18" s="385">
        <f t="shared" si="9"/>
        <v>1094993.5054146224</v>
      </c>
      <c r="X18" s="386">
        <f t="shared" si="19"/>
        <v>10.387898661347203</v>
      </c>
      <c r="Y18" s="353">
        <f t="shared" si="10"/>
        <v>2485658.8309114994</v>
      </c>
      <c r="Z18" s="354">
        <f t="shared" si="11"/>
        <v>42979991.47742567</v>
      </c>
      <c r="AA18" s="368">
        <f t="shared" si="20"/>
        <v>407.7392182924469</v>
      </c>
      <c r="AB18" s="369">
        <f t="shared" si="21"/>
        <v>697.4667166062294</v>
      </c>
      <c r="AC18" s="192"/>
      <c r="AD18" s="393">
        <v>40332124.10633084</v>
      </c>
      <c r="AE18" s="453">
        <f t="shared" si="22"/>
        <v>2647867.3710948303</v>
      </c>
      <c r="AF18" s="454">
        <f t="shared" si="23"/>
        <v>0.0656515725309692</v>
      </c>
      <c r="AG18" s="155"/>
    </row>
    <row r="19" spans="1:33" ht="15">
      <c r="A19" s="39">
        <v>4</v>
      </c>
      <c r="B19" s="55" t="s">
        <v>5</v>
      </c>
      <c r="C19" s="48">
        <f>Vertetie_ienemumi!I8</f>
        <v>57309643.085073136</v>
      </c>
      <c r="D19" s="114">
        <f>Iedzivotaju_skaits_struktura!C8</f>
        <v>57371</v>
      </c>
      <c r="E19" s="187">
        <f>Iedzivotaju_skaits_struktura!D8</f>
        <v>3778</v>
      </c>
      <c r="F19" s="115">
        <f>Iedzivotaju_skaits_struktura!E8</f>
        <v>5925</v>
      </c>
      <c r="G19" s="114">
        <f>Iedzivotaju_skaits_struktura!F8</f>
        <v>12592</v>
      </c>
      <c r="H19" s="114">
        <f>PFI!H21</f>
        <v>101.397</v>
      </c>
      <c r="I19" s="48">
        <f t="shared" si="12"/>
        <v>998.9305238722201</v>
      </c>
      <c r="J19" s="48">
        <f t="shared" si="13"/>
        <v>94999.22344</v>
      </c>
      <c r="K19" s="177">
        <f t="shared" si="14"/>
        <v>603.2643321686623</v>
      </c>
      <c r="L19" s="180">
        <f t="shared" si="4"/>
        <v>34385785.85104388</v>
      </c>
      <c r="M19" s="158">
        <f t="shared" si="5"/>
        <v>197.1177759133717</v>
      </c>
      <c r="N19" s="199">
        <f t="shared" si="15"/>
        <v>-118.27066554802302</v>
      </c>
      <c r="O19" s="333">
        <f t="shared" si="6"/>
        <v>-11235621.38279415</v>
      </c>
      <c r="P19" s="339">
        <f t="shared" si="16"/>
        <v>23150164.46824973</v>
      </c>
      <c r="Q19" s="317">
        <f t="shared" si="2"/>
        <v>243.68793375317438</v>
      </c>
      <c r="R19" s="48">
        <f t="shared" si="7"/>
        <v>22923857.234029256</v>
      </c>
      <c r="S19" s="340">
        <f t="shared" si="17"/>
        <v>241.30573286746497</v>
      </c>
      <c r="T19" s="339">
        <f t="shared" si="8"/>
        <v>46074021.70227899</v>
      </c>
      <c r="U19" s="377">
        <f t="shared" si="3"/>
        <v>484.9936666206393</v>
      </c>
      <c r="V19" s="375">
        <f t="shared" si="18"/>
        <v>14119968.443288434</v>
      </c>
      <c r="W19" s="385">
        <f t="shared" si="9"/>
        <v>398861.8798693408</v>
      </c>
      <c r="X19" s="386">
        <f t="shared" si="19"/>
        <v>4.198580424410054</v>
      </c>
      <c r="Y19" s="353">
        <f t="shared" si="10"/>
        <v>-10836759.50292481</v>
      </c>
      <c r="Z19" s="354">
        <f t="shared" si="11"/>
        <v>46472883.58214833</v>
      </c>
      <c r="AA19" s="368">
        <f t="shared" si="20"/>
        <v>489.1922470450494</v>
      </c>
      <c r="AB19" s="369">
        <f t="shared" si="21"/>
        <v>810.0413725078581</v>
      </c>
      <c r="AC19" s="192"/>
      <c r="AD19" s="393">
        <v>44651737.907867014</v>
      </c>
      <c r="AE19" s="453">
        <f t="shared" si="22"/>
        <v>1821145.674281314</v>
      </c>
      <c r="AF19" s="454">
        <f t="shared" si="23"/>
        <v>0.040785549669735355</v>
      </c>
      <c r="AG19" s="155"/>
    </row>
    <row r="20" spans="1:33" ht="15">
      <c r="A20" s="39">
        <v>5</v>
      </c>
      <c r="B20" s="55" t="s">
        <v>6</v>
      </c>
      <c r="C20" s="48">
        <f>Vertetie_ienemumi!I9</f>
        <v>41066052.17580471</v>
      </c>
      <c r="D20" s="114">
        <f>Iedzivotaju_skaits_struktura!C9</f>
        <v>78144</v>
      </c>
      <c r="E20" s="187">
        <f>Iedzivotaju_skaits_struktura!D9</f>
        <v>5673</v>
      </c>
      <c r="F20" s="115">
        <f>Iedzivotaju_skaits_struktura!E9</f>
        <v>8911</v>
      </c>
      <c r="G20" s="114">
        <f>Iedzivotaju_skaits_struktura!F9</f>
        <v>17286</v>
      </c>
      <c r="H20" s="114">
        <f>PFI!H22</f>
        <v>68.067</v>
      </c>
      <c r="I20" s="48">
        <f t="shared" si="12"/>
        <v>525.5176619549129</v>
      </c>
      <c r="J20" s="48">
        <f t="shared" si="13"/>
        <v>133363.78184</v>
      </c>
      <c r="K20" s="177">
        <f t="shared" si="14"/>
        <v>307.92507237889157</v>
      </c>
      <c r="L20" s="180">
        <f t="shared" si="4"/>
        <v>24639631.305482827</v>
      </c>
      <c r="M20" s="158">
        <f t="shared" si="5"/>
        <v>-98.22148387639908</v>
      </c>
      <c r="N20" s="199">
        <f t="shared" si="15"/>
        <v>58.932890325839445</v>
      </c>
      <c r="O20" s="333">
        <f t="shared" si="6"/>
        <v>7859513.128615899</v>
      </c>
      <c r="P20" s="339">
        <f t="shared" si="16"/>
        <v>32499144.434098728</v>
      </c>
      <c r="Q20" s="317">
        <f t="shared" si="2"/>
        <v>243.6879337531744</v>
      </c>
      <c r="R20" s="48">
        <f t="shared" si="7"/>
        <v>16426420.870321885</v>
      </c>
      <c r="S20" s="340">
        <f t="shared" si="17"/>
        <v>123.17002895155665</v>
      </c>
      <c r="T20" s="339">
        <f t="shared" si="8"/>
        <v>48925565.30442061</v>
      </c>
      <c r="U20" s="377">
        <f t="shared" si="3"/>
        <v>366.85796270473105</v>
      </c>
      <c r="V20" s="375">
        <f t="shared" si="18"/>
        <v>59209747.813243724</v>
      </c>
      <c r="W20" s="385">
        <f t="shared" si="9"/>
        <v>1672561.196877567</v>
      </c>
      <c r="X20" s="386">
        <f t="shared" si="19"/>
        <v>12.541344987383322</v>
      </c>
      <c r="Y20" s="353">
        <f t="shared" si="10"/>
        <v>9532074.325493466</v>
      </c>
      <c r="Z20" s="354">
        <f t="shared" si="11"/>
        <v>50598126.50129818</v>
      </c>
      <c r="AA20" s="368">
        <f t="shared" si="20"/>
        <v>379.3993076921144</v>
      </c>
      <c r="AB20" s="369">
        <f t="shared" si="21"/>
        <v>647.4985475698477</v>
      </c>
      <c r="AC20" s="192"/>
      <c r="AD20" s="393">
        <v>45738837.144</v>
      </c>
      <c r="AE20" s="453">
        <f t="shared" si="22"/>
        <v>4859289.35729818</v>
      </c>
      <c r="AF20" s="454">
        <f t="shared" si="23"/>
        <v>0.10623989722343907</v>
      </c>
      <c r="AG20" s="155"/>
    </row>
    <row r="21" spans="1:33" ht="15">
      <c r="A21" s="39">
        <v>6</v>
      </c>
      <c r="B21" s="55" t="s">
        <v>7</v>
      </c>
      <c r="C21" s="48">
        <f>Vertetie_ienemumi!I10</f>
        <v>15247411.492077366</v>
      </c>
      <c r="D21" s="114">
        <f>Iedzivotaju_skaits_struktura!C10</f>
        <v>31216</v>
      </c>
      <c r="E21" s="187">
        <f>Iedzivotaju_skaits_struktura!D10</f>
        <v>1886</v>
      </c>
      <c r="F21" s="115">
        <f>Iedzivotaju_skaits_struktura!E10</f>
        <v>3288</v>
      </c>
      <c r="G21" s="114">
        <f>Iedzivotaju_skaits_struktura!F10</f>
        <v>6923</v>
      </c>
      <c r="H21" s="114">
        <f>PFI!H23</f>
        <v>17.5</v>
      </c>
      <c r="I21" s="48">
        <f t="shared" si="12"/>
        <v>488.4485998230832</v>
      </c>
      <c r="J21" s="48">
        <f t="shared" si="13"/>
        <v>51497.73999999999</v>
      </c>
      <c r="K21" s="177">
        <f t="shared" si="14"/>
        <v>296.0792355563054</v>
      </c>
      <c r="L21" s="180">
        <f t="shared" si="4"/>
        <v>9148446.895246418</v>
      </c>
      <c r="M21" s="158">
        <f t="shared" si="5"/>
        <v>-110.06732069898527</v>
      </c>
      <c r="N21" s="199">
        <f t="shared" si="15"/>
        <v>66.04039241939115</v>
      </c>
      <c r="O21" s="333">
        <f t="shared" si="6"/>
        <v>3400930.958311776</v>
      </c>
      <c r="P21" s="339">
        <f t="shared" si="16"/>
        <v>12549377.853558194</v>
      </c>
      <c r="Q21" s="317">
        <f t="shared" si="2"/>
        <v>243.68793375317435</v>
      </c>
      <c r="R21" s="48">
        <f t="shared" si="7"/>
        <v>6098964.596830946</v>
      </c>
      <c r="S21" s="340">
        <f t="shared" si="17"/>
        <v>118.43169422252214</v>
      </c>
      <c r="T21" s="339">
        <f t="shared" si="8"/>
        <v>18648342.45038914</v>
      </c>
      <c r="U21" s="377">
        <f t="shared" si="3"/>
        <v>362.11962797569646</v>
      </c>
      <c r="V21" s="375">
        <f t="shared" si="18"/>
        <v>23473574.107471507</v>
      </c>
      <c r="W21" s="385">
        <f t="shared" si="9"/>
        <v>663083.2025838341</v>
      </c>
      <c r="X21" s="386">
        <f t="shared" si="19"/>
        <v>12.875967034355957</v>
      </c>
      <c r="Y21" s="353">
        <f t="shared" si="10"/>
        <v>4064014.16089561</v>
      </c>
      <c r="Z21" s="354">
        <f t="shared" si="11"/>
        <v>19311425.652972974</v>
      </c>
      <c r="AA21" s="368">
        <f t="shared" si="20"/>
        <v>374.99559501005245</v>
      </c>
      <c r="AB21" s="369">
        <f t="shared" si="21"/>
        <v>618.6386998005181</v>
      </c>
      <c r="AC21" s="192"/>
      <c r="AD21" s="393">
        <v>18316910.461428363</v>
      </c>
      <c r="AE21" s="453">
        <f t="shared" si="22"/>
        <v>994515.191544611</v>
      </c>
      <c r="AF21" s="454">
        <f t="shared" si="23"/>
        <v>0.0542949201853038</v>
      </c>
      <c r="AG21" s="155"/>
    </row>
    <row r="22" spans="1:33" ht="15">
      <c r="A22" s="39">
        <v>7</v>
      </c>
      <c r="B22" s="55" t="s">
        <v>8</v>
      </c>
      <c r="C22" s="48">
        <f>Vertetie_ienemumi!I11</f>
        <v>629744428.6869472</v>
      </c>
      <c r="D22" s="114">
        <f>Iedzivotaju_skaits_struktura!C11</f>
        <v>698529</v>
      </c>
      <c r="E22" s="187">
        <f>Iedzivotaju_skaits_struktura!D11</f>
        <v>50564</v>
      </c>
      <c r="F22" s="115">
        <f>Iedzivotaju_skaits_struktura!E11</f>
        <v>66005</v>
      </c>
      <c r="G22" s="114">
        <f>Iedzivotaju_skaits_struktura!F11</f>
        <v>154659</v>
      </c>
      <c r="H22" s="114">
        <f>PFI!H24</f>
        <v>304.04400000000004</v>
      </c>
      <c r="I22" s="48">
        <f t="shared" si="12"/>
        <v>901.5293977586431</v>
      </c>
      <c r="J22" s="48">
        <f t="shared" si="13"/>
        <v>1146934.8668799999</v>
      </c>
      <c r="K22" s="177">
        <f t="shared" si="14"/>
        <v>549.0672983026816</v>
      </c>
      <c r="L22" s="180">
        <f t="shared" si="4"/>
        <v>377846657.21216834</v>
      </c>
      <c r="M22" s="158">
        <f t="shared" si="5"/>
        <v>142.92074204739095</v>
      </c>
      <c r="N22" s="199">
        <f t="shared" si="15"/>
        <v>-85.75244522843457</v>
      </c>
      <c r="O22" s="333">
        <f t="shared" si="6"/>
        <v>-98352469.35270908</v>
      </c>
      <c r="P22" s="339">
        <f t="shared" si="16"/>
        <v>279494187.8594593</v>
      </c>
      <c r="Q22" s="317">
        <f t="shared" si="2"/>
        <v>243.68793375317438</v>
      </c>
      <c r="R22" s="48">
        <f t="shared" si="7"/>
        <v>251897771.4747789</v>
      </c>
      <c r="S22" s="340">
        <f t="shared" si="17"/>
        <v>219.62691932107262</v>
      </c>
      <c r="T22" s="339">
        <f t="shared" si="8"/>
        <v>531391959.3342382</v>
      </c>
      <c r="U22" s="377">
        <f t="shared" si="3"/>
        <v>463.31485307424697</v>
      </c>
      <c r="V22" s="375">
        <f t="shared" si="18"/>
        <v>232632220.54233906</v>
      </c>
      <c r="W22" s="385">
        <f t="shared" si="9"/>
        <v>6571411.627183976</v>
      </c>
      <c r="X22" s="386">
        <f t="shared" si="19"/>
        <v>5.729542118690792</v>
      </c>
      <c r="Y22" s="353">
        <f t="shared" si="10"/>
        <v>-91781057.72552511</v>
      </c>
      <c r="Z22" s="354">
        <f t="shared" si="11"/>
        <v>537963370.9614222</v>
      </c>
      <c r="AA22" s="368">
        <f t="shared" si="20"/>
        <v>469.0443951929378</v>
      </c>
      <c r="AB22" s="369">
        <f t="shared" si="21"/>
        <v>770.137490299504</v>
      </c>
      <c r="AC22" s="192"/>
      <c r="AD22" s="393">
        <v>501753398.4179902</v>
      </c>
      <c r="AE22" s="453">
        <f t="shared" si="22"/>
        <v>36209972.543432</v>
      </c>
      <c r="AF22" s="454">
        <f t="shared" si="23"/>
        <v>0.07216687053361404</v>
      </c>
      <c r="AG22" s="155"/>
    </row>
    <row r="23" spans="1:33" ht="15">
      <c r="A23" s="39">
        <v>8</v>
      </c>
      <c r="B23" s="55" t="s">
        <v>9</v>
      </c>
      <c r="C23" s="48">
        <f>Vertetie_ienemumi!I12</f>
        <v>17542852.576912582</v>
      </c>
      <c r="D23" s="114">
        <f>Iedzivotaju_skaits_struktura!C12</f>
        <v>25093</v>
      </c>
      <c r="E23" s="187">
        <f>Iedzivotaju_skaits_struktura!D12</f>
        <v>1909</v>
      </c>
      <c r="F23" s="115">
        <f>Iedzivotaju_skaits_struktura!E12</f>
        <v>2665</v>
      </c>
      <c r="G23" s="114">
        <f>Iedzivotaju_skaits_struktura!F12</f>
        <v>5505</v>
      </c>
      <c r="H23" s="114">
        <f>PFI!H25</f>
        <v>19.368</v>
      </c>
      <c r="I23" s="48">
        <f t="shared" si="12"/>
        <v>699.1134012239502</v>
      </c>
      <c r="J23" s="48">
        <f t="shared" si="13"/>
        <v>42351.09935999999</v>
      </c>
      <c r="K23" s="177">
        <f t="shared" si="14"/>
        <v>414.22425490757286</v>
      </c>
      <c r="L23" s="180">
        <f t="shared" si="4"/>
        <v>10525711.54614755</v>
      </c>
      <c r="M23" s="158">
        <f t="shared" si="5"/>
        <v>8.077698652282209</v>
      </c>
      <c r="N23" s="199">
        <f t="shared" si="15"/>
        <v>-4.846619191369325</v>
      </c>
      <c r="O23" s="333">
        <f t="shared" si="6"/>
        <v>-205259.6509337651</v>
      </c>
      <c r="P23" s="339">
        <f t="shared" si="16"/>
        <v>10320451.895213785</v>
      </c>
      <c r="Q23" s="317">
        <f t="shared" si="2"/>
        <v>243.6879337531744</v>
      </c>
      <c r="R23" s="48">
        <f t="shared" si="7"/>
        <v>7017141.030765033</v>
      </c>
      <c r="S23" s="340">
        <f t="shared" si="17"/>
        <v>165.68970196302914</v>
      </c>
      <c r="T23" s="339">
        <f t="shared" si="8"/>
        <v>17337592.925978817</v>
      </c>
      <c r="U23" s="377">
        <f t="shared" si="3"/>
        <v>409.37763571620354</v>
      </c>
      <c r="V23" s="375">
        <f t="shared" si="18"/>
        <v>14300803.250384375</v>
      </c>
      <c r="W23" s="385">
        <f t="shared" si="9"/>
        <v>403970.11445171916</v>
      </c>
      <c r="X23" s="386">
        <f t="shared" si="19"/>
        <v>9.538598066081448</v>
      </c>
      <c r="Y23" s="353">
        <f t="shared" si="10"/>
        <v>198710.46351795405</v>
      </c>
      <c r="Z23" s="354">
        <f t="shared" si="11"/>
        <v>17741563.040430535</v>
      </c>
      <c r="AA23" s="368">
        <f t="shared" si="20"/>
        <v>418.9162337822849</v>
      </c>
      <c r="AB23" s="369">
        <f t="shared" si="21"/>
        <v>707.032361233433</v>
      </c>
      <c r="AC23" s="192"/>
      <c r="AD23" s="393">
        <v>16755413.822196022</v>
      </c>
      <c r="AE23" s="453">
        <f t="shared" si="22"/>
        <v>986149.218234513</v>
      </c>
      <c r="AF23" s="454">
        <f t="shared" si="23"/>
        <v>0.05885555729624259</v>
      </c>
      <c r="AG23" s="155"/>
    </row>
    <row r="24" spans="1:33" ht="15">
      <c r="A24" s="56">
        <v>9</v>
      </c>
      <c r="B24" s="57" t="s">
        <v>10</v>
      </c>
      <c r="C24" s="50">
        <f>Vertetie_ienemumi!I13</f>
        <v>31119037.39151527</v>
      </c>
      <c r="D24" s="116">
        <f>Iedzivotaju_skaits_struktura!C13</f>
        <v>39861</v>
      </c>
      <c r="E24" s="187">
        <f>Iedzivotaju_skaits_struktura!D13</f>
        <v>2611</v>
      </c>
      <c r="F24" s="117">
        <f>Iedzivotaju_skaits_struktura!E13</f>
        <v>4139</v>
      </c>
      <c r="G24" s="116">
        <f>Iedzivotaju_skaits_struktura!F13</f>
        <v>9062</v>
      </c>
      <c r="H24" s="114">
        <f>PFI!H26</f>
        <v>57.865</v>
      </c>
      <c r="I24" s="50">
        <f t="shared" si="12"/>
        <v>780.6888284668039</v>
      </c>
      <c r="J24" s="48">
        <f t="shared" si="13"/>
        <v>66257.7148</v>
      </c>
      <c r="K24" s="177">
        <f t="shared" si="14"/>
        <v>469.6666265271689</v>
      </c>
      <c r="L24" s="180">
        <f t="shared" si="4"/>
        <v>18671422.43490916</v>
      </c>
      <c r="M24" s="194">
        <f t="shared" si="5"/>
        <v>63.52007027187824</v>
      </c>
      <c r="N24" s="200">
        <f t="shared" si="15"/>
        <v>-38.112042163126944</v>
      </c>
      <c r="O24" s="334">
        <f t="shared" si="6"/>
        <v>-2525216.82009004</v>
      </c>
      <c r="P24" s="341">
        <f t="shared" si="16"/>
        <v>16146205.61481912</v>
      </c>
      <c r="Q24" s="320">
        <f t="shared" si="2"/>
        <v>243.68793375317435</v>
      </c>
      <c r="R24" s="50">
        <f t="shared" si="7"/>
        <v>12447614.956606109</v>
      </c>
      <c r="S24" s="342">
        <f t="shared" si="17"/>
        <v>187.86665061086757</v>
      </c>
      <c r="T24" s="341">
        <f t="shared" si="8"/>
        <v>28593820.57142523</v>
      </c>
      <c r="U24" s="378">
        <f t="shared" si="3"/>
        <v>431.55458436404194</v>
      </c>
      <c r="V24" s="375">
        <f t="shared" si="18"/>
        <v>18699925.93832827</v>
      </c>
      <c r="W24" s="387">
        <f t="shared" si="9"/>
        <v>528236.8472094112</v>
      </c>
      <c r="X24" s="388">
        <f t="shared" si="19"/>
        <v>7.972457981744507</v>
      </c>
      <c r="Y24" s="355">
        <f t="shared" si="10"/>
        <v>-1996979.972880629</v>
      </c>
      <c r="Z24" s="356">
        <f t="shared" si="11"/>
        <v>29122057.418634642</v>
      </c>
      <c r="AA24" s="370">
        <f t="shared" si="20"/>
        <v>439.52704234578647</v>
      </c>
      <c r="AB24" s="371">
        <f t="shared" si="21"/>
        <v>730.590236537835</v>
      </c>
      <c r="AC24" s="192"/>
      <c r="AD24" s="444">
        <v>27698409.147586208</v>
      </c>
      <c r="AE24" s="455">
        <f t="shared" si="22"/>
        <v>1423648.271048434</v>
      </c>
      <c r="AF24" s="456">
        <f t="shared" si="23"/>
        <v>0.0513981963174408</v>
      </c>
      <c r="AG24" s="155"/>
    </row>
    <row r="25" spans="1:32" ht="13.5">
      <c r="A25" s="79"/>
      <c r="B25" s="83" t="s">
        <v>124</v>
      </c>
      <c r="C25" s="71">
        <f>SUM(C16:C24)</f>
        <v>886898477.9811325</v>
      </c>
      <c r="D25" s="71">
        <f aca="true" t="shared" si="24" ref="D25:J25">SUM(D16:D24)</f>
        <v>1111450</v>
      </c>
      <c r="E25" s="71">
        <f t="shared" si="24"/>
        <v>79289</v>
      </c>
      <c r="F25" s="71">
        <f t="shared" si="24"/>
        <v>110170</v>
      </c>
      <c r="G25" s="71">
        <f t="shared" si="24"/>
        <v>245126</v>
      </c>
      <c r="H25" s="71">
        <f>SUM(H16:H24)</f>
        <v>726.561</v>
      </c>
      <c r="I25" s="212">
        <f t="shared" si="12"/>
        <v>797.9652507815309</v>
      </c>
      <c r="J25" s="71">
        <f t="shared" si="24"/>
        <v>1838638.0727199998</v>
      </c>
      <c r="K25" s="178">
        <f t="shared" si="14"/>
        <v>482.3670798185388</v>
      </c>
      <c r="L25" s="181">
        <f>SUM(L16:L24)</f>
        <v>532139086.7886795</v>
      </c>
      <c r="M25" s="327"/>
      <c r="N25" s="331"/>
      <c r="O25" s="343"/>
      <c r="P25" s="71">
        <f>SUM(P16:P24)</f>
        <v>448053912.8610555</v>
      </c>
      <c r="Q25" s="71"/>
      <c r="R25" s="71">
        <f>SUM(R16:R24)</f>
        <v>354759391.192453</v>
      </c>
      <c r="S25" s="84"/>
      <c r="T25" s="379">
        <f>SUM(T16:T24)</f>
        <v>802813304.0535085</v>
      </c>
      <c r="U25" s="380"/>
      <c r="V25" s="328">
        <f>SUM(V16:V24)</f>
        <v>495567594.0556874</v>
      </c>
      <c r="W25" s="329">
        <f>SUM(W16:W24)</f>
        <v>13998828.889828851</v>
      </c>
      <c r="X25" s="328"/>
      <c r="Y25" s="357">
        <f>SUM(Y16:Y24)</f>
        <v>-70086345.03779513</v>
      </c>
      <c r="Z25" s="84">
        <f>SUM(Z16:Z24)</f>
        <v>816812132.9433374</v>
      </c>
      <c r="AA25" s="195">
        <f t="shared" si="20"/>
        <v>444.2484603481433</v>
      </c>
      <c r="AB25" s="195">
        <f t="shared" si="21"/>
        <v>734.9067730832134</v>
      </c>
      <c r="AC25" s="192"/>
      <c r="AD25" s="195">
        <f>SUM(AD16:AD24)</f>
        <v>763854727.531338</v>
      </c>
      <c r="AE25" s="195">
        <f>SUM(AE16:AE24)</f>
        <v>52957405.41199946</v>
      </c>
      <c r="AF25" s="396">
        <f t="shared" si="23"/>
        <v>0.069329158416221</v>
      </c>
    </row>
    <row r="26" spans="1:33" ht="15">
      <c r="A26" s="173">
        <v>10</v>
      </c>
      <c r="B26" s="156" t="s">
        <v>12</v>
      </c>
      <c r="C26" s="47">
        <f>Vertetie_ienemumi!I15</f>
        <v>1189291.266408555</v>
      </c>
      <c r="D26" s="112">
        <f>Iedzivotaju_skaits_struktura!C15</f>
        <v>3879</v>
      </c>
      <c r="E26" s="112">
        <f>Iedzivotaju_skaits_struktura!D15</f>
        <v>191</v>
      </c>
      <c r="F26" s="112">
        <f>Iedzivotaju_skaits_struktura!E15</f>
        <v>397</v>
      </c>
      <c r="G26" s="112">
        <f>Iedzivotaju_skaits_struktura!F15</f>
        <v>907</v>
      </c>
      <c r="H26" s="112">
        <f>PFI!H28</f>
        <v>392.164</v>
      </c>
      <c r="I26" s="47">
        <f t="shared" si="12"/>
        <v>306.5973875763225</v>
      </c>
      <c r="J26" s="47">
        <f t="shared" si="13"/>
        <v>6887.42928</v>
      </c>
      <c r="K26" s="176">
        <f t="shared" si="14"/>
        <v>172.6756410932694</v>
      </c>
      <c r="L26" s="180">
        <f aca="true" t="shared" si="25" ref="L26:L57">C26*$L$14</f>
        <v>713574.7598451329</v>
      </c>
      <c r="M26" s="190">
        <f aca="true" t="shared" si="26" ref="M26:M57">K26-$K$15</f>
        <v>-233.47091516202124</v>
      </c>
      <c r="N26" s="198">
        <f t="shared" si="15"/>
        <v>140.08254909721273</v>
      </c>
      <c r="O26" s="332">
        <f aca="true" t="shared" si="27" ref="O26:O57">N26*J26</f>
        <v>964808.6502691805</v>
      </c>
      <c r="P26" s="344">
        <f t="shared" si="16"/>
        <v>1678383.4101143135</v>
      </c>
      <c r="Q26" s="323">
        <f aca="true" t="shared" si="28" ref="Q26:Q57">P26/J26</f>
        <v>243.68793375317438</v>
      </c>
      <c r="R26" s="47">
        <f aca="true" t="shared" si="29" ref="R26:R57">C26*$R$14</f>
        <v>475716.50656342204</v>
      </c>
      <c r="S26" s="345">
        <f t="shared" si="17"/>
        <v>69.07025643730778</v>
      </c>
      <c r="T26" s="344">
        <f aca="true" t="shared" si="30" ref="T26:T57">R26+P26</f>
        <v>2154099.9166777357</v>
      </c>
      <c r="U26" s="381">
        <f>T26/J26</f>
        <v>312.75819019048214</v>
      </c>
      <c r="V26" s="375">
        <f aca="true" t="shared" si="31" ref="V26:V57">($K$7-K26)*J26</f>
        <v>3989344.7274970287</v>
      </c>
      <c r="W26" s="389">
        <f aca="true" t="shared" si="32" ref="W26:W57">V26*$W$14</f>
        <v>112691.29558236676</v>
      </c>
      <c r="X26" s="390">
        <f t="shared" si="19"/>
        <v>16.361880609011024</v>
      </c>
      <c r="Y26" s="358">
        <f aca="true" t="shared" si="33" ref="Y26:Y57">O26+W26</f>
        <v>1077499.9458515472</v>
      </c>
      <c r="Z26" s="359">
        <f aca="true" t="shared" si="34" ref="Z26:Z57">T26+W26</f>
        <v>2266791.2122601024</v>
      </c>
      <c r="AA26" s="366">
        <f t="shared" si="20"/>
        <v>329.1200707994932</v>
      </c>
      <c r="AB26" s="367">
        <f t="shared" si="21"/>
        <v>584.3751513947158</v>
      </c>
      <c r="AC26" s="192"/>
      <c r="AD26" s="445">
        <v>2243519.4769857298</v>
      </c>
      <c r="AE26" s="457">
        <f>Z26-AD26</f>
        <v>23271.735274372622</v>
      </c>
      <c r="AF26" s="458">
        <f t="shared" si="23"/>
        <v>0.010372869731284595</v>
      </c>
      <c r="AG26" s="155"/>
    </row>
    <row r="27" spans="1:33" ht="15">
      <c r="A27" s="39">
        <v>11</v>
      </c>
      <c r="B27" s="55" t="s">
        <v>13</v>
      </c>
      <c r="C27" s="48">
        <f>Vertetie_ienemumi!I16</f>
        <v>5831923.147075236</v>
      </c>
      <c r="D27" s="114">
        <f>Iedzivotaju_skaits_struktura!C16</f>
        <v>9002</v>
      </c>
      <c r="E27" s="114">
        <f>Iedzivotaju_skaits_struktura!D16</f>
        <v>561</v>
      </c>
      <c r="F27" s="114">
        <f>Iedzivotaju_skaits_struktura!E16</f>
        <v>907</v>
      </c>
      <c r="G27" s="114">
        <f>Iedzivotaju_skaits_struktura!F16</f>
        <v>1933</v>
      </c>
      <c r="H27" s="114">
        <f>PFI!H29</f>
        <v>102.161</v>
      </c>
      <c r="I27" s="48">
        <f t="shared" si="12"/>
        <v>647.8474946762093</v>
      </c>
      <c r="J27" s="48">
        <f t="shared" si="13"/>
        <v>14857.26472</v>
      </c>
      <c r="K27" s="177">
        <f t="shared" si="14"/>
        <v>392.5300690930434</v>
      </c>
      <c r="L27" s="180">
        <f t="shared" si="25"/>
        <v>3499153.8882451416</v>
      </c>
      <c r="M27" s="158">
        <f t="shared" si="26"/>
        <v>-13.616487162247267</v>
      </c>
      <c r="N27" s="199">
        <f t="shared" si="15"/>
        <v>8.16989229734836</v>
      </c>
      <c r="O27" s="333">
        <f t="shared" si="27"/>
        <v>121382.25259559353</v>
      </c>
      <c r="P27" s="339">
        <f t="shared" si="16"/>
        <v>3620536.1408407353</v>
      </c>
      <c r="Q27" s="317">
        <f t="shared" si="28"/>
        <v>243.6879337531744</v>
      </c>
      <c r="R27" s="48">
        <f t="shared" si="29"/>
        <v>2332769.2588300942</v>
      </c>
      <c r="S27" s="340">
        <f t="shared" si="17"/>
        <v>157.01202763721736</v>
      </c>
      <c r="T27" s="339">
        <f t="shared" si="30"/>
        <v>5953305.39967083</v>
      </c>
      <c r="U27" s="377">
        <f aca="true" t="shared" si="35" ref="U27:U90">T27/J27</f>
        <v>400.6999613903918</v>
      </c>
      <c r="V27" s="375">
        <f t="shared" si="31"/>
        <v>5339206.562147065</v>
      </c>
      <c r="W27" s="385">
        <f t="shared" si="32"/>
        <v>150822.28936573525</v>
      </c>
      <c r="X27" s="386">
        <f t="shared" si="19"/>
        <v>10.151416980725054</v>
      </c>
      <c r="Y27" s="353">
        <f t="shared" si="33"/>
        <v>272204.54196132877</v>
      </c>
      <c r="Z27" s="354">
        <f t="shared" si="34"/>
        <v>6104127.689036565</v>
      </c>
      <c r="AA27" s="368">
        <f t="shared" si="20"/>
        <v>410.8513783711168</v>
      </c>
      <c r="AB27" s="369">
        <f t="shared" si="21"/>
        <v>678.085724176468</v>
      </c>
      <c r="AC27" s="192"/>
      <c r="AD27" s="393">
        <v>5735484.54465344</v>
      </c>
      <c r="AE27" s="453">
        <f aca="true" t="shared" si="36" ref="AE27:AE90">Z27-AD27</f>
        <v>368643.144383125</v>
      </c>
      <c r="AF27" s="454">
        <f t="shared" si="23"/>
        <v>0.06427410648796372</v>
      </c>
      <c r="AG27" s="155"/>
    </row>
    <row r="28" spans="1:33" ht="15">
      <c r="A28" s="39">
        <v>12</v>
      </c>
      <c r="B28" s="55" t="s">
        <v>14</v>
      </c>
      <c r="C28" s="48">
        <f>Vertetie_ienemumi!I17</f>
        <v>4376794.071716715</v>
      </c>
      <c r="D28" s="114">
        <f>Iedzivotaju_skaits_struktura!C17</f>
        <v>9396</v>
      </c>
      <c r="E28" s="114">
        <f>Iedzivotaju_skaits_struktura!D17</f>
        <v>568</v>
      </c>
      <c r="F28" s="114">
        <f>Iedzivotaju_skaits_struktura!E17</f>
        <v>1083</v>
      </c>
      <c r="G28" s="114">
        <f>Iedzivotaju_skaits_struktura!F17</f>
        <v>2214</v>
      </c>
      <c r="H28" s="114">
        <f>PFI!H30</f>
        <v>639.592</v>
      </c>
      <c r="I28" s="48">
        <f t="shared" si="12"/>
        <v>465.8146095909658</v>
      </c>
      <c r="J28" s="48">
        <f t="shared" si="13"/>
        <v>16866.23984</v>
      </c>
      <c r="K28" s="177">
        <f t="shared" si="14"/>
        <v>259.5002865627882</v>
      </c>
      <c r="L28" s="180">
        <f t="shared" si="25"/>
        <v>2626076.4430300286</v>
      </c>
      <c r="M28" s="158">
        <f t="shared" si="26"/>
        <v>-146.64626969250247</v>
      </c>
      <c r="N28" s="199">
        <f t="shared" si="15"/>
        <v>87.98776181550149</v>
      </c>
      <c r="O28" s="333">
        <f t="shared" si="27"/>
        <v>1484022.6937650417</v>
      </c>
      <c r="P28" s="339">
        <f t="shared" si="16"/>
        <v>4110099.13679507</v>
      </c>
      <c r="Q28" s="317">
        <f t="shared" si="28"/>
        <v>243.68793375317438</v>
      </c>
      <c r="R28" s="48">
        <f t="shared" si="29"/>
        <v>1750717.628686686</v>
      </c>
      <c r="S28" s="340">
        <f t="shared" si="17"/>
        <v>103.8001146251153</v>
      </c>
      <c r="T28" s="339">
        <f t="shared" si="30"/>
        <v>5860816.765481756</v>
      </c>
      <c r="U28" s="377">
        <f t="shared" si="35"/>
        <v>347.48804837828965</v>
      </c>
      <c r="V28" s="375">
        <f t="shared" si="31"/>
        <v>8304877.589276129</v>
      </c>
      <c r="W28" s="385">
        <f t="shared" si="32"/>
        <v>234596.77694378616</v>
      </c>
      <c r="X28" s="386">
        <f t="shared" si="19"/>
        <v>13.909251805338148</v>
      </c>
      <c r="Y28" s="353">
        <f t="shared" si="33"/>
        <v>1718619.4707088277</v>
      </c>
      <c r="Z28" s="354">
        <f t="shared" si="34"/>
        <v>6095413.542425542</v>
      </c>
      <c r="AA28" s="368">
        <f t="shared" si="20"/>
        <v>361.3973001836278</v>
      </c>
      <c r="AB28" s="369">
        <f t="shared" si="21"/>
        <v>648.7243020887124</v>
      </c>
      <c r="AC28" s="192"/>
      <c r="AD28" s="393">
        <v>5853161.327299448</v>
      </c>
      <c r="AE28" s="453">
        <f t="shared" si="36"/>
        <v>242252.2151260944</v>
      </c>
      <c r="AF28" s="454">
        <f t="shared" si="23"/>
        <v>0.04138826893361336</v>
      </c>
      <c r="AG28" s="155"/>
    </row>
    <row r="29" spans="1:33" ht="15">
      <c r="A29" s="39">
        <v>13</v>
      </c>
      <c r="B29" s="55" t="s">
        <v>15</v>
      </c>
      <c r="C29" s="48">
        <f>Vertetie_ienemumi!I18</f>
        <v>1474037.342134793</v>
      </c>
      <c r="D29" s="114">
        <f>Iedzivotaju_skaits_struktura!C18</f>
        <v>2941</v>
      </c>
      <c r="E29" s="114">
        <f>Iedzivotaju_skaits_struktura!D18</f>
        <v>135</v>
      </c>
      <c r="F29" s="114">
        <f>Iedzivotaju_skaits_struktura!E18</f>
        <v>254</v>
      </c>
      <c r="G29" s="114">
        <f>Iedzivotaju_skaits_struktura!F18</f>
        <v>614</v>
      </c>
      <c r="H29" s="114">
        <f>PFI!H31</f>
        <v>284.491</v>
      </c>
      <c r="I29" s="48">
        <f t="shared" si="12"/>
        <v>501.20276849193914</v>
      </c>
      <c r="J29" s="48">
        <f t="shared" si="13"/>
        <v>4971.72632</v>
      </c>
      <c r="K29" s="177">
        <f t="shared" si="14"/>
        <v>296.4840072159871</v>
      </c>
      <c r="L29" s="180">
        <f t="shared" si="25"/>
        <v>884422.4052808759</v>
      </c>
      <c r="M29" s="158">
        <f t="shared" si="26"/>
        <v>-109.66254903930354</v>
      </c>
      <c r="N29" s="199">
        <f t="shared" si="15"/>
        <v>65.79752942358212</v>
      </c>
      <c r="O29" s="333">
        <f t="shared" si="27"/>
        <v>327127.30882619764</v>
      </c>
      <c r="P29" s="339">
        <f t="shared" si="16"/>
        <v>1211549.7141070734</v>
      </c>
      <c r="Q29" s="317">
        <f t="shared" si="28"/>
        <v>243.68793375317438</v>
      </c>
      <c r="R29" s="48">
        <f t="shared" si="29"/>
        <v>589614.9368539172</v>
      </c>
      <c r="S29" s="340">
        <f t="shared" si="17"/>
        <v>118.59360288639485</v>
      </c>
      <c r="T29" s="339">
        <f t="shared" si="30"/>
        <v>1801164.6509609907</v>
      </c>
      <c r="U29" s="377">
        <f t="shared" si="35"/>
        <v>362.28153663956925</v>
      </c>
      <c r="V29" s="375">
        <f t="shared" si="31"/>
        <v>2264187.7380651953</v>
      </c>
      <c r="W29" s="385">
        <f t="shared" si="32"/>
        <v>63958.93738778566</v>
      </c>
      <c r="X29" s="386">
        <f t="shared" si="19"/>
        <v>12.8645330155232</v>
      </c>
      <c r="Y29" s="353">
        <f t="shared" si="33"/>
        <v>391086.2462139833</v>
      </c>
      <c r="Z29" s="354">
        <f t="shared" si="34"/>
        <v>1865123.5883487763</v>
      </c>
      <c r="AA29" s="368">
        <f t="shared" si="20"/>
        <v>375.14606965509245</v>
      </c>
      <c r="AB29" s="369">
        <f t="shared" si="21"/>
        <v>634.1800708428345</v>
      </c>
      <c r="AC29" s="192"/>
      <c r="AD29" s="393">
        <v>1754206.7643795134</v>
      </c>
      <c r="AE29" s="453">
        <f t="shared" si="36"/>
        <v>110916.82396926288</v>
      </c>
      <c r="AF29" s="454">
        <f t="shared" si="23"/>
        <v>0.0632290481495752</v>
      </c>
      <c r="AG29" s="155"/>
    </row>
    <row r="30" spans="1:33" ht="15">
      <c r="A30" s="39">
        <v>14</v>
      </c>
      <c r="B30" s="55" t="s">
        <v>16</v>
      </c>
      <c r="C30" s="48">
        <f>Vertetie_ienemumi!I19</f>
        <v>2241794.274159628</v>
      </c>
      <c r="D30" s="114">
        <f>Iedzivotaju_skaits_struktura!C19</f>
        <v>5359</v>
      </c>
      <c r="E30" s="114">
        <f>Iedzivotaju_skaits_struktura!D19</f>
        <v>311</v>
      </c>
      <c r="F30" s="114">
        <f>Iedzivotaju_skaits_struktura!E19</f>
        <v>545</v>
      </c>
      <c r="G30" s="114">
        <f>Iedzivotaju_skaits_struktura!F19</f>
        <v>1196</v>
      </c>
      <c r="H30" s="114">
        <f>PFI!H32</f>
        <v>630.5980000000001</v>
      </c>
      <c r="I30" s="48">
        <f t="shared" si="12"/>
        <v>418.3232457845919</v>
      </c>
      <c r="J30" s="48">
        <f t="shared" si="13"/>
        <v>9706.988959999999</v>
      </c>
      <c r="K30" s="177">
        <f t="shared" si="14"/>
        <v>230.94641226002057</v>
      </c>
      <c r="L30" s="180">
        <f t="shared" si="25"/>
        <v>1345076.5644957768</v>
      </c>
      <c r="M30" s="158">
        <f t="shared" si="26"/>
        <v>-175.20014399527008</v>
      </c>
      <c r="N30" s="199">
        <f t="shared" si="15"/>
        <v>105.12008639716204</v>
      </c>
      <c r="O30" s="333">
        <f t="shared" si="27"/>
        <v>1020399.518131498</v>
      </c>
      <c r="P30" s="339">
        <f t="shared" si="16"/>
        <v>2365476.082627275</v>
      </c>
      <c r="Q30" s="317">
        <f t="shared" si="28"/>
        <v>243.6879337531744</v>
      </c>
      <c r="R30" s="48">
        <f t="shared" si="29"/>
        <v>896717.7096638512</v>
      </c>
      <c r="S30" s="340">
        <f t="shared" si="17"/>
        <v>92.37856490400823</v>
      </c>
      <c r="T30" s="339">
        <f t="shared" si="30"/>
        <v>3262193.792291126</v>
      </c>
      <c r="U30" s="377">
        <f t="shared" si="35"/>
        <v>336.06649865718265</v>
      </c>
      <c r="V30" s="375">
        <f t="shared" si="31"/>
        <v>5056859.603372472</v>
      </c>
      <c r="W30" s="385">
        <f t="shared" si="32"/>
        <v>142846.53225235763</v>
      </c>
      <c r="X30" s="386">
        <f t="shared" si="19"/>
        <v>14.71584369169383</v>
      </c>
      <c r="Y30" s="353">
        <f t="shared" si="33"/>
        <v>1163246.0503838556</v>
      </c>
      <c r="Z30" s="354">
        <f t="shared" si="34"/>
        <v>3405040.324543484</v>
      </c>
      <c r="AA30" s="368">
        <f t="shared" si="20"/>
        <v>350.78234234887645</v>
      </c>
      <c r="AB30" s="369">
        <f t="shared" si="21"/>
        <v>635.3872596647666</v>
      </c>
      <c r="AC30" s="192"/>
      <c r="AD30" s="393">
        <v>3242302.021889629</v>
      </c>
      <c r="AE30" s="453">
        <f t="shared" si="36"/>
        <v>162738.30265385518</v>
      </c>
      <c r="AF30" s="454">
        <f t="shared" si="23"/>
        <v>0.05019220959527093</v>
      </c>
      <c r="AG30" s="155"/>
    </row>
    <row r="31" spans="1:33" ht="15">
      <c r="A31" s="39">
        <v>15</v>
      </c>
      <c r="B31" s="55" t="s">
        <v>17</v>
      </c>
      <c r="C31" s="48">
        <f>Vertetie_ienemumi!I20</f>
        <v>734114.262336146</v>
      </c>
      <c r="D31" s="114">
        <f>Iedzivotaju_skaits_struktura!C20</f>
        <v>1513</v>
      </c>
      <c r="E31" s="114">
        <f>Iedzivotaju_skaits_struktura!D20</f>
        <v>88</v>
      </c>
      <c r="F31" s="114">
        <f>Iedzivotaju_skaits_struktura!E20</f>
        <v>147</v>
      </c>
      <c r="G31" s="114">
        <f>Iedzivotaju_skaits_struktura!F20</f>
        <v>330</v>
      </c>
      <c r="H31" s="114">
        <f>PFI!H33</f>
        <v>191.178</v>
      </c>
      <c r="I31" s="48">
        <f t="shared" si="12"/>
        <v>485.2044033946768</v>
      </c>
      <c r="J31" s="48">
        <f t="shared" si="13"/>
        <v>2732.93056</v>
      </c>
      <c r="K31" s="177">
        <f t="shared" si="14"/>
        <v>268.61797115552986</v>
      </c>
      <c r="L31" s="180">
        <f t="shared" si="25"/>
        <v>440468.55740168755</v>
      </c>
      <c r="M31" s="158">
        <f t="shared" si="26"/>
        <v>-137.5285850997608</v>
      </c>
      <c r="N31" s="199">
        <f t="shared" si="15"/>
        <v>82.51715105985647</v>
      </c>
      <c r="O31" s="333">
        <f t="shared" si="27"/>
        <v>225513.64385561814</v>
      </c>
      <c r="P31" s="339">
        <f t="shared" si="16"/>
        <v>665982.2012573057</v>
      </c>
      <c r="Q31" s="317">
        <f t="shared" si="28"/>
        <v>243.68793375317438</v>
      </c>
      <c r="R31" s="48">
        <f t="shared" si="29"/>
        <v>293645.7049344584</v>
      </c>
      <c r="S31" s="340">
        <f t="shared" si="17"/>
        <v>107.44718846221195</v>
      </c>
      <c r="T31" s="339">
        <f t="shared" si="30"/>
        <v>959627.9061917642</v>
      </c>
      <c r="U31" s="377">
        <f t="shared" si="35"/>
        <v>351.13512221538633</v>
      </c>
      <c r="V31" s="375">
        <f t="shared" si="31"/>
        <v>1320767.4637032307</v>
      </c>
      <c r="W31" s="385">
        <f t="shared" si="32"/>
        <v>37309.13390910124</v>
      </c>
      <c r="X31" s="386">
        <f t="shared" si="19"/>
        <v>13.651694797946584</v>
      </c>
      <c r="Y31" s="353">
        <f t="shared" si="33"/>
        <v>262822.7777647194</v>
      </c>
      <c r="Z31" s="354">
        <f t="shared" si="34"/>
        <v>996937.0401008654</v>
      </c>
      <c r="AA31" s="368">
        <f t="shared" si="20"/>
        <v>364.78681701333295</v>
      </c>
      <c r="AB31" s="369">
        <f t="shared" si="21"/>
        <v>658.914104494954</v>
      </c>
      <c r="AC31" s="192"/>
      <c r="AD31" s="393">
        <v>972329.2943140118</v>
      </c>
      <c r="AE31" s="453">
        <f t="shared" si="36"/>
        <v>24607.7457868536</v>
      </c>
      <c r="AF31" s="454">
        <f t="shared" si="23"/>
        <v>0.02530803703102924</v>
      </c>
      <c r="AG31" s="155"/>
    </row>
    <row r="32" spans="1:33" ht="15">
      <c r="A32" s="39">
        <v>16</v>
      </c>
      <c r="B32" s="55" t="s">
        <v>18</v>
      </c>
      <c r="C32" s="48">
        <f>Vertetie_ienemumi!I21</f>
        <v>7478748.985496935</v>
      </c>
      <c r="D32" s="114">
        <f>Iedzivotaju_skaits_struktura!C21</f>
        <v>17332</v>
      </c>
      <c r="E32" s="114">
        <f>Iedzivotaju_skaits_struktura!D21</f>
        <v>1005</v>
      </c>
      <c r="F32" s="114">
        <f>Iedzivotaju_skaits_struktura!E21</f>
        <v>1789</v>
      </c>
      <c r="G32" s="114">
        <f>Iedzivotaju_skaits_struktura!F21</f>
        <v>3722</v>
      </c>
      <c r="H32" s="114">
        <f>PFI!H34</f>
        <v>1697.94</v>
      </c>
      <c r="I32" s="48">
        <f t="shared" si="12"/>
        <v>431.4994798925072</v>
      </c>
      <c r="J32" s="48">
        <f t="shared" si="13"/>
        <v>30850.9888</v>
      </c>
      <c r="K32" s="177">
        <f t="shared" si="14"/>
        <v>242.41521184231655</v>
      </c>
      <c r="L32" s="180">
        <f t="shared" si="25"/>
        <v>4487249.391298161</v>
      </c>
      <c r="M32" s="158">
        <f t="shared" si="26"/>
        <v>-163.7313444129741</v>
      </c>
      <c r="N32" s="199">
        <f t="shared" si="15"/>
        <v>98.23880664778446</v>
      </c>
      <c r="O32" s="333">
        <f t="shared" si="27"/>
        <v>3030764.323616164</v>
      </c>
      <c r="P32" s="339">
        <f t="shared" si="16"/>
        <v>7518013.714914325</v>
      </c>
      <c r="Q32" s="317">
        <f t="shared" si="28"/>
        <v>243.68793375317438</v>
      </c>
      <c r="R32" s="48">
        <f t="shared" si="29"/>
        <v>2991499.5941987745</v>
      </c>
      <c r="S32" s="340">
        <f t="shared" si="17"/>
        <v>96.96608473692663</v>
      </c>
      <c r="T32" s="339">
        <f t="shared" si="30"/>
        <v>10509513.3091131</v>
      </c>
      <c r="U32" s="377">
        <f t="shared" si="35"/>
        <v>340.65401849010107</v>
      </c>
      <c r="V32" s="375">
        <f t="shared" si="31"/>
        <v>15718010.58213931</v>
      </c>
      <c r="W32" s="385">
        <f t="shared" si="32"/>
        <v>444003.4886606447</v>
      </c>
      <c r="X32" s="386">
        <f t="shared" si="19"/>
        <v>14.391872219688619</v>
      </c>
      <c r="Y32" s="360">
        <f t="shared" si="33"/>
        <v>3474767.8122768085</v>
      </c>
      <c r="Z32" s="361">
        <f t="shared" si="34"/>
        <v>10953516.797773745</v>
      </c>
      <c r="AA32" s="368">
        <f t="shared" si="20"/>
        <v>355.04589070978966</v>
      </c>
      <c r="AB32" s="369">
        <f t="shared" si="21"/>
        <v>631.9822754312107</v>
      </c>
      <c r="AC32" s="192"/>
      <c r="AD32" s="393">
        <v>10393080.334397042</v>
      </c>
      <c r="AE32" s="453">
        <f t="shared" si="36"/>
        <v>560436.4633767027</v>
      </c>
      <c r="AF32" s="454">
        <f t="shared" si="23"/>
        <v>0.0539239999446437</v>
      </c>
      <c r="AG32" s="155"/>
    </row>
    <row r="33" spans="1:33" ht="15">
      <c r="A33" s="39">
        <v>17</v>
      </c>
      <c r="B33" s="55" t="s">
        <v>19</v>
      </c>
      <c r="C33" s="48">
        <f>Vertetie_ienemumi!I22</f>
        <v>3341853.411733483</v>
      </c>
      <c r="D33" s="114">
        <f>Iedzivotaju_skaits_struktura!C22</f>
        <v>5944</v>
      </c>
      <c r="E33" s="114">
        <f>Iedzivotaju_skaits_struktura!D22</f>
        <v>380</v>
      </c>
      <c r="F33" s="114">
        <f>Iedzivotaju_skaits_struktura!E22</f>
        <v>688</v>
      </c>
      <c r="G33" s="114">
        <f>Iedzivotaju_skaits_struktura!F22</f>
        <v>1194</v>
      </c>
      <c r="H33" s="114">
        <f>PFI!H35</f>
        <v>744.8810000000001</v>
      </c>
      <c r="I33" s="48">
        <f t="shared" si="12"/>
        <v>562.2229831314743</v>
      </c>
      <c r="J33" s="48">
        <f t="shared" si="13"/>
        <v>11091.85912</v>
      </c>
      <c r="K33" s="177">
        <f t="shared" si="14"/>
        <v>301.2888439691509</v>
      </c>
      <c r="L33" s="180">
        <f t="shared" si="25"/>
        <v>2005112.0470400897</v>
      </c>
      <c r="M33" s="158">
        <f t="shared" si="26"/>
        <v>-104.85771228613976</v>
      </c>
      <c r="N33" s="199">
        <f t="shared" si="15"/>
        <v>62.91462737168385</v>
      </c>
      <c r="O33" s="333">
        <f t="shared" si="27"/>
        <v>697840.1833940131</v>
      </c>
      <c r="P33" s="339">
        <f t="shared" si="16"/>
        <v>2702952.230434103</v>
      </c>
      <c r="Q33" s="317">
        <f t="shared" si="28"/>
        <v>243.68793375317438</v>
      </c>
      <c r="R33" s="48">
        <f t="shared" si="29"/>
        <v>1336741.3646933932</v>
      </c>
      <c r="S33" s="340">
        <f t="shared" si="17"/>
        <v>120.51553758766036</v>
      </c>
      <c r="T33" s="339">
        <f t="shared" si="30"/>
        <v>4039693.595127496</v>
      </c>
      <c r="U33" s="377">
        <f t="shared" si="35"/>
        <v>364.2034713408347</v>
      </c>
      <c r="V33" s="375">
        <f t="shared" si="31"/>
        <v>4998079.899082582</v>
      </c>
      <c r="W33" s="385">
        <f t="shared" si="32"/>
        <v>141186.11895572784</v>
      </c>
      <c r="X33" s="386">
        <f t="shared" si="19"/>
        <v>12.728805642793617</v>
      </c>
      <c r="Y33" s="362">
        <f t="shared" si="33"/>
        <v>839026.3023497409</v>
      </c>
      <c r="Z33" s="363">
        <f t="shared" si="34"/>
        <v>4180879.7140832236</v>
      </c>
      <c r="AA33" s="368">
        <f t="shared" si="20"/>
        <v>376.9322769836283</v>
      </c>
      <c r="AB33" s="369">
        <f t="shared" si="21"/>
        <v>703.3781483989272</v>
      </c>
      <c r="AC33" s="192"/>
      <c r="AD33" s="393">
        <v>3890733.847826447</v>
      </c>
      <c r="AE33" s="453">
        <f t="shared" si="36"/>
        <v>290145.86625677673</v>
      </c>
      <c r="AF33" s="454">
        <f t="shared" si="23"/>
        <v>0.07457355799828513</v>
      </c>
      <c r="AG33" s="155"/>
    </row>
    <row r="34" spans="1:33" ht="15">
      <c r="A34" s="39">
        <v>18</v>
      </c>
      <c r="B34" s="55" t="s">
        <v>20</v>
      </c>
      <c r="C34" s="48">
        <f>Vertetie_ienemumi!I23</f>
        <v>1588197.3511991338</v>
      </c>
      <c r="D34" s="114">
        <f>Iedzivotaju_skaits_struktura!C23</f>
        <v>3849</v>
      </c>
      <c r="E34" s="114">
        <f>Iedzivotaju_skaits_struktura!D23</f>
        <v>238</v>
      </c>
      <c r="F34" s="114">
        <f>Iedzivotaju_skaits_struktura!E23</f>
        <v>396</v>
      </c>
      <c r="G34" s="114">
        <f>Iedzivotaju_skaits_struktura!F23</f>
        <v>836</v>
      </c>
      <c r="H34" s="114">
        <f>PFI!H36</f>
        <v>544.2909999999999</v>
      </c>
      <c r="I34" s="48">
        <f t="shared" si="12"/>
        <v>412.6259680953842</v>
      </c>
      <c r="J34" s="48">
        <f t="shared" si="13"/>
        <v>7142.842320000001</v>
      </c>
      <c r="K34" s="177">
        <f t="shared" si="14"/>
        <v>222.34809058463628</v>
      </c>
      <c r="L34" s="180">
        <f t="shared" si="25"/>
        <v>952918.4107194802</v>
      </c>
      <c r="M34" s="158">
        <f t="shared" si="26"/>
        <v>-183.79846567065437</v>
      </c>
      <c r="N34" s="199">
        <f t="shared" si="15"/>
        <v>110.27907940239261</v>
      </c>
      <c r="O34" s="333">
        <f t="shared" si="27"/>
        <v>787706.0753660504</v>
      </c>
      <c r="P34" s="339">
        <f t="shared" si="16"/>
        <v>1740624.4860855306</v>
      </c>
      <c r="Q34" s="317">
        <f t="shared" si="28"/>
        <v>243.68793375317438</v>
      </c>
      <c r="R34" s="48">
        <f t="shared" si="29"/>
        <v>635278.9404796535</v>
      </c>
      <c r="S34" s="340">
        <f t="shared" si="17"/>
        <v>88.93923623385452</v>
      </c>
      <c r="T34" s="339">
        <f t="shared" si="30"/>
        <v>2375903.4265651843</v>
      </c>
      <c r="U34" s="377">
        <f t="shared" si="35"/>
        <v>332.62716998702894</v>
      </c>
      <c r="V34" s="375">
        <f t="shared" si="31"/>
        <v>3782482.8886049497</v>
      </c>
      <c r="W34" s="385">
        <f t="shared" si="32"/>
        <v>106847.84754173449</v>
      </c>
      <c r="X34" s="386">
        <f t="shared" si="19"/>
        <v>14.958729698198697</v>
      </c>
      <c r="Y34" s="362">
        <f t="shared" si="33"/>
        <v>894553.9229077848</v>
      </c>
      <c r="Z34" s="363">
        <f t="shared" si="34"/>
        <v>2482751.274106919</v>
      </c>
      <c r="AA34" s="368">
        <f t="shared" si="20"/>
        <v>347.5858996852276</v>
      </c>
      <c r="AB34" s="369">
        <f t="shared" si="21"/>
        <v>645.0380031454713</v>
      </c>
      <c r="AC34" s="192"/>
      <c r="AD34" s="393">
        <v>2349570.6657908307</v>
      </c>
      <c r="AE34" s="453">
        <f t="shared" si="36"/>
        <v>133180.6083160881</v>
      </c>
      <c r="AF34" s="454">
        <f t="shared" si="23"/>
        <v>0.05668295499904086</v>
      </c>
      <c r="AG34" s="155"/>
    </row>
    <row r="35" spans="1:33" ht="15">
      <c r="A35" s="39">
        <v>19</v>
      </c>
      <c r="B35" s="55" t="s">
        <v>21</v>
      </c>
      <c r="C35" s="48">
        <f>Vertetie_ienemumi!I24</f>
        <v>3755415.8618981587</v>
      </c>
      <c r="D35" s="114">
        <f>Iedzivotaju_skaits_struktura!C24</f>
        <v>7586</v>
      </c>
      <c r="E35" s="114">
        <f>Iedzivotaju_skaits_struktura!D24</f>
        <v>405</v>
      </c>
      <c r="F35" s="114">
        <f>Iedzivotaju_skaits_struktura!E24</f>
        <v>827</v>
      </c>
      <c r="G35" s="114">
        <f>Iedzivotaju_skaits_struktura!F24</f>
        <v>1756</v>
      </c>
      <c r="H35" s="114">
        <f>PFI!H37</f>
        <v>517.203</v>
      </c>
      <c r="I35" s="48">
        <f t="shared" si="12"/>
        <v>495.0455921299972</v>
      </c>
      <c r="J35" s="48">
        <f t="shared" si="13"/>
        <v>13315.308560000001</v>
      </c>
      <c r="K35" s="177">
        <f t="shared" si="14"/>
        <v>282.0374642447008</v>
      </c>
      <c r="L35" s="180">
        <f t="shared" si="25"/>
        <v>2253249.517138895</v>
      </c>
      <c r="M35" s="158">
        <f t="shared" si="26"/>
        <v>-124.10909201058985</v>
      </c>
      <c r="N35" s="199">
        <f t="shared" si="15"/>
        <v>74.46545520635391</v>
      </c>
      <c r="O35" s="333">
        <f t="shared" si="27"/>
        <v>991530.5131334609</v>
      </c>
      <c r="P35" s="339">
        <f t="shared" si="16"/>
        <v>3244780.0302723562</v>
      </c>
      <c r="Q35" s="317">
        <f t="shared" si="28"/>
        <v>243.6879337531744</v>
      </c>
      <c r="R35" s="48">
        <f t="shared" si="29"/>
        <v>1502166.3447592636</v>
      </c>
      <c r="S35" s="340">
        <f t="shared" si="17"/>
        <v>112.81498569788032</v>
      </c>
      <c r="T35" s="339">
        <f t="shared" si="30"/>
        <v>4746946.37503162</v>
      </c>
      <c r="U35" s="377">
        <f t="shared" si="35"/>
        <v>356.50291945105477</v>
      </c>
      <c r="V35" s="375">
        <f t="shared" si="31"/>
        <v>6256321.954272221</v>
      </c>
      <c r="W35" s="385">
        <f t="shared" si="32"/>
        <v>176729.03064701782</v>
      </c>
      <c r="X35" s="386">
        <f t="shared" si="19"/>
        <v>13.272619996048954</v>
      </c>
      <c r="Y35" s="362">
        <f t="shared" si="33"/>
        <v>1168259.5437804786</v>
      </c>
      <c r="Z35" s="363">
        <f t="shared" si="34"/>
        <v>4923675.405678638</v>
      </c>
      <c r="AA35" s="368">
        <f t="shared" si="20"/>
        <v>369.7755394471037</v>
      </c>
      <c r="AB35" s="369">
        <f t="shared" si="21"/>
        <v>649.0476411387607</v>
      </c>
      <c r="AC35" s="192"/>
      <c r="AD35" s="393">
        <v>4675097.487177333</v>
      </c>
      <c r="AE35" s="453">
        <f t="shared" si="36"/>
        <v>248577.9185013054</v>
      </c>
      <c r="AF35" s="454">
        <f t="shared" si="23"/>
        <v>0.05317063851247905</v>
      </c>
      <c r="AG35" s="155"/>
    </row>
    <row r="36" spans="1:33" ht="15">
      <c r="A36" s="39">
        <v>20</v>
      </c>
      <c r="B36" s="55" t="s">
        <v>22</v>
      </c>
      <c r="C36" s="48">
        <f>Vertetie_ienemumi!I25</f>
        <v>11112826.957927698</v>
      </c>
      <c r="D36" s="114">
        <f>Iedzivotaju_skaits_struktura!C25</f>
        <v>10970</v>
      </c>
      <c r="E36" s="114">
        <f>Iedzivotaju_skaits_struktura!D25</f>
        <v>1208</v>
      </c>
      <c r="F36" s="114">
        <f>Iedzivotaju_skaits_struktura!E25</f>
        <v>1547</v>
      </c>
      <c r="G36" s="114">
        <f>Iedzivotaju_skaits_struktura!F25</f>
        <v>1508</v>
      </c>
      <c r="H36" s="114">
        <f>PFI!H38</f>
        <v>162.731</v>
      </c>
      <c r="I36" s="48">
        <f t="shared" si="12"/>
        <v>1013.0197773862989</v>
      </c>
      <c r="J36" s="48">
        <f t="shared" si="13"/>
        <v>20203.21112</v>
      </c>
      <c r="K36" s="177">
        <f t="shared" si="14"/>
        <v>550.0525085800172</v>
      </c>
      <c r="L36" s="180">
        <f t="shared" si="25"/>
        <v>6667696.174756619</v>
      </c>
      <c r="M36" s="158">
        <f t="shared" si="26"/>
        <v>143.9059523247265</v>
      </c>
      <c r="N36" s="199">
        <f t="shared" si="15"/>
        <v>-86.3435713948359</v>
      </c>
      <c r="O36" s="333">
        <f t="shared" si="27"/>
        <v>-1744417.4017446626</v>
      </c>
      <c r="P36" s="339">
        <f t="shared" si="16"/>
        <v>4923278.773011956</v>
      </c>
      <c r="Q36" s="317">
        <f t="shared" si="28"/>
        <v>243.6879337531744</v>
      </c>
      <c r="R36" s="48">
        <f t="shared" si="29"/>
        <v>4445130.783171079</v>
      </c>
      <c r="S36" s="340">
        <f t="shared" si="17"/>
        <v>220.02100343200686</v>
      </c>
      <c r="T36" s="339">
        <f t="shared" si="30"/>
        <v>9368409.556183036</v>
      </c>
      <c r="U36" s="377">
        <f t="shared" si="35"/>
        <v>463.7089371851813</v>
      </c>
      <c r="V36" s="375">
        <f t="shared" si="31"/>
        <v>4077902.7098628855</v>
      </c>
      <c r="W36" s="385">
        <f t="shared" si="32"/>
        <v>115192.88781083036</v>
      </c>
      <c r="X36" s="386">
        <f t="shared" si="19"/>
        <v>5.7017118282150765</v>
      </c>
      <c r="Y36" s="362">
        <f t="shared" si="33"/>
        <v>-1629224.5139338323</v>
      </c>
      <c r="Z36" s="363">
        <f t="shared" si="34"/>
        <v>9483602.443993866</v>
      </c>
      <c r="AA36" s="368">
        <f t="shared" si="20"/>
        <v>469.4106490133964</v>
      </c>
      <c r="AB36" s="369">
        <f t="shared" si="21"/>
        <v>864.5034133084655</v>
      </c>
      <c r="AC36" s="192"/>
      <c r="AD36" s="393">
        <v>8626055.928323586</v>
      </c>
      <c r="AE36" s="453">
        <f t="shared" si="36"/>
        <v>857546.5156702809</v>
      </c>
      <c r="AF36" s="454">
        <f t="shared" si="23"/>
        <v>0.0994135121306754</v>
      </c>
      <c r="AG36" s="155"/>
    </row>
    <row r="37" spans="1:33" ht="15">
      <c r="A37" s="39">
        <v>21</v>
      </c>
      <c r="B37" s="55" t="s">
        <v>23</v>
      </c>
      <c r="C37" s="48">
        <f>Vertetie_ienemumi!I26</f>
        <v>11452420.414375154</v>
      </c>
      <c r="D37" s="114">
        <f>Iedzivotaju_skaits_struktura!C26</f>
        <v>10505</v>
      </c>
      <c r="E37" s="114">
        <f>Iedzivotaju_skaits_struktura!D26</f>
        <v>1082</v>
      </c>
      <c r="F37" s="114">
        <f>Iedzivotaju_skaits_struktura!E26</f>
        <v>1442</v>
      </c>
      <c r="G37" s="114">
        <f>Iedzivotaju_skaits_struktura!F26</f>
        <v>1489</v>
      </c>
      <c r="H37" s="114">
        <f>PFI!H39</f>
        <v>243.11</v>
      </c>
      <c r="I37" s="48">
        <f t="shared" si="12"/>
        <v>1090.187569193256</v>
      </c>
      <c r="J37" s="48">
        <f t="shared" si="13"/>
        <v>19209.1872</v>
      </c>
      <c r="K37" s="177">
        <f t="shared" si="14"/>
        <v>596.1949506314954</v>
      </c>
      <c r="L37" s="180">
        <f t="shared" si="25"/>
        <v>6871452.248625092</v>
      </c>
      <c r="M37" s="158">
        <f t="shared" si="26"/>
        <v>190.04839437620478</v>
      </c>
      <c r="N37" s="199">
        <f t="shared" si="15"/>
        <v>-114.02903662572287</v>
      </c>
      <c r="O37" s="333">
        <f t="shared" si="27"/>
        <v>-2190405.110779167</v>
      </c>
      <c r="P37" s="339">
        <f t="shared" si="16"/>
        <v>4681047.137845925</v>
      </c>
      <c r="Q37" s="317">
        <f t="shared" si="28"/>
        <v>243.68793375317438</v>
      </c>
      <c r="R37" s="48">
        <f t="shared" si="29"/>
        <v>4580968.165750062</v>
      </c>
      <c r="S37" s="340">
        <f t="shared" si="17"/>
        <v>238.4779802525982</v>
      </c>
      <c r="T37" s="339">
        <f t="shared" si="30"/>
        <v>9262015.303595986</v>
      </c>
      <c r="U37" s="377">
        <f t="shared" si="35"/>
        <v>482.1659140057725</v>
      </c>
      <c r="V37" s="375">
        <f t="shared" si="31"/>
        <v>2990905.8548987736</v>
      </c>
      <c r="W37" s="385">
        <f t="shared" si="32"/>
        <v>84487.322800228</v>
      </c>
      <c r="X37" s="386">
        <f t="shared" si="19"/>
        <v>4.398276820386653</v>
      </c>
      <c r="Y37" s="362">
        <f t="shared" si="33"/>
        <v>-2105917.7879789392</v>
      </c>
      <c r="Z37" s="363">
        <f t="shared" si="34"/>
        <v>9346502.626396215</v>
      </c>
      <c r="AA37" s="368">
        <f t="shared" si="20"/>
        <v>486.5641908261592</v>
      </c>
      <c r="AB37" s="369">
        <f t="shared" si="21"/>
        <v>889.7194313561365</v>
      </c>
      <c r="AC37" s="192"/>
      <c r="AD37" s="393">
        <v>8954205.652412256</v>
      </c>
      <c r="AE37" s="453">
        <f t="shared" si="36"/>
        <v>392296.97398395836</v>
      </c>
      <c r="AF37" s="454">
        <f t="shared" si="23"/>
        <v>0.0438114768872071</v>
      </c>
      <c r="AG37" s="155"/>
    </row>
    <row r="38" spans="1:33" ht="15">
      <c r="A38" s="39">
        <v>22</v>
      </c>
      <c r="B38" s="55" t="s">
        <v>24</v>
      </c>
      <c r="C38" s="48">
        <f>Vertetie_ienemumi!I27</f>
        <v>4159168.359875257</v>
      </c>
      <c r="D38" s="114">
        <f>Iedzivotaju_skaits_struktura!C27</f>
        <v>5694</v>
      </c>
      <c r="E38" s="114">
        <f>Iedzivotaju_skaits_struktura!D27</f>
        <v>444</v>
      </c>
      <c r="F38" s="114">
        <f>Iedzivotaju_skaits_struktura!E27</f>
        <v>770</v>
      </c>
      <c r="G38" s="114">
        <f>Iedzivotaju_skaits_struktura!F27</f>
        <v>991</v>
      </c>
      <c r="H38" s="114">
        <f>PFI!H40</f>
        <v>178.72799999999998</v>
      </c>
      <c r="I38" s="48">
        <f t="shared" si="12"/>
        <v>730.4475517870139</v>
      </c>
      <c r="J38" s="48">
        <f t="shared" si="13"/>
        <v>10248.16656</v>
      </c>
      <c r="K38" s="177">
        <f t="shared" si="14"/>
        <v>405.8451173216741</v>
      </c>
      <c r="L38" s="180">
        <f t="shared" si="25"/>
        <v>2495501.015925154</v>
      </c>
      <c r="M38" s="158">
        <f t="shared" si="26"/>
        <v>-0.3014389336165664</v>
      </c>
      <c r="N38" s="199">
        <f t="shared" si="15"/>
        <v>0.1808633601699398</v>
      </c>
      <c r="O38" s="333">
        <f t="shared" si="27"/>
        <v>1853.517839622813</v>
      </c>
      <c r="P38" s="339">
        <f t="shared" si="16"/>
        <v>2497354.533764777</v>
      </c>
      <c r="Q38" s="317">
        <f t="shared" si="28"/>
        <v>243.68793375317438</v>
      </c>
      <c r="R38" s="48">
        <f t="shared" si="29"/>
        <v>1663667.343950103</v>
      </c>
      <c r="S38" s="340">
        <f t="shared" si="17"/>
        <v>162.33804692866966</v>
      </c>
      <c r="T38" s="339">
        <f t="shared" si="30"/>
        <v>4161021.87771488</v>
      </c>
      <c r="U38" s="377">
        <f t="shared" si="35"/>
        <v>406.02598068184403</v>
      </c>
      <c r="V38" s="375">
        <f t="shared" si="31"/>
        <v>3546395.220032102</v>
      </c>
      <c r="W38" s="385">
        <f t="shared" si="32"/>
        <v>100178.82617110277</v>
      </c>
      <c r="X38" s="386">
        <f t="shared" si="19"/>
        <v>9.775292544728389</v>
      </c>
      <c r="Y38" s="362">
        <f t="shared" si="33"/>
        <v>102032.34401072559</v>
      </c>
      <c r="Z38" s="363">
        <f t="shared" si="34"/>
        <v>4261200.703885983</v>
      </c>
      <c r="AA38" s="368">
        <f t="shared" si="20"/>
        <v>415.80127322657245</v>
      </c>
      <c r="AB38" s="369">
        <f t="shared" si="21"/>
        <v>748.3668254102533</v>
      </c>
      <c r="AC38" s="192"/>
      <c r="AD38" s="393">
        <v>3923963.4014128125</v>
      </c>
      <c r="AE38" s="453">
        <f t="shared" si="36"/>
        <v>337237.3024731702</v>
      </c>
      <c r="AF38" s="454">
        <f t="shared" si="23"/>
        <v>0.08594302952768329</v>
      </c>
      <c r="AG38" s="155"/>
    </row>
    <row r="39" spans="1:33" ht="15">
      <c r="A39" s="39">
        <v>23</v>
      </c>
      <c r="B39" s="55" t="s">
        <v>25</v>
      </c>
      <c r="C39" s="48">
        <f>Vertetie_ienemumi!I28</f>
        <v>449946.04334420146</v>
      </c>
      <c r="D39" s="114">
        <f>Iedzivotaju_skaits_struktura!C28</f>
        <v>1176</v>
      </c>
      <c r="E39" s="114">
        <f>Iedzivotaju_skaits_struktura!D28</f>
        <v>53</v>
      </c>
      <c r="F39" s="114">
        <f>Iedzivotaju_skaits_struktura!E28</f>
        <v>110</v>
      </c>
      <c r="G39" s="114">
        <f>Iedzivotaju_skaits_struktura!F28</f>
        <v>270</v>
      </c>
      <c r="H39" s="114">
        <f>PFI!H41</f>
        <v>185.388</v>
      </c>
      <c r="I39" s="48">
        <f t="shared" si="12"/>
        <v>382.607179714457</v>
      </c>
      <c r="J39" s="48">
        <f t="shared" si="13"/>
        <v>2140.2097599999997</v>
      </c>
      <c r="K39" s="177">
        <f t="shared" si="14"/>
        <v>210.23455352535237</v>
      </c>
      <c r="L39" s="180">
        <f t="shared" si="25"/>
        <v>269967.6260065209</v>
      </c>
      <c r="M39" s="158">
        <f t="shared" si="26"/>
        <v>-195.91200272993828</v>
      </c>
      <c r="N39" s="199">
        <f t="shared" si="15"/>
        <v>117.54720163796296</v>
      </c>
      <c r="O39" s="333">
        <f t="shared" si="27"/>
        <v>251575.66820625626</v>
      </c>
      <c r="P39" s="339">
        <f t="shared" si="16"/>
        <v>521543.29421277717</v>
      </c>
      <c r="Q39" s="317">
        <f t="shared" si="28"/>
        <v>243.68793375317438</v>
      </c>
      <c r="R39" s="48">
        <f t="shared" si="29"/>
        <v>179978.41733768058</v>
      </c>
      <c r="S39" s="340">
        <f t="shared" si="17"/>
        <v>84.09382141014095</v>
      </c>
      <c r="T39" s="339">
        <f t="shared" si="30"/>
        <v>701521.7115504578</v>
      </c>
      <c r="U39" s="377">
        <f t="shared" si="35"/>
        <v>327.7817551633153</v>
      </c>
      <c r="V39" s="375">
        <f t="shared" si="31"/>
        <v>1159270.8134921172</v>
      </c>
      <c r="W39" s="385">
        <f t="shared" si="32"/>
        <v>32747.164967419638</v>
      </c>
      <c r="X39" s="386">
        <f t="shared" si="19"/>
        <v>15.300913760630474</v>
      </c>
      <c r="Y39" s="362">
        <f t="shared" si="33"/>
        <v>284322.8331736759</v>
      </c>
      <c r="Z39" s="363">
        <f t="shared" si="34"/>
        <v>734268.8765178774</v>
      </c>
      <c r="AA39" s="368">
        <f t="shared" si="20"/>
        <v>343.08266892394585</v>
      </c>
      <c r="AB39" s="369">
        <f t="shared" si="21"/>
        <v>624.3782963587394</v>
      </c>
      <c r="AC39" s="192"/>
      <c r="AD39" s="393">
        <v>709002.8642880471</v>
      </c>
      <c r="AE39" s="453">
        <f t="shared" si="36"/>
        <v>25266.012229830376</v>
      </c>
      <c r="AF39" s="454">
        <f t="shared" si="23"/>
        <v>0.035635980476893536</v>
      </c>
      <c r="AG39" s="155"/>
    </row>
    <row r="40" spans="1:33" ht="15">
      <c r="A40" s="39">
        <v>24</v>
      </c>
      <c r="B40" s="55" t="s">
        <v>26</v>
      </c>
      <c r="C40" s="48">
        <f>Vertetie_ienemumi!I29</f>
        <v>5532267.757624176</v>
      </c>
      <c r="D40" s="114">
        <f>Iedzivotaju_skaits_struktura!C29</f>
        <v>13894</v>
      </c>
      <c r="E40" s="114">
        <f>Iedzivotaju_skaits_struktura!D29</f>
        <v>806</v>
      </c>
      <c r="F40" s="114">
        <f>Iedzivotaju_skaits_struktura!E29</f>
        <v>1401</v>
      </c>
      <c r="G40" s="114">
        <f>Iedzivotaju_skaits_struktura!F29</f>
        <v>3017</v>
      </c>
      <c r="H40" s="114">
        <f>PFI!H42</f>
        <v>1040.275</v>
      </c>
      <c r="I40" s="48">
        <f t="shared" si="12"/>
        <v>398.1767495051228</v>
      </c>
      <c r="J40" s="48">
        <f t="shared" si="13"/>
        <v>24161.097999999998</v>
      </c>
      <c r="K40" s="177">
        <f t="shared" si="14"/>
        <v>228.97418642249522</v>
      </c>
      <c r="L40" s="180">
        <f t="shared" si="25"/>
        <v>3319360.6545745055</v>
      </c>
      <c r="M40" s="158">
        <f t="shared" si="26"/>
        <v>-177.17236983279543</v>
      </c>
      <c r="N40" s="199">
        <f t="shared" si="15"/>
        <v>106.30342189967725</v>
      </c>
      <c r="O40" s="333">
        <f t="shared" si="27"/>
        <v>2568407.394253448</v>
      </c>
      <c r="P40" s="339">
        <f t="shared" si="16"/>
        <v>5887768.048827954</v>
      </c>
      <c r="Q40" s="317">
        <f t="shared" si="28"/>
        <v>243.68793375317438</v>
      </c>
      <c r="R40" s="48">
        <f t="shared" si="29"/>
        <v>2212907.103049671</v>
      </c>
      <c r="S40" s="340">
        <f t="shared" si="17"/>
        <v>91.5896745689981</v>
      </c>
      <c r="T40" s="339">
        <f t="shared" si="30"/>
        <v>8100675.151877625</v>
      </c>
      <c r="U40" s="377">
        <f t="shared" si="35"/>
        <v>335.2776083221725</v>
      </c>
      <c r="V40" s="375">
        <f t="shared" si="31"/>
        <v>12634384.365892103</v>
      </c>
      <c r="W40" s="385">
        <f t="shared" si="32"/>
        <v>356896.99445234035</v>
      </c>
      <c r="X40" s="386">
        <f t="shared" si="19"/>
        <v>14.771555268404622</v>
      </c>
      <c r="Y40" s="362">
        <f t="shared" si="33"/>
        <v>2925304.3887057886</v>
      </c>
      <c r="Z40" s="363">
        <f t="shared" si="34"/>
        <v>8457572.146329965</v>
      </c>
      <c r="AA40" s="368">
        <f t="shared" si="20"/>
        <v>350.0491635905771</v>
      </c>
      <c r="AB40" s="369">
        <f t="shared" si="21"/>
        <v>608.7211851396261</v>
      </c>
      <c r="AC40" s="192"/>
      <c r="AD40" s="393">
        <v>8107945.231426436</v>
      </c>
      <c r="AE40" s="453">
        <f t="shared" si="36"/>
        <v>349626.914903529</v>
      </c>
      <c r="AF40" s="454">
        <f t="shared" si="23"/>
        <v>0.043121519068527236</v>
      </c>
      <c r="AG40" s="155"/>
    </row>
    <row r="41" spans="1:33" ht="15">
      <c r="A41" s="39">
        <v>25</v>
      </c>
      <c r="B41" s="55" t="s">
        <v>27</v>
      </c>
      <c r="C41" s="48">
        <f>Vertetie_ienemumi!I30</f>
        <v>14741010.923859961</v>
      </c>
      <c r="D41" s="114">
        <f>Iedzivotaju_skaits_struktura!C30</f>
        <v>25613</v>
      </c>
      <c r="E41" s="114">
        <f>Iedzivotaju_skaits_struktura!D30</f>
        <v>1705</v>
      </c>
      <c r="F41" s="114">
        <f>Iedzivotaju_skaits_struktura!E30</f>
        <v>2826</v>
      </c>
      <c r="G41" s="114">
        <f>Iedzivotaju_skaits_struktura!F30</f>
        <v>5136</v>
      </c>
      <c r="H41" s="114">
        <f>PFI!H43</f>
        <v>786.2339999999999</v>
      </c>
      <c r="I41" s="48">
        <f t="shared" si="12"/>
        <v>575.5284786577114</v>
      </c>
      <c r="J41" s="48">
        <f t="shared" si="13"/>
        <v>43811.17568</v>
      </c>
      <c r="K41" s="177">
        <f t="shared" si="14"/>
        <v>336.4669104415132</v>
      </c>
      <c r="L41" s="180">
        <f t="shared" si="25"/>
        <v>8844606.554315977</v>
      </c>
      <c r="M41" s="158">
        <f t="shared" si="26"/>
        <v>-69.67964581377743</v>
      </c>
      <c r="N41" s="199">
        <f t="shared" si="15"/>
        <v>41.807787488266456</v>
      </c>
      <c r="O41" s="333">
        <f t="shared" si="27"/>
        <v>1831648.3224405476</v>
      </c>
      <c r="P41" s="339">
        <f t="shared" si="16"/>
        <v>10676254.876756525</v>
      </c>
      <c r="Q41" s="317">
        <f t="shared" si="28"/>
        <v>243.68793375317438</v>
      </c>
      <c r="R41" s="48">
        <f t="shared" si="29"/>
        <v>5896404.3695439845</v>
      </c>
      <c r="S41" s="340">
        <f t="shared" si="17"/>
        <v>134.58676417660527</v>
      </c>
      <c r="T41" s="339">
        <f t="shared" si="30"/>
        <v>16572659.24630051</v>
      </c>
      <c r="U41" s="377">
        <f t="shared" si="35"/>
        <v>378.2746979297797</v>
      </c>
      <c r="V41" s="375">
        <f t="shared" si="31"/>
        <v>18200471.60730716</v>
      </c>
      <c r="W41" s="385">
        <f t="shared" si="32"/>
        <v>514128.2254954119</v>
      </c>
      <c r="X41" s="386">
        <f t="shared" si="19"/>
        <v>11.73509310160133</v>
      </c>
      <c r="Y41" s="362">
        <f t="shared" si="33"/>
        <v>2345776.5479359594</v>
      </c>
      <c r="Z41" s="363">
        <f t="shared" si="34"/>
        <v>17086787.47179592</v>
      </c>
      <c r="AA41" s="368">
        <f t="shared" si="20"/>
        <v>390.009791031381</v>
      </c>
      <c r="AB41" s="369">
        <f t="shared" si="21"/>
        <v>667.1138668565151</v>
      </c>
      <c r="AC41" s="192"/>
      <c r="AD41" s="393">
        <v>16095379.105660567</v>
      </c>
      <c r="AE41" s="453">
        <f t="shared" si="36"/>
        <v>991408.3661353532</v>
      </c>
      <c r="AF41" s="454">
        <f t="shared" si="23"/>
        <v>0.061595838136343506</v>
      </c>
      <c r="AG41" s="155"/>
    </row>
    <row r="42" spans="1:33" ht="15">
      <c r="A42" s="39">
        <v>26</v>
      </c>
      <c r="B42" s="55" t="s">
        <v>28</v>
      </c>
      <c r="C42" s="48">
        <f>Vertetie_ienemumi!I31</f>
        <v>1907670.832573004</v>
      </c>
      <c r="D42" s="114">
        <f>Iedzivotaju_skaits_struktura!C31</f>
        <v>3336</v>
      </c>
      <c r="E42" s="114">
        <f>Iedzivotaju_skaits_struktura!D31</f>
        <v>228</v>
      </c>
      <c r="F42" s="114">
        <f>Iedzivotaju_skaits_struktura!E31</f>
        <v>335</v>
      </c>
      <c r="G42" s="114">
        <f>Iedzivotaju_skaits_struktura!F31</f>
        <v>709</v>
      </c>
      <c r="H42" s="114">
        <f>PFI!H44</f>
        <v>299.66200000000003</v>
      </c>
      <c r="I42" s="48">
        <f t="shared" si="12"/>
        <v>571.8437747520995</v>
      </c>
      <c r="J42" s="48">
        <f t="shared" si="13"/>
        <v>5941.76624</v>
      </c>
      <c r="K42" s="177">
        <f t="shared" si="14"/>
        <v>321.0612392878324</v>
      </c>
      <c r="L42" s="180">
        <f t="shared" si="25"/>
        <v>1144602.4995438023</v>
      </c>
      <c r="M42" s="158">
        <f t="shared" si="26"/>
        <v>-85.08531696745825</v>
      </c>
      <c r="N42" s="199">
        <f t="shared" si="15"/>
        <v>51.051190180474954</v>
      </c>
      <c r="O42" s="333">
        <f t="shared" si="27"/>
        <v>303334.2383261656</v>
      </c>
      <c r="P42" s="339">
        <f t="shared" si="16"/>
        <v>1447936.737869968</v>
      </c>
      <c r="Q42" s="317">
        <f t="shared" si="28"/>
        <v>243.68793375317438</v>
      </c>
      <c r="R42" s="48">
        <f t="shared" si="29"/>
        <v>763068.3330292017</v>
      </c>
      <c r="S42" s="340">
        <f t="shared" si="17"/>
        <v>128.42449571513296</v>
      </c>
      <c r="T42" s="339">
        <f t="shared" si="30"/>
        <v>2211005.07089917</v>
      </c>
      <c r="U42" s="377">
        <f t="shared" si="35"/>
        <v>372.11242946830737</v>
      </c>
      <c r="V42" s="375">
        <f t="shared" si="31"/>
        <v>2559924.153438532</v>
      </c>
      <c r="W42" s="385">
        <f t="shared" si="32"/>
        <v>72312.9208301281</v>
      </c>
      <c r="X42" s="386">
        <f t="shared" si="19"/>
        <v>12.17027360371688</v>
      </c>
      <c r="Y42" s="362">
        <f t="shared" si="33"/>
        <v>375647.1591562937</v>
      </c>
      <c r="Z42" s="363">
        <f t="shared" si="34"/>
        <v>2283317.991729298</v>
      </c>
      <c r="AA42" s="368">
        <f t="shared" si="20"/>
        <v>384.2827030720243</v>
      </c>
      <c r="AB42" s="369">
        <f t="shared" si="21"/>
        <v>684.4478392473916</v>
      </c>
      <c r="AC42" s="192"/>
      <c r="AD42" s="393">
        <v>2181693.7614550474</v>
      </c>
      <c r="AE42" s="453">
        <f t="shared" si="36"/>
        <v>101624.23027425073</v>
      </c>
      <c r="AF42" s="454">
        <f t="shared" si="23"/>
        <v>0.04658042850453681</v>
      </c>
      <c r="AG42" s="155"/>
    </row>
    <row r="43" spans="1:33" ht="15">
      <c r="A43" s="39">
        <v>27</v>
      </c>
      <c r="B43" s="55" t="s">
        <v>29</v>
      </c>
      <c r="C43" s="48">
        <f>Vertetie_ienemumi!I32</f>
        <v>3310124.5502496082</v>
      </c>
      <c r="D43" s="114">
        <f>Iedzivotaju_skaits_struktura!C32</f>
        <v>6376</v>
      </c>
      <c r="E43" s="114">
        <f>Iedzivotaju_skaits_struktura!D32</f>
        <v>393</v>
      </c>
      <c r="F43" s="114">
        <f>Iedzivotaju_skaits_struktura!E32</f>
        <v>715</v>
      </c>
      <c r="G43" s="114">
        <f>Iedzivotaju_skaits_struktura!F32</f>
        <v>1363</v>
      </c>
      <c r="H43" s="114">
        <f>PFI!H45</f>
        <v>496.408</v>
      </c>
      <c r="I43" s="48">
        <f t="shared" si="12"/>
        <v>519.1537876803025</v>
      </c>
      <c r="J43" s="48">
        <f t="shared" si="13"/>
        <v>11389.680160000002</v>
      </c>
      <c r="K43" s="177">
        <f t="shared" si="14"/>
        <v>290.62489058073845</v>
      </c>
      <c r="L43" s="180">
        <f t="shared" si="25"/>
        <v>1986074.7301497648</v>
      </c>
      <c r="M43" s="158">
        <f t="shared" si="26"/>
        <v>-115.5216656745522</v>
      </c>
      <c r="N43" s="199">
        <f t="shared" si="15"/>
        <v>69.31299940473131</v>
      </c>
      <c r="O43" s="333">
        <f t="shared" si="27"/>
        <v>789452.8941501601</v>
      </c>
      <c r="P43" s="339">
        <f t="shared" si="16"/>
        <v>2775527.624299925</v>
      </c>
      <c r="Q43" s="317">
        <f t="shared" si="28"/>
        <v>243.68793375317438</v>
      </c>
      <c r="R43" s="48">
        <f t="shared" si="29"/>
        <v>1324049.8200998434</v>
      </c>
      <c r="S43" s="340">
        <f t="shared" si="17"/>
        <v>116.2499562322954</v>
      </c>
      <c r="T43" s="339">
        <f t="shared" si="30"/>
        <v>4099577.4443997685</v>
      </c>
      <c r="U43" s="377">
        <f t="shared" si="35"/>
        <v>359.9378899854698</v>
      </c>
      <c r="V43" s="375">
        <f t="shared" si="31"/>
        <v>5253739.445701043</v>
      </c>
      <c r="W43" s="385">
        <f t="shared" si="32"/>
        <v>148408.00813914542</v>
      </c>
      <c r="X43" s="386">
        <f t="shared" si="19"/>
        <v>13.030041761870281</v>
      </c>
      <c r="Y43" s="362">
        <f t="shared" si="33"/>
        <v>937860.9022893056</v>
      </c>
      <c r="Z43" s="363">
        <f t="shared" si="34"/>
        <v>4247985.452538914</v>
      </c>
      <c r="AA43" s="368">
        <f t="shared" si="20"/>
        <v>372.96793174734006</v>
      </c>
      <c r="AB43" s="369">
        <f t="shared" si="21"/>
        <v>666.246150021787</v>
      </c>
      <c r="AC43" s="192"/>
      <c r="AD43" s="393">
        <v>3994654.008594062</v>
      </c>
      <c r="AE43" s="453">
        <f t="shared" si="36"/>
        <v>253331.44394485187</v>
      </c>
      <c r="AF43" s="454">
        <f t="shared" si="23"/>
        <v>0.0634176184970805</v>
      </c>
      <c r="AG43" s="155"/>
    </row>
    <row r="44" spans="1:33" ht="15">
      <c r="A44" s="39">
        <v>28</v>
      </c>
      <c r="B44" s="55" t="s">
        <v>30</v>
      </c>
      <c r="C44" s="48">
        <f>Vertetie_ienemumi!I33</f>
        <v>4136705.060161917</v>
      </c>
      <c r="D44" s="114">
        <f>Iedzivotaju_skaits_struktura!C33</f>
        <v>7977</v>
      </c>
      <c r="E44" s="114">
        <f>Iedzivotaju_skaits_struktura!D33</f>
        <v>566</v>
      </c>
      <c r="F44" s="114">
        <f>Iedzivotaju_skaits_struktura!E33</f>
        <v>849</v>
      </c>
      <c r="G44" s="114">
        <f>Iedzivotaju_skaits_struktura!F33</f>
        <v>1644</v>
      </c>
      <c r="H44" s="114">
        <f>PFI!H46</f>
        <v>700.815</v>
      </c>
      <c r="I44" s="48">
        <f t="shared" si="12"/>
        <v>518.579047281173</v>
      </c>
      <c r="J44" s="48">
        <f t="shared" si="13"/>
        <v>14350.9788</v>
      </c>
      <c r="K44" s="177">
        <f t="shared" si="14"/>
        <v>288.25246819833063</v>
      </c>
      <c r="L44" s="180">
        <f t="shared" si="25"/>
        <v>2482023.0360971503</v>
      </c>
      <c r="M44" s="158">
        <f t="shared" si="26"/>
        <v>-117.89408805696002</v>
      </c>
      <c r="N44" s="199">
        <f t="shared" si="15"/>
        <v>70.736452834176</v>
      </c>
      <c r="O44" s="333">
        <f t="shared" si="27"/>
        <v>1015137.3350104599</v>
      </c>
      <c r="P44" s="339">
        <f t="shared" si="16"/>
        <v>3497160.37110761</v>
      </c>
      <c r="Q44" s="317">
        <f t="shared" si="28"/>
        <v>243.68793375317438</v>
      </c>
      <c r="R44" s="48">
        <f t="shared" si="29"/>
        <v>1654682.024064767</v>
      </c>
      <c r="S44" s="340">
        <f t="shared" si="17"/>
        <v>115.30098727933225</v>
      </c>
      <c r="T44" s="339">
        <f t="shared" si="30"/>
        <v>5151842.395172377</v>
      </c>
      <c r="U44" s="377">
        <f t="shared" si="35"/>
        <v>358.98892103250665</v>
      </c>
      <c r="V44" s="375">
        <f t="shared" si="31"/>
        <v>6653749.889011218</v>
      </c>
      <c r="W44" s="385">
        <f t="shared" si="32"/>
        <v>187955.60341162863</v>
      </c>
      <c r="X44" s="386">
        <f t="shared" si="19"/>
        <v>13.09705811924331</v>
      </c>
      <c r="Y44" s="362">
        <f t="shared" si="33"/>
        <v>1203092.9384220885</v>
      </c>
      <c r="Z44" s="363">
        <f t="shared" si="34"/>
        <v>5339797.998584006</v>
      </c>
      <c r="AA44" s="368">
        <f t="shared" si="20"/>
        <v>372.08597915174994</v>
      </c>
      <c r="AB44" s="369">
        <f t="shared" si="21"/>
        <v>669.3992727321056</v>
      </c>
      <c r="AC44" s="192"/>
      <c r="AD44" s="393">
        <v>5053969.44659547</v>
      </c>
      <c r="AE44" s="453">
        <f t="shared" si="36"/>
        <v>285828.55198853556</v>
      </c>
      <c r="AF44" s="454">
        <f t="shared" si="23"/>
        <v>0.056555259189601914</v>
      </c>
      <c r="AG44" s="155"/>
    </row>
    <row r="45" spans="1:33" ht="15">
      <c r="A45" s="39">
        <v>29</v>
      </c>
      <c r="B45" s="55" t="s">
        <v>31</v>
      </c>
      <c r="C45" s="48">
        <f>Vertetie_ienemumi!I34</f>
        <v>7289344.478541081</v>
      </c>
      <c r="D45" s="114">
        <f>Iedzivotaju_skaits_struktura!C34</f>
        <v>7081</v>
      </c>
      <c r="E45" s="114">
        <f>Iedzivotaju_skaits_struktura!D34</f>
        <v>559</v>
      </c>
      <c r="F45" s="114">
        <f>Iedzivotaju_skaits_struktura!E34</f>
        <v>668</v>
      </c>
      <c r="G45" s="114">
        <f>Iedzivotaju_skaits_struktura!F34</f>
        <v>1549</v>
      </c>
      <c r="H45" s="114">
        <f>PFI!H47</f>
        <v>80.697</v>
      </c>
      <c r="I45" s="48">
        <f t="shared" si="12"/>
        <v>1029.4230304393561</v>
      </c>
      <c r="J45" s="48">
        <f t="shared" si="13"/>
        <v>11835.65944</v>
      </c>
      <c r="K45" s="177">
        <f t="shared" si="14"/>
        <v>615.8798768665044</v>
      </c>
      <c r="L45" s="180">
        <f t="shared" si="25"/>
        <v>4373606.687124648</v>
      </c>
      <c r="M45" s="158">
        <f t="shared" si="26"/>
        <v>209.7333206112138</v>
      </c>
      <c r="N45" s="199">
        <f t="shared" si="15"/>
        <v>-125.83999236672827</v>
      </c>
      <c r="O45" s="333">
        <f t="shared" si="27"/>
        <v>-1489399.2935847952</v>
      </c>
      <c r="P45" s="339">
        <f t="shared" si="16"/>
        <v>2884207.393539853</v>
      </c>
      <c r="Q45" s="317">
        <f t="shared" si="28"/>
        <v>243.68793375317438</v>
      </c>
      <c r="R45" s="48">
        <f t="shared" si="29"/>
        <v>2915737.7914164327</v>
      </c>
      <c r="S45" s="340">
        <f t="shared" si="17"/>
        <v>246.35195074660183</v>
      </c>
      <c r="T45" s="339">
        <f t="shared" si="30"/>
        <v>5799945.184956286</v>
      </c>
      <c r="U45" s="377">
        <f t="shared" si="35"/>
        <v>490.03988449977624</v>
      </c>
      <c r="V45" s="375">
        <f t="shared" si="31"/>
        <v>1609849.9081913228</v>
      </c>
      <c r="W45" s="385">
        <f t="shared" si="32"/>
        <v>45475.155505314615</v>
      </c>
      <c r="X45" s="386">
        <f t="shared" si="19"/>
        <v>3.842215614250102</v>
      </c>
      <c r="Y45" s="362">
        <f t="shared" si="33"/>
        <v>-1443924.1380794805</v>
      </c>
      <c r="Z45" s="363">
        <f t="shared" si="34"/>
        <v>5845420.340461601</v>
      </c>
      <c r="AA45" s="368">
        <f t="shared" si="20"/>
        <v>493.88210011402634</v>
      </c>
      <c r="AB45" s="369">
        <f t="shared" si="21"/>
        <v>825.5077447340207</v>
      </c>
      <c r="AC45" s="192"/>
      <c r="AD45" s="393">
        <v>5372147.860903058</v>
      </c>
      <c r="AE45" s="453">
        <f t="shared" si="36"/>
        <v>473272.47955854237</v>
      </c>
      <c r="AF45" s="454">
        <f t="shared" si="23"/>
        <v>0.08809744106317008</v>
      </c>
      <c r="AG45" s="155"/>
    </row>
    <row r="46" spans="1:33" ht="15">
      <c r="A46" s="39">
        <v>30</v>
      </c>
      <c r="B46" s="55" t="s">
        <v>32</v>
      </c>
      <c r="C46" s="48">
        <f>Vertetie_ienemumi!I35</f>
        <v>11697472.938031416</v>
      </c>
      <c r="D46" s="114">
        <f>Iedzivotaju_skaits_struktura!C35</f>
        <v>18717</v>
      </c>
      <c r="E46" s="114">
        <f>Iedzivotaju_skaits_struktura!D35</f>
        <v>1321</v>
      </c>
      <c r="F46" s="114">
        <f>Iedzivotaju_skaits_struktura!E35</f>
        <v>1917</v>
      </c>
      <c r="G46" s="114">
        <f>Iedzivotaju_skaits_struktura!F35</f>
        <v>4102</v>
      </c>
      <c r="H46" s="114">
        <f>PFI!H48</f>
        <v>172.68599999999998</v>
      </c>
      <c r="I46" s="48">
        <f t="shared" si="12"/>
        <v>624.965162046878</v>
      </c>
      <c r="J46" s="48">
        <f t="shared" si="13"/>
        <v>31355.522719999997</v>
      </c>
      <c r="K46" s="177">
        <f t="shared" si="14"/>
        <v>373.05941420553097</v>
      </c>
      <c r="L46" s="180">
        <f t="shared" si="25"/>
        <v>7018483.76281885</v>
      </c>
      <c r="M46" s="158">
        <f t="shared" si="26"/>
        <v>-33.08714204975968</v>
      </c>
      <c r="N46" s="199">
        <f t="shared" si="15"/>
        <v>19.852285229855806</v>
      </c>
      <c r="O46" s="333">
        <f t="shared" si="27"/>
        <v>622478.7805686641</v>
      </c>
      <c r="P46" s="339">
        <f t="shared" si="16"/>
        <v>7640962.543387514</v>
      </c>
      <c r="Q46" s="317">
        <f t="shared" si="28"/>
        <v>243.68793375317438</v>
      </c>
      <c r="R46" s="48">
        <f t="shared" si="29"/>
        <v>4678989.175212567</v>
      </c>
      <c r="S46" s="340">
        <f t="shared" si="17"/>
        <v>149.2237656822124</v>
      </c>
      <c r="T46" s="339">
        <f t="shared" si="30"/>
        <v>12319951.71860008</v>
      </c>
      <c r="U46" s="377">
        <f t="shared" si="35"/>
        <v>392.91169943538677</v>
      </c>
      <c r="V46" s="375">
        <f t="shared" si="31"/>
        <v>11878644.066471066</v>
      </c>
      <c r="W46" s="385">
        <f t="shared" si="32"/>
        <v>335548.7883475758</v>
      </c>
      <c r="X46" s="386">
        <f t="shared" si="19"/>
        <v>10.701425434491236</v>
      </c>
      <c r="Y46" s="362">
        <f t="shared" si="33"/>
        <v>958027.5689162399</v>
      </c>
      <c r="Z46" s="363">
        <f t="shared" si="34"/>
        <v>12655500.506947655</v>
      </c>
      <c r="AA46" s="368">
        <f t="shared" si="20"/>
        <v>403.613124869878</v>
      </c>
      <c r="AB46" s="369">
        <f t="shared" si="21"/>
        <v>676.1500511271921</v>
      </c>
      <c r="AC46" s="192"/>
      <c r="AD46" s="393">
        <v>11929704.380549056</v>
      </c>
      <c r="AE46" s="453">
        <f t="shared" si="36"/>
        <v>725796.1263985988</v>
      </c>
      <c r="AF46" s="454">
        <f t="shared" si="23"/>
        <v>0.060839405843281735</v>
      </c>
      <c r="AG46" s="155"/>
    </row>
    <row r="47" spans="1:33" ht="15">
      <c r="A47" s="39">
        <v>31</v>
      </c>
      <c r="B47" s="55" t="s">
        <v>33</v>
      </c>
      <c r="C47" s="48">
        <f>Vertetie_ienemumi!I36</f>
        <v>1283826.2412049137</v>
      </c>
      <c r="D47" s="114">
        <f>Iedzivotaju_skaits_struktura!C36</f>
        <v>2788</v>
      </c>
      <c r="E47" s="114">
        <f>Iedzivotaju_skaits_struktura!D36</f>
        <v>127</v>
      </c>
      <c r="F47" s="114">
        <f>Iedzivotaju_skaits_struktura!E36</f>
        <v>292</v>
      </c>
      <c r="G47" s="114">
        <f>Iedzivotaju_skaits_struktura!F36</f>
        <v>624</v>
      </c>
      <c r="H47" s="114">
        <f>PFI!H49</f>
        <v>190.15</v>
      </c>
      <c r="I47" s="48">
        <f t="shared" si="12"/>
        <v>460.48286987263765</v>
      </c>
      <c r="J47" s="48">
        <f t="shared" si="13"/>
        <v>4787.888</v>
      </c>
      <c r="K47" s="177">
        <f t="shared" si="14"/>
        <v>268.1404078802415</v>
      </c>
      <c r="L47" s="180">
        <f t="shared" si="25"/>
        <v>770295.7447229482</v>
      </c>
      <c r="M47" s="158">
        <f t="shared" si="26"/>
        <v>-138.00614837504912</v>
      </c>
      <c r="N47" s="199">
        <f t="shared" si="15"/>
        <v>82.80368902502947</v>
      </c>
      <c r="O47" s="333">
        <f t="shared" si="27"/>
        <v>396454.7890386703</v>
      </c>
      <c r="P47" s="339">
        <f t="shared" si="16"/>
        <v>1166750.5337616184</v>
      </c>
      <c r="Q47" s="317">
        <f t="shared" si="28"/>
        <v>243.68793375317435</v>
      </c>
      <c r="R47" s="48">
        <f t="shared" si="29"/>
        <v>513530.4964819655</v>
      </c>
      <c r="S47" s="340">
        <f t="shared" si="17"/>
        <v>107.2561631520966</v>
      </c>
      <c r="T47" s="339">
        <f t="shared" si="30"/>
        <v>1680281.030243584</v>
      </c>
      <c r="U47" s="377">
        <f t="shared" si="35"/>
        <v>350.94409690527095</v>
      </c>
      <c r="V47" s="375">
        <f t="shared" si="31"/>
        <v>2316171.395589495</v>
      </c>
      <c r="W47" s="385">
        <f t="shared" si="32"/>
        <v>65427.37546864283</v>
      </c>
      <c r="X47" s="386">
        <f t="shared" si="19"/>
        <v>13.665185039550389</v>
      </c>
      <c r="Y47" s="362">
        <f t="shared" si="33"/>
        <v>461882.16450731317</v>
      </c>
      <c r="Z47" s="363">
        <f t="shared" si="34"/>
        <v>1745708.4057122269</v>
      </c>
      <c r="AA47" s="368">
        <f t="shared" si="20"/>
        <v>364.60928194482136</v>
      </c>
      <c r="AB47" s="369">
        <f t="shared" si="21"/>
        <v>626.1507911449881</v>
      </c>
      <c r="AC47" s="192"/>
      <c r="AD47" s="393">
        <v>1669005.2611050336</v>
      </c>
      <c r="AE47" s="453">
        <f t="shared" si="36"/>
        <v>76703.1446071933</v>
      </c>
      <c r="AF47" s="454">
        <f t="shared" si="23"/>
        <v>0.04595740133042403</v>
      </c>
      <c r="AG47" s="155"/>
    </row>
    <row r="48" spans="1:33" ht="15">
      <c r="A48" s="39">
        <v>32</v>
      </c>
      <c r="B48" s="55" t="s">
        <v>34</v>
      </c>
      <c r="C48" s="48">
        <f>Vertetie_ienemumi!I37</f>
        <v>994605.721623899</v>
      </c>
      <c r="D48" s="114">
        <f>Iedzivotaju_skaits_struktura!C37</f>
        <v>2944</v>
      </c>
      <c r="E48" s="114">
        <f>Iedzivotaju_skaits_struktura!D37</f>
        <v>154</v>
      </c>
      <c r="F48" s="114">
        <f>Iedzivotaju_skaits_struktura!E37</f>
        <v>261</v>
      </c>
      <c r="G48" s="114">
        <f>Iedzivotaju_skaits_struktura!F37</f>
        <v>647</v>
      </c>
      <c r="H48" s="114">
        <f>PFI!H50</f>
        <v>509.056</v>
      </c>
      <c r="I48" s="48">
        <f t="shared" si="12"/>
        <v>337.8416173994222</v>
      </c>
      <c r="J48" s="48">
        <f t="shared" si="13"/>
        <v>5407.76512</v>
      </c>
      <c r="K48" s="177">
        <f t="shared" si="14"/>
        <v>183.921767967596</v>
      </c>
      <c r="L48" s="180">
        <f t="shared" si="25"/>
        <v>596763.4329743393</v>
      </c>
      <c r="M48" s="158">
        <f t="shared" si="26"/>
        <v>-222.22478828769465</v>
      </c>
      <c r="N48" s="199">
        <f t="shared" si="15"/>
        <v>133.33487297261678</v>
      </c>
      <c r="O48" s="333">
        <f t="shared" si="27"/>
        <v>721043.6753409477</v>
      </c>
      <c r="P48" s="339">
        <f t="shared" si="16"/>
        <v>1317807.1083152872</v>
      </c>
      <c r="Q48" s="317">
        <f t="shared" si="28"/>
        <v>243.68793375317438</v>
      </c>
      <c r="R48" s="48">
        <f t="shared" si="29"/>
        <v>397842.2886495596</v>
      </c>
      <c r="S48" s="340">
        <f t="shared" si="17"/>
        <v>73.5687071870384</v>
      </c>
      <c r="T48" s="339">
        <f t="shared" si="30"/>
        <v>1715649.3969648466</v>
      </c>
      <c r="U48" s="377">
        <f t="shared" si="35"/>
        <v>317.2566409402128</v>
      </c>
      <c r="V48" s="375">
        <f t="shared" si="31"/>
        <v>3071475.5343159293</v>
      </c>
      <c r="W48" s="385">
        <f t="shared" si="32"/>
        <v>86763.2608748681</v>
      </c>
      <c r="X48" s="386">
        <f t="shared" si="19"/>
        <v>16.04419921160853</v>
      </c>
      <c r="Y48" s="362">
        <f t="shared" si="33"/>
        <v>807806.9362158158</v>
      </c>
      <c r="Z48" s="363">
        <f t="shared" si="34"/>
        <v>1802412.6578397148</v>
      </c>
      <c r="AA48" s="368">
        <f t="shared" si="20"/>
        <v>333.3008401518213</v>
      </c>
      <c r="AB48" s="369">
        <f t="shared" si="21"/>
        <v>612.2325604075119</v>
      </c>
      <c r="AC48" s="192"/>
      <c r="AD48" s="393">
        <v>1712887.8461269916</v>
      </c>
      <c r="AE48" s="453">
        <f t="shared" si="36"/>
        <v>89524.81171272323</v>
      </c>
      <c r="AF48" s="454">
        <f t="shared" si="23"/>
        <v>0.05226542526712863</v>
      </c>
      <c r="AG48" s="155"/>
    </row>
    <row r="49" spans="1:33" ht="15">
      <c r="A49" s="39">
        <v>33</v>
      </c>
      <c r="B49" s="55" t="s">
        <v>35</v>
      </c>
      <c r="C49" s="48">
        <f>Vertetie_ienemumi!I38</f>
        <v>2745940.593805998</v>
      </c>
      <c r="D49" s="114">
        <f>Iedzivotaju_skaits_struktura!C38</f>
        <v>8194</v>
      </c>
      <c r="E49" s="114">
        <f>Iedzivotaju_skaits_struktura!D38</f>
        <v>393</v>
      </c>
      <c r="F49" s="114">
        <f>Iedzivotaju_skaits_struktura!E38</f>
        <v>842</v>
      </c>
      <c r="G49" s="114">
        <f>Iedzivotaju_skaits_struktura!F38</f>
        <v>1844</v>
      </c>
      <c r="H49" s="114">
        <f>PFI!H51</f>
        <v>947.432</v>
      </c>
      <c r="I49" s="48">
        <f t="shared" si="12"/>
        <v>335.1160109599705</v>
      </c>
      <c r="J49" s="48">
        <f t="shared" si="13"/>
        <v>14663.196639999998</v>
      </c>
      <c r="K49" s="177">
        <f t="shared" si="14"/>
        <v>187.26752844023773</v>
      </c>
      <c r="L49" s="180">
        <f t="shared" si="25"/>
        <v>1647564.3562835988</v>
      </c>
      <c r="M49" s="158">
        <f t="shared" si="26"/>
        <v>-218.87902781505292</v>
      </c>
      <c r="N49" s="199">
        <f t="shared" si="15"/>
        <v>131.32741668903174</v>
      </c>
      <c r="O49" s="333">
        <f t="shared" si="27"/>
        <v>1925679.7351344898</v>
      </c>
      <c r="P49" s="339">
        <f t="shared" si="16"/>
        <v>3573244.0914180884</v>
      </c>
      <c r="Q49" s="317">
        <f t="shared" si="28"/>
        <v>243.68793375317435</v>
      </c>
      <c r="R49" s="48">
        <f t="shared" si="29"/>
        <v>1098376.2375223993</v>
      </c>
      <c r="S49" s="340">
        <f t="shared" si="17"/>
        <v>74.9070113760951</v>
      </c>
      <c r="T49" s="339">
        <f t="shared" si="30"/>
        <v>4671620.3289404875</v>
      </c>
      <c r="U49" s="377">
        <f t="shared" si="35"/>
        <v>318.59494512926943</v>
      </c>
      <c r="V49" s="375">
        <f t="shared" si="31"/>
        <v>8279269.948264266</v>
      </c>
      <c r="W49" s="385">
        <f t="shared" si="32"/>
        <v>233873.41046644349</v>
      </c>
      <c r="X49" s="386">
        <f t="shared" si="19"/>
        <v>15.949687930151327</v>
      </c>
      <c r="Y49" s="362">
        <f t="shared" si="33"/>
        <v>2159553.145600933</v>
      </c>
      <c r="Z49" s="363">
        <f t="shared" si="34"/>
        <v>4905493.739406931</v>
      </c>
      <c r="AA49" s="368">
        <f t="shared" si="20"/>
        <v>334.5446330594208</v>
      </c>
      <c r="AB49" s="369">
        <f t="shared" si="21"/>
        <v>598.6689943137578</v>
      </c>
      <c r="AC49" s="192"/>
      <c r="AD49" s="393">
        <v>4734266.6563955955</v>
      </c>
      <c r="AE49" s="453">
        <f t="shared" si="36"/>
        <v>171227.0830113357</v>
      </c>
      <c r="AF49" s="454">
        <f t="shared" si="23"/>
        <v>0.036167604285665345</v>
      </c>
      <c r="AG49" s="155"/>
    </row>
    <row r="50" spans="1:33" ht="15">
      <c r="A50" s="39">
        <v>34</v>
      </c>
      <c r="B50" s="55" t="s">
        <v>36</v>
      </c>
      <c r="C50" s="48">
        <f>Vertetie_ienemumi!I39</f>
        <v>8364699.758121103</v>
      </c>
      <c r="D50" s="114">
        <f>Iedzivotaju_skaits_struktura!C39</f>
        <v>24838</v>
      </c>
      <c r="E50" s="114">
        <f>Iedzivotaju_skaits_struktura!D39</f>
        <v>1202</v>
      </c>
      <c r="F50" s="114">
        <f>Iedzivotaju_skaits_struktura!E39</f>
        <v>2227</v>
      </c>
      <c r="G50" s="114">
        <f>Iedzivotaju_skaits_struktura!F39</f>
        <v>5584</v>
      </c>
      <c r="H50" s="114">
        <f>PFI!H52</f>
        <v>1872.3370000000002</v>
      </c>
      <c r="I50" s="48">
        <f t="shared" si="12"/>
        <v>336.77026162014266</v>
      </c>
      <c r="J50" s="48">
        <f t="shared" si="13"/>
        <v>41888.81224</v>
      </c>
      <c r="K50" s="177">
        <f t="shared" si="14"/>
        <v>199.6881580264426</v>
      </c>
      <c r="L50" s="180">
        <f t="shared" si="25"/>
        <v>5018819.854872662</v>
      </c>
      <c r="M50" s="158">
        <f t="shared" si="26"/>
        <v>-206.45839822884804</v>
      </c>
      <c r="N50" s="199">
        <f t="shared" si="15"/>
        <v>123.87503893730882</v>
      </c>
      <c r="O50" s="333">
        <f t="shared" si="27"/>
        <v>5188978.247267618</v>
      </c>
      <c r="P50" s="339">
        <f t="shared" si="16"/>
        <v>10207798.10214028</v>
      </c>
      <c r="Q50" s="317">
        <f t="shared" si="28"/>
        <v>243.68793375317438</v>
      </c>
      <c r="R50" s="48">
        <f t="shared" si="29"/>
        <v>3345879.9032484414</v>
      </c>
      <c r="S50" s="340">
        <f t="shared" si="17"/>
        <v>79.87526321057705</v>
      </c>
      <c r="T50" s="339">
        <f t="shared" si="30"/>
        <v>13553678.005388722</v>
      </c>
      <c r="U50" s="377">
        <f t="shared" si="35"/>
        <v>323.56319696375147</v>
      </c>
      <c r="V50" s="375">
        <f t="shared" si="31"/>
        <v>23131363.86578253</v>
      </c>
      <c r="W50" s="385">
        <f t="shared" si="32"/>
        <v>653416.4231672351</v>
      </c>
      <c r="X50" s="386">
        <f t="shared" si="19"/>
        <v>15.598829096024879</v>
      </c>
      <c r="Y50" s="362">
        <f t="shared" si="33"/>
        <v>5842394.670434853</v>
      </c>
      <c r="Z50" s="363">
        <f t="shared" si="34"/>
        <v>14207094.428555956</v>
      </c>
      <c r="AA50" s="368">
        <f t="shared" si="20"/>
        <v>339.1620260597763</v>
      </c>
      <c r="AB50" s="369">
        <f t="shared" si="21"/>
        <v>571.9902741185263</v>
      </c>
      <c r="AC50" s="192"/>
      <c r="AD50" s="393">
        <v>14024805.229355253</v>
      </c>
      <c r="AE50" s="453">
        <f t="shared" si="36"/>
        <v>182289.19920070283</v>
      </c>
      <c r="AF50" s="454">
        <f t="shared" si="23"/>
        <v>0.012997627861466077</v>
      </c>
      <c r="AG50" s="155"/>
    </row>
    <row r="51" spans="1:33" ht="15">
      <c r="A51" s="39">
        <v>35</v>
      </c>
      <c r="B51" s="55" t="s">
        <v>37</v>
      </c>
      <c r="C51" s="48">
        <f>Vertetie_ienemumi!I40</f>
        <v>13915289.714842556</v>
      </c>
      <c r="D51" s="114">
        <f>Iedzivotaju_skaits_struktura!C40</f>
        <v>22173</v>
      </c>
      <c r="E51" s="114">
        <f>Iedzivotaju_skaits_struktura!D40</f>
        <v>1409</v>
      </c>
      <c r="F51" s="114">
        <f>Iedzivotaju_skaits_struktura!E40</f>
        <v>2455</v>
      </c>
      <c r="G51" s="114">
        <f>Iedzivotaju_skaits_struktura!F40</f>
        <v>4564</v>
      </c>
      <c r="H51" s="114">
        <f>PFI!H53</f>
        <v>887.6030000000001</v>
      </c>
      <c r="I51" s="48">
        <f t="shared" si="12"/>
        <v>627.578122709717</v>
      </c>
      <c r="J51" s="48">
        <f t="shared" si="13"/>
        <v>38199.876560000004</v>
      </c>
      <c r="K51" s="177">
        <f t="shared" si="14"/>
        <v>364.27577699069286</v>
      </c>
      <c r="L51" s="180">
        <f t="shared" si="25"/>
        <v>8349173.828905533</v>
      </c>
      <c r="M51" s="158">
        <f t="shared" si="26"/>
        <v>-41.870779264597786</v>
      </c>
      <c r="N51" s="199">
        <f t="shared" si="15"/>
        <v>25.12246755875867</v>
      </c>
      <c r="O51" s="333">
        <f t="shared" si="27"/>
        <v>959675.1596271859</v>
      </c>
      <c r="P51" s="339">
        <f t="shared" si="16"/>
        <v>9308848.988532718</v>
      </c>
      <c r="Q51" s="317">
        <f t="shared" si="28"/>
        <v>243.68793375317435</v>
      </c>
      <c r="R51" s="48">
        <f t="shared" si="29"/>
        <v>5566115.885937023</v>
      </c>
      <c r="S51" s="340">
        <f t="shared" si="17"/>
        <v>145.71031079627716</v>
      </c>
      <c r="T51" s="339">
        <f t="shared" si="30"/>
        <v>14874964.874469742</v>
      </c>
      <c r="U51" s="377">
        <f t="shared" si="35"/>
        <v>389.39824454945153</v>
      </c>
      <c r="V51" s="375">
        <f t="shared" si="31"/>
        <v>14807074.998333303</v>
      </c>
      <c r="W51" s="385">
        <f t="shared" si="32"/>
        <v>418271.3150473642</v>
      </c>
      <c r="X51" s="386">
        <f t="shared" si="19"/>
        <v>10.94954624762704</v>
      </c>
      <c r="Y51" s="362">
        <f t="shared" si="33"/>
        <v>1377946.4746745501</v>
      </c>
      <c r="Z51" s="363">
        <f t="shared" si="34"/>
        <v>15293236.189517107</v>
      </c>
      <c r="AA51" s="368">
        <f t="shared" si="20"/>
        <v>400.3477907970786</v>
      </c>
      <c r="AB51" s="369">
        <f t="shared" si="21"/>
        <v>689.7233657834802</v>
      </c>
      <c r="AC51" s="192"/>
      <c r="AD51" s="393">
        <v>14487092.492722383</v>
      </c>
      <c r="AE51" s="453">
        <f t="shared" si="36"/>
        <v>806143.6967947241</v>
      </c>
      <c r="AF51" s="454">
        <f t="shared" si="23"/>
        <v>0.055645651271964525</v>
      </c>
      <c r="AG51" s="155"/>
    </row>
    <row r="52" spans="1:33" ht="15">
      <c r="A52" s="39">
        <v>36</v>
      </c>
      <c r="B52" s="55" t="s">
        <v>38</v>
      </c>
      <c r="C52" s="48">
        <f>Vertetie_ienemumi!I41</f>
        <v>2170403.2405820936</v>
      </c>
      <c r="D52" s="114">
        <f>Iedzivotaju_skaits_struktura!C41</f>
        <v>4354</v>
      </c>
      <c r="E52" s="114">
        <f>Iedzivotaju_skaits_struktura!D41</f>
        <v>264</v>
      </c>
      <c r="F52" s="114">
        <f>Iedzivotaju_skaits_struktura!E41</f>
        <v>446</v>
      </c>
      <c r="G52" s="114">
        <f>Iedzivotaju_skaits_struktura!F41</f>
        <v>972</v>
      </c>
      <c r="H52" s="114">
        <f>PFI!H54</f>
        <v>674.9910000000001</v>
      </c>
      <c r="I52" s="48">
        <f t="shared" si="12"/>
        <v>498.4848967804533</v>
      </c>
      <c r="J52" s="48">
        <f t="shared" si="13"/>
        <v>8170.98632</v>
      </c>
      <c r="K52" s="177">
        <f t="shared" si="14"/>
        <v>265.6231641545685</v>
      </c>
      <c r="L52" s="180">
        <f t="shared" si="25"/>
        <v>1302241.944349256</v>
      </c>
      <c r="M52" s="158">
        <f t="shared" si="26"/>
        <v>-140.52339210072216</v>
      </c>
      <c r="N52" s="199">
        <f t="shared" si="15"/>
        <v>84.3140352604333</v>
      </c>
      <c r="O52" s="333">
        <f t="shared" si="27"/>
        <v>688928.8286969982</v>
      </c>
      <c r="P52" s="339">
        <f t="shared" si="16"/>
        <v>1991170.7730462542</v>
      </c>
      <c r="Q52" s="317">
        <f t="shared" si="28"/>
        <v>243.68793375317438</v>
      </c>
      <c r="R52" s="48">
        <f t="shared" si="29"/>
        <v>868161.2962328375</v>
      </c>
      <c r="S52" s="340">
        <f t="shared" si="17"/>
        <v>106.24926566182741</v>
      </c>
      <c r="T52" s="339">
        <f t="shared" si="30"/>
        <v>2859332.0692790914</v>
      </c>
      <c r="U52" s="377">
        <f t="shared" si="35"/>
        <v>349.93719941500177</v>
      </c>
      <c r="V52" s="375">
        <f t="shared" si="31"/>
        <v>3973335.1764985574</v>
      </c>
      <c r="W52" s="385">
        <f t="shared" si="32"/>
        <v>112239.05663914522</v>
      </c>
      <c r="X52" s="386">
        <f t="shared" si="19"/>
        <v>13.73629232060019</v>
      </c>
      <c r="Y52" s="362">
        <f t="shared" si="33"/>
        <v>801167.8853361434</v>
      </c>
      <c r="Z52" s="363">
        <f t="shared" si="34"/>
        <v>2971571.1259182366</v>
      </c>
      <c r="AA52" s="368">
        <f t="shared" si="20"/>
        <v>363.67349173560194</v>
      </c>
      <c r="AB52" s="369">
        <f t="shared" si="21"/>
        <v>682.4922200087819</v>
      </c>
      <c r="AC52" s="192"/>
      <c r="AD52" s="393">
        <v>2790846.1360329026</v>
      </c>
      <c r="AE52" s="453">
        <f t="shared" si="36"/>
        <v>180724.98988533393</v>
      </c>
      <c r="AF52" s="454">
        <f t="shared" si="23"/>
        <v>0.0647563430860536</v>
      </c>
      <c r="AG52" s="155"/>
    </row>
    <row r="53" spans="1:33" ht="15">
      <c r="A53" s="39">
        <v>37</v>
      </c>
      <c r="B53" s="55" t="s">
        <v>39</v>
      </c>
      <c r="C53" s="48">
        <f>Vertetie_ienemumi!I42</f>
        <v>1540256.9941355616</v>
      </c>
      <c r="D53" s="114">
        <f>Iedzivotaju_skaits_struktura!C42</f>
        <v>3005</v>
      </c>
      <c r="E53" s="114">
        <f>Iedzivotaju_skaits_struktura!D42</f>
        <v>166</v>
      </c>
      <c r="F53" s="114">
        <f>Iedzivotaju_skaits_struktura!E42</f>
        <v>306</v>
      </c>
      <c r="G53" s="114">
        <f>Iedzivotaju_skaits_struktura!F42</f>
        <v>690</v>
      </c>
      <c r="H53" s="114">
        <f>PFI!H55</f>
        <v>320.073</v>
      </c>
      <c r="I53" s="48">
        <f t="shared" si="12"/>
        <v>512.5647235060105</v>
      </c>
      <c r="J53" s="48">
        <f t="shared" si="13"/>
        <v>5388.11096</v>
      </c>
      <c r="K53" s="177">
        <f t="shared" si="14"/>
        <v>285.86215198054526</v>
      </c>
      <c r="L53" s="180">
        <f t="shared" si="25"/>
        <v>924154.196481337</v>
      </c>
      <c r="M53" s="158">
        <f t="shared" si="26"/>
        <v>-120.28440427474538</v>
      </c>
      <c r="N53" s="199">
        <f t="shared" si="15"/>
        <v>72.17064256484723</v>
      </c>
      <c r="O53" s="333">
        <f t="shared" si="27"/>
        <v>388863.4301938959</v>
      </c>
      <c r="P53" s="339">
        <f t="shared" si="16"/>
        <v>1313017.6266752328</v>
      </c>
      <c r="Q53" s="317">
        <f t="shared" si="28"/>
        <v>243.68793375317438</v>
      </c>
      <c r="R53" s="48">
        <f t="shared" si="29"/>
        <v>616102.7976542247</v>
      </c>
      <c r="S53" s="340">
        <f t="shared" si="17"/>
        <v>114.34486079221811</v>
      </c>
      <c r="T53" s="339">
        <f t="shared" si="30"/>
        <v>1929120.4243294573</v>
      </c>
      <c r="U53" s="377">
        <f t="shared" si="35"/>
        <v>358.03279454539245</v>
      </c>
      <c r="V53" s="375">
        <f t="shared" si="31"/>
        <v>2511046.361913296</v>
      </c>
      <c r="W53" s="385">
        <f t="shared" si="32"/>
        <v>70932.21747445707</v>
      </c>
      <c r="X53" s="386">
        <f t="shared" si="19"/>
        <v>13.16457994295965</v>
      </c>
      <c r="Y53" s="362">
        <f t="shared" si="33"/>
        <v>459795.64766835293</v>
      </c>
      <c r="Z53" s="363">
        <f t="shared" si="34"/>
        <v>2000052.6418039144</v>
      </c>
      <c r="AA53" s="368">
        <f t="shared" si="20"/>
        <v>371.1973744883521</v>
      </c>
      <c r="AB53" s="369">
        <f t="shared" si="21"/>
        <v>665.5749223973093</v>
      </c>
      <c r="AC53" s="192"/>
      <c r="AD53" s="393">
        <v>1919857.328727339</v>
      </c>
      <c r="AE53" s="453">
        <f t="shared" si="36"/>
        <v>80195.31307657552</v>
      </c>
      <c r="AF53" s="454">
        <f t="shared" si="23"/>
        <v>0.04177149618182119</v>
      </c>
      <c r="AG53" s="155"/>
    </row>
    <row r="54" spans="1:33" ht="15">
      <c r="A54" s="39">
        <v>38</v>
      </c>
      <c r="B54" s="55" t="s">
        <v>40</v>
      </c>
      <c r="C54" s="48">
        <f>Vertetie_ienemumi!I43</f>
        <v>5266160.974289575</v>
      </c>
      <c r="D54" s="114">
        <f>Iedzivotaju_skaits_struktura!C43</f>
        <v>7642</v>
      </c>
      <c r="E54" s="114">
        <f>Iedzivotaju_skaits_struktura!D43</f>
        <v>409</v>
      </c>
      <c r="F54" s="114">
        <f>Iedzivotaju_skaits_struktura!E43</f>
        <v>758</v>
      </c>
      <c r="G54" s="114">
        <f>Iedzivotaju_skaits_struktura!F43</f>
        <v>1844</v>
      </c>
      <c r="H54" s="114">
        <f>PFI!H56</f>
        <v>395.765</v>
      </c>
      <c r="I54" s="48">
        <f t="shared" si="12"/>
        <v>689.1076909565002</v>
      </c>
      <c r="J54" s="48">
        <f t="shared" si="13"/>
        <v>13036.262799999999</v>
      </c>
      <c r="K54" s="177">
        <f t="shared" si="14"/>
        <v>403.96247414478137</v>
      </c>
      <c r="L54" s="180">
        <f t="shared" si="25"/>
        <v>3159696.584573745</v>
      </c>
      <c r="M54" s="158">
        <f t="shared" si="26"/>
        <v>-2.18408211050928</v>
      </c>
      <c r="N54" s="199">
        <f t="shared" si="15"/>
        <v>1.310449266305568</v>
      </c>
      <c r="O54" s="333">
        <f t="shared" si="27"/>
        <v>17083.36102162657</v>
      </c>
      <c r="P54" s="339">
        <f t="shared" si="16"/>
        <v>3176779.9455953715</v>
      </c>
      <c r="Q54" s="317">
        <f t="shared" si="28"/>
        <v>243.6879337531744</v>
      </c>
      <c r="R54" s="48">
        <f t="shared" si="29"/>
        <v>2106464.38971583</v>
      </c>
      <c r="S54" s="340">
        <f t="shared" si="17"/>
        <v>161.58498965791256</v>
      </c>
      <c r="T54" s="339">
        <f t="shared" si="30"/>
        <v>5283244.335311201</v>
      </c>
      <c r="U54" s="377">
        <f t="shared" si="35"/>
        <v>405.27292341108694</v>
      </c>
      <c r="V54" s="375">
        <f t="shared" si="31"/>
        <v>4535763.229582959</v>
      </c>
      <c r="W54" s="385">
        <f t="shared" si="32"/>
        <v>128126.56456421624</v>
      </c>
      <c r="X54" s="386">
        <f t="shared" si="19"/>
        <v>9.82847358402565</v>
      </c>
      <c r="Y54" s="362">
        <f t="shared" si="33"/>
        <v>145209.9255858428</v>
      </c>
      <c r="Z54" s="363">
        <f t="shared" si="34"/>
        <v>5411370.899875417</v>
      </c>
      <c r="AA54" s="368">
        <f t="shared" si="20"/>
        <v>415.10139699511257</v>
      </c>
      <c r="AB54" s="369">
        <f t="shared" si="21"/>
        <v>708.1092514885393</v>
      </c>
      <c r="AC54" s="192"/>
      <c r="AD54" s="393">
        <v>5013656.493357564</v>
      </c>
      <c r="AE54" s="453">
        <f t="shared" si="36"/>
        <v>397714.406517853</v>
      </c>
      <c r="AF54" s="454">
        <f t="shared" si="23"/>
        <v>0.07932621771052162</v>
      </c>
      <c r="AG54" s="155"/>
    </row>
    <row r="55" spans="1:33" ht="15">
      <c r="A55" s="39">
        <v>39</v>
      </c>
      <c r="B55" s="55" t="s">
        <v>41</v>
      </c>
      <c r="C55" s="48">
        <f>Vertetie_ienemumi!I44</f>
        <v>1535196.809079486</v>
      </c>
      <c r="D55" s="114">
        <f>Iedzivotaju_skaits_struktura!C44</f>
        <v>3243</v>
      </c>
      <c r="E55" s="114">
        <f>Iedzivotaju_skaits_struktura!D44</f>
        <v>169</v>
      </c>
      <c r="F55" s="114">
        <f>Iedzivotaju_skaits_struktura!E44</f>
        <v>300</v>
      </c>
      <c r="G55" s="114">
        <f>Iedzivotaju_skaits_struktura!F44</f>
        <v>817</v>
      </c>
      <c r="H55" s="114">
        <f>PFI!H57</f>
        <v>377.68699999999995</v>
      </c>
      <c r="I55" s="48">
        <f t="shared" si="12"/>
        <v>473.3878535551915</v>
      </c>
      <c r="J55" s="48">
        <f t="shared" si="13"/>
        <v>5795.12424</v>
      </c>
      <c r="K55" s="177">
        <f t="shared" si="14"/>
        <v>264.91180266386937</v>
      </c>
      <c r="L55" s="180">
        <f t="shared" si="25"/>
        <v>921118.0854476915</v>
      </c>
      <c r="M55" s="158">
        <f t="shared" si="26"/>
        <v>-141.23475359142128</v>
      </c>
      <c r="N55" s="199">
        <f t="shared" si="15"/>
        <v>84.74085215485276</v>
      </c>
      <c r="O55" s="333">
        <f t="shared" si="27"/>
        <v>491083.76644084346</v>
      </c>
      <c r="P55" s="339">
        <f t="shared" si="16"/>
        <v>1412201.851888535</v>
      </c>
      <c r="Q55" s="317">
        <f t="shared" si="28"/>
        <v>243.68793375317438</v>
      </c>
      <c r="R55" s="48">
        <f t="shared" si="29"/>
        <v>614078.7236317944</v>
      </c>
      <c r="S55" s="340">
        <f t="shared" si="17"/>
        <v>105.96472106554776</v>
      </c>
      <c r="T55" s="339">
        <f t="shared" si="30"/>
        <v>2026280.5755203296</v>
      </c>
      <c r="U55" s="377">
        <f t="shared" si="35"/>
        <v>349.65265481872217</v>
      </c>
      <c r="V55" s="375">
        <f t="shared" si="31"/>
        <v>2822138.527279676</v>
      </c>
      <c r="W55" s="385">
        <f t="shared" si="32"/>
        <v>79719.97124239398</v>
      </c>
      <c r="X55" s="386">
        <f t="shared" si="19"/>
        <v>13.756386910937733</v>
      </c>
      <c r="Y55" s="362">
        <f t="shared" si="33"/>
        <v>570803.7376832374</v>
      </c>
      <c r="Z55" s="363">
        <f t="shared" si="34"/>
        <v>2106000.5467627235</v>
      </c>
      <c r="AA55" s="368">
        <f t="shared" si="20"/>
        <v>363.40904172965986</v>
      </c>
      <c r="AB55" s="369">
        <f t="shared" si="21"/>
        <v>649.3988735006856</v>
      </c>
      <c r="AC55" s="192"/>
      <c r="AD55" s="393">
        <v>1944826.6446505534</v>
      </c>
      <c r="AE55" s="453">
        <f t="shared" si="36"/>
        <v>161173.90211217012</v>
      </c>
      <c r="AF55" s="454">
        <f t="shared" si="23"/>
        <v>0.08287314581764682</v>
      </c>
      <c r="AG55" s="155"/>
    </row>
    <row r="56" spans="1:33" ht="15">
      <c r="A56" s="39">
        <v>40</v>
      </c>
      <c r="B56" s="55" t="s">
        <v>42</v>
      </c>
      <c r="C56" s="48">
        <f>Vertetie_ienemumi!I45</f>
        <v>11306082.070648843</v>
      </c>
      <c r="D56" s="114">
        <f>Iedzivotaju_skaits_struktura!C45</f>
        <v>8357</v>
      </c>
      <c r="E56" s="114">
        <f>Iedzivotaju_skaits_struktura!D45</f>
        <v>732</v>
      </c>
      <c r="F56" s="114">
        <f>Iedzivotaju_skaits_struktura!E45</f>
        <v>1196</v>
      </c>
      <c r="G56" s="114">
        <f>Iedzivotaju_skaits_struktura!F45</f>
        <v>1130</v>
      </c>
      <c r="H56" s="114">
        <f>PFI!H58</f>
        <v>152.439</v>
      </c>
      <c r="I56" s="48">
        <f t="shared" si="12"/>
        <v>1352.8876475587942</v>
      </c>
      <c r="J56" s="48">
        <f t="shared" si="13"/>
        <v>15036.74728</v>
      </c>
      <c r="K56" s="179">
        <f t="shared" si="14"/>
        <v>751.8967939087984</v>
      </c>
      <c r="L56" s="180">
        <f t="shared" si="25"/>
        <v>6783649.2423893055</v>
      </c>
      <c r="M56" s="158">
        <f t="shared" si="26"/>
        <v>345.7502376535077</v>
      </c>
      <c r="N56" s="199">
        <f t="shared" si="15"/>
        <v>-207.45014259210464</v>
      </c>
      <c r="O56" s="333">
        <f t="shared" si="27"/>
        <v>-3119375.3673574417</v>
      </c>
      <c r="P56" s="339">
        <f t="shared" si="16"/>
        <v>3664273.875031864</v>
      </c>
      <c r="Q56" s="317">
        <f t="shared" si="28"/>
        <v>243.6879337531743</v>
      </c>
      <c r="R56" s="48">
        <f t="shared" si="29"/>
        <v>4522432.828259538</v>
      </c>
      <c r="S56" s="340">
        <f t="shared" si="17"/>
        <v>300.7587175635194</v>
      </c>
      <c r="T56" s="339">
        <f t="shared" si="30"/>
        <v>8186706.703291401</v>
      </c>
      <c r="U56" s="377">
        <f t="shared" si="35"/>
        <v>544.4466513166936</v>
      </c>
      <c r="V56" s="375">
        <f t="shared" si="31"/>
        <v>0</v>
      </c>
      <c r="W56" s="385">
        <f t="shared" si="32"/>
        <v>0</v>
      </c>
      <c r="X56" s="386">
        <f t="shared" si="19"/>
        <v>0</v>
      </c>
      <c r="Y56" s="362">
        <f t="shared" si="33"/>
        <v>-3119375.3673574417</v>
      </c>
      <c r="Z56" s="363">
        <f t="shared" si="34"/>
        <v>8186706.703291401</v>
      </c>
      <c r="AA56" s="368">
        <f t="shared" si="20"/>
        <v>544.4466513166936</v>
      </c>
      <c r="AB56" s="369">
        <f t="shared" si="21"/>
        <v>979.622675995142</v>
      </c>
      <c r="AC56" s="192"/>
      <c r="AD56" s="393">
        <v>8045828.069727441</v>
      </c>
      <c r="AE56" s="453">
        <f t="shared" si="36"/>
        <v>140878.63356395997</v>
      </c>
      <c r="AF56" s="454">
        <f t="shared" si="23"/>
        <v>0.017509525724768826</v>
      </c>
      <c r="AG56" s="155"/>
    </row>
    <row r="57" spans="1:33" ht="15">
      <c r="A57" s="39">
        <v>41</v>
      </c>
      <c r="B57" s="55" t="s">
        <v>43</v>
      </c>
      <c r="C57" s="48">
        <f>Vertetie_ienemumi!I46</f>
        <v>5483527.976074399</v>
      </c>
      <c r="D57" s="114">
        <f>Iedzivotaju_skaits_struktura!C46</f>
        <v>9528</v>
      </c>
      <c r="E57" s="114">
        <f>Iedzivotaju_skaits_struktura!D46</f>
        <v>624</v>
      </c>
      <c r="F57" s="114">
        <f>Iedzivotaju_skaits_struktura!E46</f>
        <v>1062</v>
      </c>
      <c r="G57" s="114">
        <f>Iedzivotaju_skaits_struktura!F46</f>
        <v>2087</v>
      </c>
      <c r="H57" s="114">
        <f>PFI!H59</f>
        <v>489.843</v>
      </c>
      <c r="I57" s="48">
        <f t="shared" si="12"/>
        <v>575.5172099154491</v>
      </c>
      <c r="J57" s="48">
        <f t="shared" si="13"/>
        <v>16739.22136</v>
      </c>
      <c r="K57" s="177">
        <f t="shared" si="14"/>
        <v>327.58560617268756</v>
      </c>
      <c r="L57" s="180">
        <f t="shared" si="25"/>
        <v>3290116.7856446397</v>
      </c>
      <c r="M57" s="158">
        <f t="shared" si="26"/>
        <v>-78.56095008260309</v>
      </c>
      <c r="N57" s="199">
        <f t="shared" si="15"/>
        <v>47.13657004956185</v>
      </c>
      <c r="O57" s="333">
        <f t="shared" si="27"/>
        <v>789029.4802107619</v>
      </c>
      <c r="P57" s="339">
        <f t="shared" si="16"/>
        <v>4079146.2658554018</v>
      </c>
      <c r="Q57" s="317">
        <f t="shared" si="28"/>
        <v>243.6879337531744</v>
      </c>
      <c r="R57" s="48">
        <f t="shared" si="29"/>
        <v>2193411.1904297597</v>
      </c>
      <c r="S57" s="340">
        <f t="shared" si="17"/>
        <v>131.03424246907502</v>
      </c>
      <c r="T57" s="339">
        <f t="shared" si="30"/>
        <v>6272557.456285162</v>
      </c>
      <c r="U57" s="377">
        <f t="shared" si="35"/>
        <v>374.72217622224946</v>
      </c>
      <c r="V57" s="375">
        <f t="shared" si="31"/>
        <v>7102638.897039276</v>
      </c>
      <c r="W57" s="385">
        <f t="shared" si="32"/>
        <v>200635.85226019166</v>
      </c>
      <c r="X57" s="386">
        <f t="shared" si="19"/>
        <v>11.985972820673163</v>
      </c>
      <c r="Y57" s="362">
        <f t="shared" si="33"/>
        <v>989665.3324709536</v>
      </c>
      <c r="Z57" s="363">
        <f t="shared" si="34"/>
        <v>6473193.308545354</v>
      </c>
      <c r="AA57" s="368">
        <f t="shared" si="20"/>
        <v>386.7081490429226</v>
      </c>
      <c r="AB57" s="369">
        <f t="shared" si="21"/>
        <v>679.3863673956081</v>
      </c>
      <c r="AC57" s="192"/>
      <c r="AD57" s="393">
        <v>6098030.607293247</v>
      </c>
      <c r="AE57" s="453">
        <f t="shared" si="36"/>
        <v>375162.7012521066</v>
      </c>
      <c r="AF57" s="454">
        <f t="shared" si="23"/>
        <v>0.06152194461002081</v>
      </c>
      <c r="AG57" s="155"/>
    </row>
    <row r="58" spans="1:33" ht="15">
      <c r="A58" s="39">
        <v>42</v>
      </c>
      <c r="B58" s="55" t="s">
        <v>44</v>
      </c>
      <c r="C58" s="48">
        <f>Vertetie_ienemumi!I47</f>
        <v>11141832.75752617</v>
      </c>
      <c r="D58" s="114">
        <f>Iedzivotaju_skaits_struktura!C47</f>
        <v>22916</v>
      </c>
      <c r="E58" s="114">
        <f>Iedzivotaju_skaits_struktura!D47</f>
        <v>1369</v>
      </c>
      <c r="F58" s="114">
        <f>Iedzivotaju_skaits_struktura!E47</f>
        <v>2384</v>
      </c>
      <c r="G58" s="114">
        <f>Iedzivotaju_skaits_struktura!F47</f>
        <v>4779</v>
      </c>
      <c r="H58" s="114">
        <f>PFI!H60</f>
        <v>1870.375</v>
      </c>
      <c r="I58" s="48">
        <f t="shared" si="12"/>
        <v>486.2032098763384</v>
      </c>
      <c r="J58" s="48">
        <f t="shared" si="13"/>
        <v>40270.729999999996</v>
      </c>
      <c r="K58" s="177">
        <f t="shared" si="14"/>
        <v>276.6732253804729</v>
      </c>
      <c r="L58" s="180">
        <f aca="true" t="shared" si="37" ref="L58:L89">C58*$L$14</f>
        <v>6685099.654515702</v>
      </c>
      <c r="M58" s="158">
        <f aca="true" t="shared" si="38" ref="M58:M89">K58-$K$15</f>
        <v>-129.47333087481775</v>
      </c>
      <c r="N58" s="199">
        <f t="shared" si="15"/>
        <v>77.68399852489064</v>
      </c>
      <c r="O58" s="333">
        <f aca="true" t="shared" si="39" ref="O58:O89">N58*J58</f>
        <v>3128391.329916269</v>
      </c>
      <c r="P58" s="339">
        <f t="shared" si="16"/>
        <v>9813490.98443197</v>
      </c>
      <c r="Q58" s="317">
        <f aca="true" t="shared" si="40" ref="Q58:Q89">P58/J58</f>
        <v>243.68793375317438</v>
      </c>
      <c r="R58" s="48">
        <f aca="true" t="shared" si="41" ref="R58:R89">C58*$R$14</f>
        <v>4456733.103010468</v>
      </c>
      <c r="S58" s="340">
        <f t="shared" si="17"/>
        <v>110.66929015218916</v>
      </c>
      <c r="T58" s="339">
        <f aca="true" t="shared" si="42" ref="T58:T89">R58+P58</f>
        <v>14270224.087442439</v>
      </c>
      <c r="U58" s="377">
        <f t="shared" si="35"/>
        <v>354.3572239053635</v>
      </c>
      <c r="V58" s="375">
        <f aca="true" t="shared" si="43" ref="V58:V89">($K$7-K58)*J58</f>
        <v>19137600.01784069</v>
      </c>
      <c r="W58" s="385">
        <f aca="true" t="shared" si="44" ref="W58:W89">V58*$W$14</f>
        <v>540600.2959540425</v>
      </c>
      <c r="X58" s="386">
        <f t="shared" si="19"/>
        <v>13.4241493996767</v>
      </c>
      <c r="Y58" s="362">
        <f aca="true" t="shared" si="45" ref="Y58:Y89">O58+W58</f>
        <v>3668991.6258703116</v>
      </c>
      <c r="Z58" s="363">
        <f aca="true" t="shared" si="46" ref="Z58:Z89">T58+W58</f>
        <v>14810824.383396482</v>
      </c>
      <c r="AA58" s="368">
        <f t="shared" si="20"/>
        <v>367.78137330504023</v>
      </c>
      <c r="AB58" s="369">
        <f t="shared" si="21"/>
        <v>646.3093202738909</v>
      </c>
      <c r="AC58" s="192"/>
      <c r="AD58" s="393">
        <v>14007837.559123503</v>
      </c>
      <c r="AE58" s="453">
        <f t="shared" si="36"/>
        <v>802986.824272979</v>
      </c>
      <c r="AF58" s="454">
        <f t="shared" si="23"/>
        <v>0.0573241102264197</v>
      </c>
      <c r="AG58" s="155"/>
    </row>
    <row r="59" spans="1:33" ht="15">
      <c r="A59" s="39">
        <v>43</v>
      </c>
      <c r="B59" s="55" t="s">
        <v>45</v>
      </c>
      <c r="C59" s="48">
        <f>Vertetie_ienemumi!I48</f>
        <v>5892013.802858367</v>
      </c>
      <c r="D59" s="114">
        <f>Iedzivotaju_skaits_struktura!C48</f>
        <v>9272</v>
      </c>
      <c r="E59" s="114">
        <f>Iedzivotaju_skaits_struktura!D48</f>
        <v>653</v>
      </c>
      <c r="F59" s="114">
        <f>Iedzivotaju_skaits_struktura!E48</f>
        <v>1145</v>
      </c>
      <c r="G59" s="114">
        <f>Iedzivotaju_skaits_struktura!F48</f>
        <v>1686</v>
      </c>
      <c r="H59" s="114">
        <f>PFI!H61</f>
        <v>311.351</v>
      </c>
      <c r="I59" s="48">
        <f t="shared" si="12"/>
        <v>635.4630934920585</v>
      </c>
      <c r="J59" s="48">
        <f t="shared" si="13"/>
        <v>16253.61352</v>
      </c>
      <c r="K59" s="177">
        <f t="shared" si="14"/>
        <v>362.5048544194969</v>
      </c>
      <c r="L59" s="180">
        <f t="shared" si="37"/>
        <v>3535208.28171502</v>
      </c>
      <c r="M59" s="158">
        <f t="shared" si="38"/>
        <v>-43.641701835793754</v>
      </c>
      <c r="N59" s="199">
        <f t="shared" si="15"/>
        <v>26.185021101476252</v>
      </c>
      <c r="O59" s="333">
        <f t="shared" si="39"/>
        <v>425601.2129964397</v>
      </c>
      <c r="P59" s="339">
        <f t="shared" si="16"/>
        <v>3960809.4947114596</v>
      </c>
      <c r="Q59" s="317">
        <f t="shared" si="40"/>
        <v>243.68793375317438</v>
      </c>
      <c r="R59" s="48">
        <f t="shared" si="41"/>
        <v>2356805.5211433466</v>
      </c>
      <c r="S59" s="340">
        <f t="shared" si="17"/>
        <v>145.00194176779874</v>
      </c>
      <c r="T59" s="339">
        <f t="shared" si="42"/>
        <v>6317615.015854806</v>
      </c>
      <c r="U59" s="377">
        <f t="shared" si="35"/>
        <v>388.6898755209731</v>
      </c>
      <c r="V59" s="375">
        <f t="shared" si="43"/>
        <v>6329026.092262332</v>
      </c>
      <c r="W59" s="385">
        <f t="shared" si="44"/>
        <v>178782.78234409046</v>
      </c>
      <c r="X59" s="386">
        <f t="shared" si="19"/>
        <v>10.999571395253064</v>
      </c>
      <c r="Y59" s="362">
        <f t="shared" si="45"/>
        <v>604383.9953405302</v>
      </c>
      <c r="Z59" s="363">
        <f t="shared" si="46"/>
        <v>6496397.798198896</v>
      </c>
      <c r="AA59" s="368">
        <f t="shared" si="20"/>
        <v>399.6894469162262</v>
      </c>
      <c r="AB59" s="369">
        <f t="shared" si="21"/>
        <v>700.6468721094582</v>
      </c>
      <c r="AC59" s="192"/>
      <c r="AD59" s="393">
        <v>6081467.414419241</v>
      </c>
      <c r="AE59" s="453">
        <f t="shared" si="36"/>
        <v>414930.3837796552</v>
      </c>
      <c r="AF59" s="454">
        <f t="shared" si="23"/>
        <v>0.06822866185155396</v>
      </c>
      <c r="AG59" s="155"/>
    </row>
    <row r="60" spans="1:33" ht="15">
      <c r="A60" s="39">
        <v>44</v>
      </c>
      <c r="B60" s="55" t="s">
        <v>46</v>
      </c>
      <c r="C60" s="48">
        <f>Vertetie_ienemumi!I49</f>
        <v>9664205.49661662</v>
      </c>
      <c r="D60" s="114">
        <f>Iedzivotaju_skaits_struktura!C49</f>
        <v>9632</v>
      </c>
      <c r="E60" s="114">
        <f>Iedzivotaju_skaits_struktura!D49</f>
        <v>958</v>
      </c>
      <c r="F60" s="114">
        <f>Iedzivotaju_skaits_struktura!E49</f>
        <v>1273</v>
      </c>
      <c r="G60" s="114">
        <f>Iedzivotaju_skaits_struktura!F49</f>
        <v>1629</v>
      </c>
      <c r="H60" s="114">
        <f>PFI!H62</f>
        <v>130.679</v>
      </c>
      <c r="I60" s="48">
        <f t="shared" si="12"/>
        <v>1003.3435939178385</v>
      </c>
      <c r="J60" s="48">
        <f t="shared" si="13"/>
        <v>17427.79208</v>
      </c>
      <c r="K60" s="177">
        <f t="shared" si="14"/>
        <v>554.5283907596756</v>
      </c>
      <c r="L60" s="180">
        <f t="shared" si="37"/>
        <v>5798523.297969972</v>
      </c>
      <c r="M60" s="158">
        <f t="shared" si="38"/>
        <v>148.38183450438498</v>
      </c>
      <c r="N60" s="199">
        <f t="shared" si="15"/>
        <v>-89.02910070263098</v>
      </c>
      <c r="O60" s="333">
        <f t="shared" si="39"/>
        <v>-1551580.6561148346</v>
      </c>
      <c r="P60" s="339">
        <f t="shared" si="16"/>
        <v>4246942.641855137</v>
      </c>
      <c r="Q60" s="317">
        <f t="shared" si="40"/>
        <v>243.6879337531744</v>
      </c>
      <c r="R60" s="48">
        <f t="shared" si="41"/>
        <v>3865682.1986466483</v>
      </c>
      <c r="S60" s="340">
        <f t="shared" si="17"/>
        <v>221.81135630387027</v>
      </c>
      <c r="T60" s="339">
        <f t="shared" si="42"/>
        <v>8112624.840501785</v>
      </c>
      <c r="U60" s="377">
        <f t="shared" si="35"/>
        <v>465.4992900570447</v>
      </c>
      <c r="V60" s="375">
        <f t="shared" si="43"/>
        <v>3439695.4932445283</v>
      </c>
      <c r="W60" s="385">
        <f t="shared" si="44"/>
        <v>97164.7646468884</v>
      </c>
      <c r="X60" s="386">
        <f t="shared" si="19"/>
        <v>5.575276787837855</v>
      </c>
      <c r="Y60" s="362">
        <f t="shared" si="45"/>
        <v>-1454415.891467946</v>
      </c>
      <c r="Z60" s="363">
        <f t="shared" si="46"/>
        <v>8209789.605148674</v>
      </c>
      <c r="AA60" s="368">
        <f t="shared" si="20"/>
        <v>471.07456684488255</v>
      </c>
      <c r="AB60" s="369">
        <f t="shared" si="21"/>
        <v>852.3452663152693</v>
      </c>
      <c r="AC60" s="192"/>
      <c r="AD60" s="393">
        <v>7567294.582077708</v>
      </c>
      <c r="AE60" s="453">
        <f t="shared" si="36"/>
        <v>642495.0230709659</v>
      </c>
      <c r="AF60" s="454">
        <f t="shared" si="23"/>
        <v>0.08490419080455025</v>
      </c>
      <c r="AG60" s="155"/>
    </row>
    <row r="61" spans="1:33" ht="15">
      <c r="A61" s="39">
        <v>45</v>
      </c>
      <c r="B61" s="55" t="s">
        <v>47</v>
      </c>
      <c r="C61" s="48">
        <f>Vertetie_ienemumi!I50</f>
        <v>5536816.817826086</v>
      </c>
      <c r="D61" s="114">
        <f>Iedzivotaju_skaits_struktura!C50</f>
        <v>8251</v>
      </c>
      <c r="E61" s="114">
        <f>Iedzivotaju_skaits_struktura!D50</f>
        <v>617</v>
      </c>
      <c r="F61" s="114">
        <f>Iedzivotaju_skaits_struktura!E50</f>
        <v>892</v>
      </c>
      <c r="G61" s="114">
        <f>Iedzivotaju_skaits_struktura!F50</f>
        <v>1585</v>
      </c>
      <c r="H61" s="114">
        <f>PFI!H63</f>
        <v>111.935</v>
      </c>
      <c r="I61" s="48">
        <f t="shared" si="12"/>
        <v>671.047972103513</v>
      </c>
      <c r="J61" s="48">
        <f t="shared" si="13"/>
        <v>13945.7412</v>
      </c>
      <c r="K61" s="177">
        <f t="shared" si="14"/>
        <v>397.0256394709293</v>
      </c>
      <c r="L61" s="180">
        <f t="shared" si="37"/>
        <v>3322090.0906956512</v>
      </c>
      <c r="M61" s="158">
        <f t="shared" si="38"/>
        <v>-9.120916784361327</v>
      </c>
      <c r="N61" s="199">
        <f t="shared" si="15"/>
        <v>5.472550070616796</v>
      </c>
      <c r="O61" s="333">
        <f t="shared" si="39"/>
        <v>76318.76698886356</v>
      </c>
      <c r="P61" s="339">
        <f t="shared" si="16"/>
        <v>3398408.857684515</v>
      </c>
      <c r="Q61" s="317">
        <f t="shared" si="40"/>
        <v>243.6879337531744</v>
      </c>
      <c r="R61" s="48">
        <f t="shared" si="41"/>
        <v>2214726.7271304345</v>
      </c>
      <c r="S61" s="340">
        <f t="shared" si="17"/>
        <v>158.81025578837176</v>
      </c>
      <c r="T61" s="339">
        <f t="shared" si="42"/>
        <v>5613135.584814949</v>
      </c>
      <c r="U61" s="377">
        <f t="shared" si="35"/>
        <v>402.49818954154614</v>
      </c>
      <c r="V61" s="375">
        <f t="shared" si="43"/>
        <v>4948941.279135753</v>
      </c>
      <c r="W61" s="385">
        <f t="shared" si="44"/>
        <v>139798.0477001229</v>
      </c>
      <c r="X61" s="386">
        <f t="shared" si="19"/>
        <v>10.02442578671422</v>
      </c>
      <c r="Y61" s="362">
        <f t="shared" si="45"/>
        <v>216116.81468898646</v>
      </c>
      <c r="Z61" s="363">
        <f t="shared" si="46"/>
        <v>5752933.632515072</v>
      </c>
      <c r="AA61" s="368">
        <f t="shared" si="20"/>
        <v>412.5226153282603</v>
      </c>
      <c r="AB61" s="369">
        <f t="shared" si="21"/>
        <v>697.2407747564018</v>
      </c>
      <c r="AC61" s="192"/>
      <c r="AD61" s="393">
        <v>5350164.530707214</v>
      </c>
      <c r="AE61" s="453">
        <f t="shared" si="36"/>
        <v>402769.10180785786</v>
      </c>
      <c r="AF61" s="454">
        <f t="shared" si="23"/>
        <v>0.07528162909685654</v>
      </c>
      <c r="AG61" s="155"/>
    </row>
    <row r="62" spans="1:33" ht="15">
      <c r="A62" s="39">
        <v>46</v>
      </c>
      <c r="B62" s="55" t="s">
        <v>48</v>
      </c>
      <c r="C62" s="48">
        <f>Vertetie_ienemumi!I51</f>
        <v>3078793.1776826256</v>
      </c>
      <c r="D62" s="114">
        <f>Iedzivotaju_skaits_struktura!C51</f>
        <v>8027</v>
      </c>
      <c r="E62" s="114">
        <f>Iedzivotaju_skaits_struktura!D51</f>
        <v>383</v>
      </c>
      <c r="F62" s="114">
        <f>Iedzivotaju_skaits_struktura!E51</f>
        <v>771</v>
      </c>
      <c r="G62" s="114">
        <f>Iedzivotaju_skaits_struktura!F51</f>
        <v>1894</v>
      </c>
      <c r="H62" s="114">
        <f>PFI!H64</f>
        <v>646.2719999999999</v>
      </c>
      <c r="I62" s="48">
        <f t="shared" si="12"/>
        <v>383.5546502656815</v>
      </c>
      <c r="J62" s="48">
        <f t="shared" si="13"/>
        <v>13820.57344</v>
      </c>
      <c r="K62" s="177">
        <f t="shared" si="14"/>
        <v>222.76884465386016</v>
      </c>
      <c r="L62" s="180">
        <f t="shared" si="37"/>
        <v>1847275.9066095753</v>
      </c>
      <c r="M62" s="158">
        <f t="shared" si="38"/>
        <v>-183.3777116014305</v>
      </c>
      <c r="N62" s="199">
        <f t="shared" si="15"/>
        <v>110.0266269608583</v>
      </c>
      <c r="O62" s="333">
        <f t="shared" si="39"/>
        <v>1520631.078268026</v>
      </c>
      <c r="P62" s="339">
        <f t="shared" si="16"/>
        <v>3367906.9848776013</v>
      </c>
      <c r="Q62" s="317">
        <f t="shared" si="40"/>
        <v>243.68793375317438</v>
      </c>
      <c r="R62" s="48">
        <f t="shared" si="41"/>
        <v>1231517.2710730503</v>
      </c>
      <c r="S62" s="340">
        <f t="shared" si="17"/>
        <v>89.10753786154406</v>
      </c>
      <c r="T62" s="339">
        <f t="shared" si="42"/>
        <v>4599424.255950652</v>
      </c>
      <c r="U62" s="377">
        <f t="shared" si="35"/>
        <v>332.79547161471845</v>
      </c>
      <c r="V62" s="375">
        <f t="shared" si="43"/>
        <v>7312851.681834468</v>
      </c>
      <c r="W62" s="385">
        <f t="shared" si="44"/>
        <v>206573.95806069247</v>
      </c>
      <c r="X62" s="386">
        <f t="shared" si="19"/>
        <v>14.946844207116522</v>
      </c>
      <c r="Y62" s="362">
        <f t="shared" si="45"/>
        <v>1727205.0363287185</v>
      </c>
      <c r="Z62" s="363">
        <f t="shared" si="46"/>
        <v>4805998.214011344</v>
      </c>
      <c r="AA62" s="368">
        <f t="shared" si="20"/>
        <v>347.74231582183495</v>
      </c>
      <c r="AB62" s="369">
        <f t="shared" si="21"/>
        <v>598.7290661531512</v>
      </c>
      <c r="AC62" s="192"/>
      <c r="AD62" s="393">
        <v>4634288.639103824</v>
      </c>
      <c r="AE62" s="453">
        <f t="shared" si="36"/>
        <v>171709.57490751985</v>
      </c>
      <c r="AF62" s="454">
        <f t="shared" si="23"/>
        <v>0.03705198106536689</v>
      </c>
      <c r="AG62" s="155"/>
    </row>
    <row r="63" spans="1:33" ht="15">
      <c r="A63" s="39">
        <v>47</v>
      </c>
      <c r="B63" s="55" t="s">
        <v>49</v>
      </c>
      <c r="C63" s="48">
        <f>Vertetie_ienemumi!I52</f>
        <v>2978691.912404925</v>
      </c>
      <c r="D63" s="114">
        <f>Iedzivotaju_skaits_struktura!C52</f>
        <v>6037</v>
      </c>
      <c r="E63" s="114">
        <f>Iedzivotaju_skaits_struktura!D52</f>
        <v>333</v>
      </c>
      <c r="F63" s="114">
        <f>Iedzivotaju_skaits_struktura!E52</f>
        <v>637</v>
      </c>
      <c r="G63" s="114">
        <f>Iedzivotaju_skaits_struktura!F52</f>
        <v>1290</v>
      </c>
      <c r="H63" s="114">
        <f>PFI!H65</f>
        <v>683.69</v>
      </c>
      <c r="I63" s="48">
        <f t="shared" si="12"/>
        <v>493.4059818461032</v>
      </c>
      <c r="J63" s="48">
        <f t="shared" si="13"/>
        <v>10886.6488</v>
      </c>
      <c r="K63" s="177">
        <f t="shared" si="14"/>
        <v>273.60962653676535</v>
      </c>
      <c r="L63" s="180">
        <f t="shared" si="37"/>
        <v>1787215.147442955</v>
      </c>
      <c r="M63" s="158">
        <f t="shared" si="38"/>
        <v>-132.5369297185253</v>
      </c>
      <c r="N63" s="199">
        <f t="shared" si="15"/>
        <v>79.52215783111518</v>
      </c>
      <c r="O63" s="333">
        <f t="shared" si="39"/>
        <v>865729.8041255207</v>
      </c>
      <c r="P63" s="339">
        <f t="shared" si="16"/>
        <v>2652944.951568476</v>
      </c>
      <c r="Q63" s="317">
        <f t="shared" si="40"/>
        <v>243.6879337531744</v>
      </c>
      <c r="R63" s="48">
        <f t="shared" si="41"/>
        <v>1191476.76496197</v>
      </c>
      <c r="S63" s="340">
        <f t="shared" si="17"/>
        <v>109.44385061470615</v>
      </c>
      <c r="T63" s="339">
        <f t="shared" si="42"/>
        <v>3844421.716530446</v>
      </c>
      <c r="U63" s="377">
        <f t="shared" si="35"/>
        <v>353.1317843678806</v>
      </c>
      <c r="V63" s="375">
        <f t="shared" si="43"/>
        <v>5206944.416726143</v>
      </c>
      <c r="W63" s="385">
        <f t="shared" si="44"/>
        <v>147086.1388091654</v>
      </c>
      <c r="X63" s="386">
        <f t="shared" si="19"/>
        <v>13.51069015923113</v>
      </c>
      <c r="Y63" s="362">
        <f t="shared" si="45"/>
        <v>1012815.9429346861</v>
      </c>
      <c r="Z63" s="363">
        <f t="shared" si="46"/>
        <v>3991507.8553396114</v>
      </c>
      <c r="AA63" s="368">
        <f t="shared" si="20"/>
        <v>366.6424745271117</v>
      </c>
      <c r="AB63" s="369">
        <f t="shared" si="21"/>
        <v>661.1740691302984</v>
      </c>
      <c r="AC63" s="192"/>
      <c r="AD63" s="393">
        <v>3738221.9753191075</v>
      </c>
      <c r="AE63" s="453">
        <f t="shared" si="36"/>
        <v>253285.8800205039</v>
      </c>
      <c r="AF63" s="454">
        <f t="shared" si="23"/>
        <v>0.06775570891530114</v>
      </c>
      <c r="AG63" s="155"/>
    </row>
    <row r="64" spans="1:33" ht="15">
      <c r="A64" s="39">
        <v>48</v>
      </c>
      <c r="B64" s="55" t="s">
        <v>50</v>
      </c>
      <c r="C64" s="48">
        <f>Vertetie_ienemumi!I53</f>
        <v>1072734.9435515366</v>
      </c>
      <c r="D64" s="114">
        <f>Iedzivotaju_skaits_struktura!C53</f>
        <v>2429</v>
      </c>
      <c r="E64" s="114">
        <f>Iedzivotaju_skaits_struktura!D53</f>
        <v>142</v>
      </c>
      <c r="F64" s="114">
        <f>Iedzivotaju_skaits_struktura!E53</f>
        <v>257</v>
      </c>
      <c r="G64" s="114">
        <f>Iedzivotaju_skaits_struktura!F53</f>
        <v>545</v>
      </c>
      <c r="H64" s="114">
        <f>PFI!H66</f>
        <v>249.80200000000002</v>
      </c>
      <c r="I64" s="48">
        <f t="shared" si="12"/>
        <v>441.636452676631</v>
      </c>
      <c r="J64" s="48">
        <f t="shared" si="13"/>
        <v>4382.09904</v>
      </c>
      <c r="K64" s="177">
        <f t="shared" si="14"/>
        <v>244.79933788797632</v>
      </c>
      <c r="L64" s="180">
        <f t="shared" si="37"/>
        <v>643640.966130922</v>
      </c>
      <c r="M64" s="158">
        <f t="shared" si="38"/>
        <v>-161.34721836731433</v>
      </c>
      <c r="N64" s="199">
        <f t="shared" si="15"/>
        <v>96.8083310203886</v>
      </c>
      <c r="O64" s="333">
        <f t="shared" si="39"/>
        <v>424223.69442844705</v>
      </c>
      <c r="P64" s="339">
        <f t="shared" si="16"/>
        <v>1067864.660559369</v>
      </c>
      <c r="Q64" s="317">
        <f t="shared" si="40"/>
        <v>243.68793375317438</v>
      </c>
      <c r="R64" s="48">
        <f t="shared" si="41"/>
        <v>429093.9774206147</v>
      </c>
      <c r="S64" s="340">
        <f t="shared" si="17"/>
        <v>97.91973515519054</v>
      </c>
      <c r="T64" s="339">
        <f t="shared" si="42"/>
        <v>1496958.6379799838</v>
      </c>
      <c r="U64" s="377">
        <f t="shared" si="35"/>
        <v>341.60766890836493</v>
      </c>
      <c r="V64" s="375">
        <f t="shared" si="43"/>
        <v>2222151.2752152868</v>
      </c>
      <c r="W64" s="385">
        <f t="shared" si="44"/>
        <v>62771.488374516666</v>
      </c>
      <c r="X64" s="386">
        <f t="shared" si="19"/>
        <v>14.324525256397825</v>
      </c>
      <c r="Y64" s="362">
        <f t="shared" si="45"/>
        <v>486995.1828029637</v>
      </c>
      <c r="Z64" s="363">
        <f t="shared" si="46"/>
        <v>1559730.1263545004</v>
      </c>
      <c r="AA64" s="368">
        <f t="shared" si="20"/>
        <v>355.93219416476273</v>
      </c>
      <c r="AB64" s="369">
        <f t="shared" si="21"/>
        <v>642.128499940099</v>
      </c>
      <c r="AC64" s="192"/>
      <c r="AD64" s="393">
        <v>1497054.9244789553</v>
      </c>
      <c r="AE64" s="453">
        <f t="shared" si="36"/>
        <v>62675.201875545084</v>
      </c>
      <c r="AF64" s="454">
        <f t="shared" si="23"/>
        <v>0.04186566628299149</v>
      </c>
      <c r="AG64" s="155"/>
    </row>
    <row r="65" spans="1:33" ht="15">
      <c r="A65" s="39">
        <v>49</v>
      </c>
      <c r="B65" s="55" t="s">
        <v>51</v>
      </c>
      <c r="C65" s="48">
        <f>Vertetie_ienemumi!I54</f>
        <v>1559287.1567618798</v>
      </c>
      <c r="D65" s="114">
        <f>Iedzivotaju_skaits_struktura!C54</f>
        <v>2553</v>
      </c>
      <c r="E65" s="114">
        <f>Iedzivotaju_skaits_struktura!D54</f>
        <v>181</v>
      </c>
      <c r="F65" s="114">
        <f>Iedzivotaju_skaits_struktura!E54</f>
        <v>268</v>
      </c>
      <c r="G65" s="114">
        <f>Iedzivotaju_skaits_struktura!F54</f>
        <v>513</v>
      </c>
      <c r="H65" s="114">
        <f>PFI!H67</f>
        <v>209.19099999999997</v>
      </c>
      <c r="I65" s="48">
        <f t="shared" si="12"/>
        <v>610.7666105608616</v>
      </c>
      <c r="J65" s="48">
        <f t="shared" si="13"/>
        <v>4547.8103200000005</v>
      </c>
      <c r="K65" s="177">
        <f t="shared" si="14"/>
        <v>342.8654774594644</v>
      </c>
      <c r="L65" s="180">
        <f t="shared" si="37"/>
        <v>935572.2940571279</v>
      </c>
      <c r="M65" s="158">
        <f t="shared" si="38"/>
        <v>-63.28107879582626</v>
      </c>
      <c r="N65" s="199">
        <f t="shared" si="15"/>
        <v>37.968647277495755</v>
      </c>
      <c r="O65" s="333">
        <f t="shared" si="39"/>
        <v>172674.20592503512</v>
      </c>
      <c r="P65" s="339">
        <f t="shared" si="16"/>
        <v>1108246.499982163</v>
      </c>
      <c r="Q65" s="317">
        <f t="shared" si="40"/>
        <v>243.6879337531744</v>
      </c>
      <c r="R65" s="48">
        <f t="shared" si="41"/>
        <v>623714.8627047519</v>
      </c>
      <c r="S65" s="340">
        <f t="shared" si="17"/>
        <v>137.14619098378577</v>
      </c>
      <c r="T65" s="339">
        <f t="shared" si="42"/>
        <v>1731961.3626869149</v>
      </c>
      <c r="U65" s="377">
        <f t="shared" si="35"/>
        <v>380.8341247369602</v>
      </c>
      <c r="V65" s="375">
        <f t="shared" si="43"/>
        <v>1860196.842151467</v>
      </c>
      <c r="W65" s="385">
        <f t="shared" si="44"/>
        <v>52546.973625866565</v>
      </c>
      <c r="X65" s="386">
        <f t="shared" si="19"/>
        <v>11.554345922207801</v>
      </c>
      <c r="Y65" s="362">
        <f t="shared" si="45"/>
        <v>225221.1795509017</v>
      </c>
      <c r="Z65" s="363">
        <f t="shared" si="46"/>
        <v>1784508.3363127813</v>
      </c>
      <c r="AA65" s="368">
        <f t="shared" si="20"/>
        <v>392.3884706591679</v>
      </c>
      <c r="AB65" s="369">
        <f t="shared" si="21"/>
        <v>698.984855586675</v>
      </c>
      <c r="AC65" s="192"/>
      <c r="AD65" s="393">
        <v>1639949.450760676</v>
      </c>
      <c r="AE65" s="453">
        <f t="shared" si="36"/>
        <v>144558.88555210526</v>
      </c>
      <c r="AF65" s="454">
        <f t="shared" si="23"/>
        <v>0.08814837889366212</v>
      </c>
      <c r="AG65" s="155"/>
    </row>
    <row r="66" spans="1:33" ht="15">
      <c r="A66" s="39">
        <v>50</v>
      </c>
      <c r="B66" s="55" t="s">
        <v>52</v>
      </c>
      <c r="C66" s="48">
        <f>Vertetie_ienemumi!I55</f>
        <v>2101823.117268837</v>
      </c>
      <c r="D66" s="114">
        <f>Iedzivotaju_skaits_struktura!C55</f>
        <v>5069</v>
      </c>
      <c r="E66" s="114">
        <f>Iedzivotaju_skaits_struktura!D55</f>
        <v>282</v>
      </c>
      <c r="F66" s="114">
        <f>Iedzivotaju_skaits_struktura!E55</f>
        <v>466</v>
      </c>
      <c r="G66" s="114">
        <f>Iedzivotaju_skaits_struktura!F55</f>
        <v>1141</v>
      </c>
      <c r="H66" s="114">
        <f>PFI!H68</f>
        <v>904.115</v>
      </c>
      <c r="I66" s="48">
        <f t="shared" si="12"/>
        <v>414.64255617850404</v>
      </c>
      <c r="J66" s="48">
        <f t="shared" si="13"/>
        <v>9466.6348</v>
      </c>
      <c r="K66" s="177">
        <f t="shared" si="14"/>
        <v>222.02431610320883</v>
      </c>
      <c r="L66" s="180">
        <f t="shared" si="37"/>
        <v>1261093.8703613023</v>
      </c>
      <c r="M66" s="158">
        <f t="shared" si="38"/>
        <v>-184.12224015208182</v>
      </c>
      <c r="N66" s="199">
        <f t="shared" si="15"/>
        <v>110.47334409124909</v>
      </c>
      <c r="O66" s="333">
        <f t="shared" si="39"/>
        <v>1045810.803646593</v>
      </c>
      <c r="P66" s="339">
        <f t="shared" si="16"/>
        <v>2306904.6740078954</v>
      </c>
      <c r="Q66" s="317">
        <f t="shared" si="40"/>
        <v>243.6879337531744</v>
      </c>
      <c r="R66" s="48">
        <f t="shared" si="41"/>
        <v>840729.2469075349</v>
      </c>
      <c r="S66" s="340">
        <f t="shared" si="17"/>
        <v>88.80972644128354</v>
      </c>
      <c r="T66" s="339">
        <f t="shared" si="42"/>
        <v>3147633.9209154304</v>
      </c>
      <c r="U66" s="377">
        <f t="shared" si="35"/>
        <v>332.497660194458</v>
      </c>
      <c r="V66" s="375">
        <f t="shared" si="43"/>
        <v>5016109.237956622</v>
      </c>
      <c r="W66" s="385">
        <f t="shared" si="44"/>
        <v>141695.41301151723</v>
      </c>
      <c r="X66" s="386">
        <f t="shared" si="19"/>
        <v>14.967875702939045</v>
      </c>
      <c r="Y66" s="362">
        <f t="shared" si="45"/>
        <v>1187506.2166581103</v>
      </c>
      <c r="Z66" s="363">
        <f t="shared" si="46"/>
        <v>3289329.333926948</v>
      </c>
      <c r="AA66" s="368">
        <f t="shared" si="20"/>
        <v>347.46553589739705</v>
      </c>
      <c r="AB66" s="369">
        <f t="shared" si="21"/>
        <v>648.9108964148644</v>
      </c>
      <c r="AC66" s="192"/>
      <c r="AD66" s="393">
        <v>3109564.604127013</v>
      </c>
      <c r="AE66" s="453">
        <f t="shared" si="36"/>
        <v>179764.72979993466</v>
      </c>
      <c r="AF66" s="454">
        <f t="shared" si="23"/>
        <v>0.05781025728211309</v>
      </c>
      <c r="AG66" s="155"/>
    </row>
    <row r="67" spans="1:33" ht="15">
      <c r="A67" s="39">
        <v>51</v>
      </c>
      <c r="B67" s="55" t="s">
        <v>53</v>
      </c>
      <c r="C67" s="48">
        <f>Vertetie_ienemumi!I56</f>
        <v>13965642.563353786</v>
      </c>
      <c r="D67" s="114">
        <f>Iedzivotaju_skaits_struktura!C56</f>
        <v>24775</v>
      </c>
      <c r="E67" s="114">
        <f>Iedzivotaju_skaits_struktura!D56</f>
        <v>1455</v>
      </c>
      <c r="F67" s="114">
        <f>Iedzivotaju_skaits_struktura!E56</f>
        <v>2595</v>
      </c>
      <c r="G67" s="114">
        <f>Iedzivotaju_skaits_struktura!F56</f>
        <v>4922</v>
      </c>
      <c r="H67" s="114">
        <f>PFI!H69</f>
        <v>1314.599</v>
      </c>
      <c r="I67" s="48">
        <f t="shared" si="12"/>
        <v>563.6989934754304</v>
      </c>
      <c r="J67" s="48">
        <f t="shared" si="13"/>
        <v>42279.87048</v>
      </c>
      <c r="K67" s="177">
        <f t="shared" si="14"/>
        <v>330.3142229340573</v>
      </c>
      <c r="L67" s="180">
        <f t="shared" si="37"/>
        <v>8379385.538012272</v>
      </c>
      <c r="M67" s="158">
        <f t="shared" si="38"/>
        <v>-75.83233332123336</v>
      </c>
      <c r="N67" s="199">
        <f t="shared" si="15"/>
        <v>45.49939999274002</v>
      </c>
      <c r="O67" s="333">
        <f t="shared" si="39"/>
        <v>1923708.7386107608</v>
      </c>
      <c r="P67" s="339">
        <f t="shared" si="16"/>
        <v>10303094.276623033</v>
      </c>
      <c r="Q67" s="317">
        <f t="shared" si="40"/>
        <v>243.68793375317438</v>
      </c>
      <c r="R67" s="48">
        <f t="shared" si="41"/>
        <v>5586257.0253415145</v>
      </c>
      <c r="S67" s="340">
        <f t="shared" si="17"/>
        <v>132.1256891736229</v>
      </c>
      <c r="T67" s="339">
        <f t="shared" si="42"/>
        <v>15889351.301964547</v>
      </c>
      <c r="U67" s="377">
        <f t="shared" si="35"/>
        <v>375.8136229267973</v>
      </c>
      <c r="V67" s="375">
        <f t="shared" si="43"/>
        <v>17824456.49743746</v>
      </c>
      <c r="W67" s="385">
        <f t="shared" si="44"/>
        <v>503506.52374131244</v>
      </c>
      <c r="X67" s="386">
        <f t="shared" si="19"/>
        <v>11.908894658972297</v>
      </c>
      <c r="Y67" s="362">
        <f t="shared" si="45"/>
        <v>2427215.262352073</v>
      </c>
      <c r="Z67" s="363">
        <f t="shared" si="46"/>
        <v>16392857.82570586</v>
      </c>
      <c r="AA67" s="368">
        <f t="shared" si="20"/>
        <v>387.7225175857696</v>
      </c>
      <c r="AB67" s="369">
        <f t="shared" si="21"/>
        <v>661.6693370617905</v>
      </c>
      <c r="AC67" s="192"/>
      <c r="AD67" s="393">
        <v>15475123.859878533</v>
      </c>
      <c r="AE67" s="453">
        <f t="shared" si="36"/>
        <v>917733.9658273272</v>
      </c>
      <c r="AF67" s="454">
        <f t="shared" si="23"/>
        <v>0.05930382038535309</v>
      </c>
      <c r="AG67" s="155"/>
    </row>
    <row r="68" spans="1:33" ht="15">
      <c r="A68" s="39">
        <v>52</v>
      </c>
      <c r="B68" s="55" t="s">
        <v>54</v>
      </c>
      <c r="C68" s="48">
        <f>Vertetie_ienemumi!I57</f>
        <v>4199406.7834411785</v>
      </c>
      <c r="D68" s="114">
        <f>Iedzivotaju_skaits_struktura!C57</f>
        <v>9016</v>
      </c>
      <c r="E68" s="114">
        <f>Iedzivotaju_skaits_struktura!D57</f>
        <v>531</v>
      </c>
      <c r="F68" s="114">
        <f>Iedzivotaju_skaits_struktura!E57</f>
        <v>1069</v>
      </c>
      <c r="G68" s="114">
        <f>Iedzivotaju_skaits_struktura!F57</f>
        <v>1864</v>
      </c>
      <c r="H68" s="114">
        <f>PFI!H70</f>
        <v>647.585</v>
      </c>
      <c r="I68" s="48">
        <f t="shared" si="12"/>
        <v>465.77271333642176</v>
      </c>
      <c r="J68" s="48">
        <f t="shared" si="13"/>
        <v>16107.1692</v>
      </c>
      <c r="K68" s="177">
        <f t="shared" si="14"/>
        <v>260.7166244606891</v>
      </c>
      <c r="L68" s="180">
        <f t="shared" si="37"/>
        <v>2519644.070064707</v>
      </c>
      <c r="M68" s="158">
        <f t="shared" si="38"/>
        <v>-145.42993179460154</v>
      </c>
      <c r="N68" s="199">
        <f t="shared" si="15"/>
        <v>87.25795907676093</v>
      </c>
      <c r="O68" s="333">
        <f t="shared" si="39"/>
        <v>1405478.710896064</v>
      </c>
      <c r="P68" s="339">
        <f t="shared" si="16"/>
        <v>3925122.7809607713</v>
      </c>
      <c r="Q68" s="317">
        <f t="shared" si="40"/>
        <v>243.6879337531744</v>
      </c>
      <c r="R68" s="48">
        <f t="shared" si="41"/>
        <v>1679762.7133764715</v>
      </c>
      <c r="S68" s="340">
        <f t="shared" si="17"/>
        <v>104.28664978427565</v>
      </c>
      <c r="T68" s="339">
        <f t="shared" si="42"/>
        <v>5604885.494337243</v>
      </c>
      <c r="U68" s="377">
        <f t="shared" si="35"/>
        <v>347.9745835374501</v>
      </c>
      <c r="V68" s="375">
        <f t="shared" si="43"/>
        <v>7911522.096985367</v>
      </c>
      <c r="W68" s="385">
        <f t="shared" si="44"/>
        <v>223485.24282512462</v>
      </c>
      <c r="X68" s="386">
        <f t="shared" si="19"/>
        <v>13.874892605283156</v>
      </c>
      <c r="Y68" s="362">
        <f t="shared" si="45"/>
        <v>1628963.9537211887</v>
      </c>
      <c r="Z68" s="363">
        <f t="shared" si="46"/>
        <v>5828370.737162367</v>
      </c>
      <c r="AA68" s="368">
        <f t="shared" si="20"/>
        <v>361.84947614273324</v>
      </c>
      <c r="AB68" s="369">
        <f t="shared" si="21"/>
        <v>646.4475085583815</v>
      </c>
      <c r="AC68" s="192"/>
      <c r="AD68" s="393">
        <v>5526212.127741411</v>
      </c>
      <c r="AE68" s="453">
        <f t="shared" si="36"/>
        <v>302158.6094209561</v>
      </c>
      <c r="AF68" s="454">
        <f t="shared" si="23"/>
        <v>0.05467734542873037</v>
      </c>
      <c r="AG68" s="155"/>
    </row>
    <row r="69" spans="1:33" ht="15">
      <c r="A69" s="39">
        <v>53</v>
      </c>
      <c r="B69" s="55" t="s">
        <v>55</v>
      </c>
      <c r="C69" s="48">
        <f>Vertetie_ienemumi!I58</f>
        <v>2157234.026178455</v>
      </c>
      <c r="D69" s="114">
        <f>Iedzivotaju_skaits_struktura!C58</f>
        <v>6175</v>
      </c>
      <c r="E69" s="114">
        <f>Iedzivotaju_skaits_struktura!D58</f>
        <v>312</v>
      </c>
      <c r="F69" s="114">
        <f>Iedzivotaju_skaits_struktura!E58</f>
        <v>617</v>
      </c>
      <c r="G69" s="114">
        <f>Iedzivotaju_skaits_struktura!F58</f>
        <v>1445</v>
      </c>
      <c r="H69" s="114">
        <f>PFI!H71</f>
        <v>626.9590000000001</v>
      </c>
      <c r="I69" s="48">
        <f t="shared" si="12"/>
        <v>349.3496398669563</v>
      </c>
      <c r="J69" s="48">
        <f t="shared" si="13"/>
        <v>10938.77768</v>
      </c>
      <c r="K69" s="177">
        <f t="shared" si="14"/>
        <v>197.209787901865</v>
      </c>
      <c r="L69" s="180">
        <f t="shared" si="37"/>
        <v>1294340.415707073</v>
      </c>
      <c r="M69" s="158">
        <f t="shared" si="38"/>
        <v>-208.93676835342563</v>
      </c>
      <c r="N69" s="199">
        <f t="shared" si="15"/>
        <v>125.36206101205538</v>
      </c>
      <c r="O69" s="333">
        <f t="shared" si="39"/>
        <v>1371307.7149174695</v>
      </c>
      <c r="P69" s="339">
        <f t="shared" si="16"/>
        <v>2665648.1306245425</v>
      </c>
      <c r="Q69" s="317">
        <f t="shared" si="40"/>
        <v>243.6879337531744</v>
      </c>
      <c r="R69" s="48">
        <f t="shared" si="41"/>
        <v>862893.610471382</v>
      </c>
      <c r="S69" s="340">
        <f t="shared" si="17"/>
        <v>78.88391516074601</v>
      </c>
      <c r="T69" s="339">
        <f t="shared" si="42"/>
        <v>3528541.7410959247</v>
      </c>
      <c r="U69" s="377">
        <f t="shared" si="35"/>
        <v>322.5718489139204</v>
      </c>
      <c r="V69" s="375">
        <f t="shared" si="43"/>
        <v>6067597.840694669</v>
      </c>
      <c r="W69" s="385">
        <f t="shared" si="44"/>
        <v>171397.93837010855</v>
      </c>
      <c r="X69" s="386">
        <f t="shared" si="19"/>
        <v>15.66883827280678</v>
      </c>
      <c r="Y69" s="362">
        <f t="shared" si="45"/>
        <v>1542705.6532875781</v>
      </c>
      <c r="Z69" s="363">
        <f t="shared" si="46"/>
        <v>3699939.6794660334</v>
      </c>
      <c r="AA69" s="368">
        <f t="shared" si="20"/>
        <v>338.2406871867272</v>
      </c>
      <c r="AB69" s="369">
        <f t="shared" si="21"/>
        <v>599.1805148932848</v>
      </c>
      <c r="AC69" s="192"/>
      <c r="AD69" s="393">
        <v>3545501.787593125</v>
      </c>
      <c r="AE69" s="453">
        <f t="shared" si="36"/>
        <v>154437.89187290845</v>
      </c>
      <c r="AF69" s="454">
        <f t="shared" si="23"/>
        <v>0.04355882499152508</v>
      </c>
      <c r="AG69" s="155"/>
    </row>
    <row r="70" spans="1:33" ht="15">
      <c r="A70" s="39">
        <v>54</v>
      </c>
      <c r="B70" s="55" t="s">
        <v>56</v>
      </c>
      <c r="C70" s="48">
        <f>Vertetie_ienemumi!I59</f>
        <v>3570641.34122826</v>
      </c>
      <c r="D70" s="114">
        <f>Iedzivotaju_skaits_struktura!C59</f>
        <v>6587</v>
      </c>
      <c r="E70" s="114">
        <f>Iedzivotaju_skaits_struktura!D59</f>
        <v>443</v>
      </c>
      <c r="F70" s="114">
        <f>Iedzivotaju_skaits_struktura!E59</f>
        <v>676</v>
      </c>
      <c r="G70" s="114">
        <f>Iedzivotaju_skaits_struktura!F59</f>
        <v>1330</v>
      </c>
      <c r="H70" s="114">
        <f>PFI!H72</f>
        <v>496.98</v>
      </c>
      <c r="I70" s="48">
        <f t="shared" si="12"/>
        <v>542.0739853086777</v>
      </c>
      <c r="J70" s="48">
        <f t="shared" si="13"/>
        <v>11566.9896</v>
      </c>
      <c r="K70" s="177">
        <f t="shared" si="14"/>
        <v>308.6923620324047</v>
      </c>
      <c r="L70" s="180">
        <f t="shared" si="37"/>
        <v>2142384.804736956</v>
      </c>
      <c r="M70" s="158">
        <f t="shared" si="38"/>
        <v>-97.45419422288597</v>
      </c>
      <c r="N70" s="199">
        <f t="shared" si="15"/>
        <v>58.47251653373158</v>
      </c>
      <c r="O70" s="333">
        <f t="shared" si="39"/>
        <v>676350.9906315013</v>
      </c>
      <c r="P70" s="339">
        <f t="shared" si="16"/>
        <v>2818735.795368457</v>
      </c>
      <c r="Q70" s="317">
        <f t="shared" si="40"/>
        <v>243.68793375317438</v>
      </c>
      <c r="R70" s="48">
        <f t="shared" si="41"/>
        <v>1428256.5364913042</v>
      </c>
      <c r="S70" s="340">
        <f t="shared" si="17"/>
        <v>123.47694481296189</v>
      </c>
      <c r="T70" s="339">
        <f t="shared" si="42"/>
        <v>4246992.331859762</v>
      </c>
      <c r="U70" s="377">
        <f t="shared" si="35"/>
        <v>367.1648785661363</v>
      </c>
      <c r="V70" s="375">
        <f t="shared" si="43"/>
        <v>5126541.054188155</v>
      </c>
      <c r="W70" s="385">
        <f t="shared" si="44"/>
        <v>144814.89886563976</v>
      </c>
      <c r="X70" s="386">
        <f t="shared" si="19"/>
        <v>12.519670534296992</v>
      </c>
      <c r="Y70" s="362">
        <f t="shared" si="45"/>
        <v>821165.8894971411</v>
      </c>
      <c r="Z70" s="363">
        <f t="shared" si="46"/>
        <v>4391807.230725402</v>
      </c>
      <c r="AA70" s="368">
        <f t="shared" si="20"/>
        <v>379.68454910043334</v>
      </c>
      <c r="AB70" s="369">
        <f t="shared" si="21"/>
        <v>666.7386110103844</v>
      </c>
      <c r="AC70" s="192"/>
      <c r="AD70" s="393">
        <v>4089430.925497538</v>
      </c>
      <c r="AE70" s="453">
        <f t="shared" si="36"/>
        <v>302376.30522786407</v>
      </c>
      <c r="AF70" s="454">
        <f t="shared" si="23"/>
        <v>0.0739409249689369</v>
      </c>
      <c r="AG70" s="155"/>
    </row>
    <row r="71" spans="1:33" ht="15">
      <c r="A71" s="39">
        <v>55</v>
      </c>
      <c r="B71" s="55" t="s">
        <v>57</v>
      </c>
      <c r="C71" s="48">
        <f>Vertetie_ienemumi!I60</f>
        <v>3036873.914631626</v>
      </c>
      <c r="D71" s="114">
        <f>Iedzivotaju_skaits_struktura!C60</f>
        <v>5648</v>
      </c>
      <c r="E71" s="114">
        <f>Iedzivotaju_skaits_struktura!D60</f>
        <v>374</v>
      </c>
      <c r="F71" s="114">
        <f>Iedzivotaju_skaits_struktura!E60</f>
        <v>636</v>
      </c>
      <c r="G71" s="114">
        <f>Iedzivotaju_skaits_struktura!F60</f>
        <v>1124</v>
      </c>
      <c r="H71" s="114">
        <f>PFI!H73</f>
        <v>360.25199999999995</v>
      </c>
      <c r="I71" s="48">
        <f t="shared" si="12"/>
        <v>537.6901406925683</v>
      </c>
      <c r="J71" s="48">
        <f t="shared" si="13"/>
        <v>9975.86304</v>
      </c>
      <c r="K71" s="177">
        <f t="shared" si="14"/>
        <v>304.42217404697107</v>
      </c>
      <c r="L71" s="180">
        <f t="shared" si="37"/>
        <v>1822124.3487789757</v>
      </c>
      <c r="M71" s="158">
        <f t="shared" si="38"/>
        <v>-101.72438220831958</v>
      </c>
      <c r="N71" s="199">
        <f t="shared" si="15"/>
        <v>61.03462932499175</v>
      </c>
      <c r="O71" s="333">
        <f t="shared" si="39"/>
        <v>608873.1028432853</v>
      </c>
      <c r="P71" s="339">
        <f t="shared" si="16"/>
        <v>2430997.4516222607</v>
      </c>
      <c r="Q71" s="317">
        <f t="shared" si="40"/>
        <v>243.68793375317438</v>
      </c>
      <c r="R71" s="48">
        <f t="shared" si="41"/>
        <v>1214749.5658526504</v>
      </c>
      <c r="S71" s="340">
        <f t="shared" si="17"/>
        <v>121.76886961878843</v>
      </c>
      <c r="T71" s="339">
        <f t="shared" si="42"/>
        <v>3645747.017474911</v>
      </c>
      <c r="U71" s="377">
        <f t="shared" si="35"/>
        <v>365.4568033719628</v>
      </c>
      <c r="V71" s="375">
        <f t="shared" si="43"/>
        <v>4463945.521617653</v>
      </c>
      <c r="W71" s="385">
        <f t="shared" si="44"/>
        <v>126097.85280597111</v>
      </c>
      <c r="X71" s="386">
        <f t="shared" si="19"/>
        <v>12.640295110343766</v>
      </c>
      <c r="Y71" s="362">
        <f t="shared" si="45"/>
        <v>734970.9556492565</v>
      </c>
      <c r="Z71" s="363">
        <f t="shared" si="46"/>
        <v>3771844.8702808823</v>
      </c>
      <c r="AA71" s="368">
        <f t="shared" si="20"/>
        <v>378.0970984823066</v>
      </c>
      <c r="AB71" s="369">
        <f t="shared" si="21"/>
        <v>667.8195591857086</v>
      </c>
      <c r="AC71" s="192"/>
      <c r="AD71" s="393">
        <v>3572231.322634443</v>
      </c>
      <c r="AE71" s="453">
        <f t="shared" si="36"/>
        <v>199613.54764643917</v>
      </c>
      <c r="AF71" s="454">
        <f t="shared" si="23"/>
        <v>0.055879233346856294</v>
      </c>
      <c r="AG71" s="155"/>
    </row>
    <row r="72" spans="1:33" ht="15">
      <c r="A72" s="39">
        <v>56</v>
      </c>
      <c r="B72" s="55" t="s">
        <v>58</v>
      </c>
      <c r="C72" s="48">
        <f>Vertetie_ienemumi!I61</f>
        <v>5948828.033518994</v>
      </c>
      <c r="D72" s="114">
        <f>Iedzivotaju_skaits_struktura!C61</f>
        <v>17437</v>
      </c>
      <c r="E72" s="114">
        <f>Iedzivotaju_skaits_struktura!D61</f>
        <v>785</v>
      </c>
      <c r="F72" s="114">
        <f>Iedzivotaju_skaits_struktura!E61</f>
        <v>1696</v>
      </c>
      <c r="G72" s="114">
        <f>Iedzivotaju_skaits_struktura!F61</f>
        <v>4174</v>
      </c>
      <c r="H72" s="114">
        <f>PFI!H74</f>
        <v>1077.228</v>
      </c>
      <c r="I72" s="48">
        <f t="shared" si="12"/>
        <v>341.1612108458447</v>
      </c>
      <c r="J72" s="48">
        <f t="shared" si="13"/>
        <v>29529.006559999998</v>
      </c>
      <c r="K72" s="177">
        <f t="shared" si="14"/>
        <v>201.45710020523612</v>
      </c>
      <c r="L72" s="180">
        <f t="shared" si="37"/>
        <v>3569296.8201113963</v>
      </c>
      <c r="M72" s="158">
        <f t="shared" si="38"/>
        <v>-204.68945605005453</v>
      </c>
      <c r="N72" s="199">
        <f t="shared" si="15"/>
        <v>122.81367363003271</v>
      </c>
      <c r="O72" s="333">
        <f t="shared" si="39"/>
        <v>3626565.7742789346</v>
      </c>
      <c r="P72" s="339">
        <f t="shared" si="16"/>
        <v>7195862.594390331</v>
      </c>
      <c r="Q72" s="317">
        <f t="shared" si="40"/>
        <v>243.68793375317438</v>
      </c>
      <c r="R72" s="48">
        <f t="shared" si="41"/>
        <v>2379531.213407598</v>
      </c>
      <c r="S72" s="340">
        <f t="shared" si="17"/>
        <v>80.58284008209445</v>
      </c>
      <c r="T72" s="339">
        <f t="shared" si="42"/>
        <v>9575393.80779793</v>
      </c>
      <c r="U72" s="377">
        <f t="shared" si="35"/>
        <v>324.2707738352688</v>
      </c>
      <c r="V72" s="375">
        <f t="shared" si="43"/>
        <v>16253937.32625688</v>
      </c>
      <c r="W72" s="385">
        <f t="shared" si="44"/>
        <v>459142.3857119759</v>
      </c>
      <c r="X72" s="386">
        <f t="shared" si="19"/>
        <v>15.54885989066528</v>
      </c>
      <c r="Y72" s="362">
        <f t="shared" si="45"/>
        <v>4085708.1599909104</v>
      </c>
      <c r="Z72" s="363">
        <f t="shared" si="46"/>
        <v>10034536.193509905</v>
      </c>
      <c r="AA72" s="368">
        <f t="shared" si="20"/>
        <v>339.8196337259341</v>
      </c>
      <c r="AB72" s="369">
        <f t="shared" si="21"/>
        <v>575.4737737861963</v>
      </c>
      <c r="AC72" s="192"/>
      <c r="AD72" s="393">
        <v>9975416.448796147</v>
      </c>
      <c r="AE72" s="453">
        <f t="shared" si="36"/>
        <v>59119.74471375719</v>
      </c>
      <c r="AF72" s="454">
        <f t="shared" si="23"/>
        <v>0.0059265440212163956</v>
      </c>
      <c r="AG72" s="155"/>
    </row>
    <row r="73" spans="1:33" ht="15">
      <c r="A73" s="39">
        <v>57</v>
      </c>
      <c r="B73" s="55" t="s">
        <v>59</v>
      </c>
      <c r="C73" s="48">
        <f>Vertetie_ienemumi!I62</f>
        <v>3493854.9126987313</v>
      </c>
      <c r="D73" s="114">
        <f>Iedzivotaju_skaits_struktura!C62</f>
        <v>5445</v>
      </c>
      <c r="E73" s="114">
        <f>Iedzivotaju_skaits_struktura!D62</f>
        <v>400</v>
      </c>
      <c r="F73" s="114">
        <f>Iedzivotaju_skaits_struktura!E62</f>
        <v>536</v>
      </c>
      <c r="G73" s="114">
        <f>Iedzivotaju_skaits_struktura!F62</f>
        <v>1087</v>
      </c>
      <c r="H73" s="114">
        <f>PFI!H75</f>
        <v>340.413</v>
      </c>
      <c r="I73" s="48">
        <f t="shared" si="12"/>
        <v>641.6629775387936</v>
      </c>
      <c r="J73" s="48">
        <f t="shared" si="13"/>
        <v>9450.16776</v>
      </c>
      <c r="K73" s="177">
        <f t="shared" si="14"/>
        <v>369.71353328639015</v>
      </c>
      <c r="L73" s="180">
        <f t="shared" si="37"/>
        <v>2096312.9476192386</v>
      </c>
      <c r="M73" s="158">
        <f t="shared" si="38"/>
        <v>-36.4330229689005</v>
      </c>
      <c r="N73" s="199">
        <f t="shared" si="15"/>
        <v>21.8598137813403</v>
      </c>
      <c r="O73" s="333">
        <f t="shared" si="39"/>
        <v>206578.9074360258</v>
      </c>
      <c r="P73" s="339">
        <f t="shared" si="16"/>
        <v>2302891.855055264</v>
      </c>
      <c r="Q73" s="317">
        <f t="shared" si="40"/>
        <v>243.68793375317435</v>
      </c>
      <c r="R73" s="48">
        <f t="shared" si="41"/>
        <v>1397541.9650794927</v>
      </c>
      <c r="S73" s="340">
        <f t="shared" si="17"/>
        <v>147.88541331455608</v>
      </c>
      <c r="T73" s="339">
        <f t="shared" si="42"/>
        <v>3700433.820134757</v>
      </c>
      <c r="U73" s="377">
        <f t="shared" si="35"/>
        <v>391.5733470677305</v>
      </c>
      <c r="V73" s="375">
        <f t="shared" si="43"/>
        <v>3611695.92794556</v>
      </c>
      <c r="W73" s="385">
        <f t="shared" si="44"/>
        <v>102023.44524513058</v>
      </c>
      <c r="X73" s="386">
        <f t="shared" si="19"/>
        <v>10.79594011832977</v>
      </c>
      <c r="Y73" s="362">
        <f t="shared" si="45"/>
        <v>308602.35268115636</v>
      </c>
      <c r="Z73" s="363">
        <f t="shared" si="46"/>
        <v>3802457.2653798875</v>
      </c>
      <c r="AA73" s="368">
        <f t="shared" si="20"/>
        <v>402.3692871860602</v>
      </c>
      <c r="AB73" s="369">
        <f t="shared" si="21"/>
        <v>698.3392590229362</v>
      </c>
      <c r="AC73" s="192"/>
      <c r="AD73" s="393">
        <v>3508639.778373084</v>
      </c>
      <c r="AE73" s="453">
        <f t="shared" si="36"/>
        <v>293817.4870068035</v>
      </c>
      <c r="AF73" s="454">
        <f t="shared" si="23"/>
        <v>0.08374113775311609</v>
      </c>
      <c r="AG73" s="155"/>
    </row>
    <row r="74" spans="1:33" ht="15">
      <c r="A74" s="39">
        <v>58</v>
      </c>
      <c r="B74" s="55" t="s">
        <v>60</v>
      </c>
      <c r="C74" s="48">
        <f>Vertetie_ienemumi!I63</f>
        <v>2672486.8986941334</v>
      </c>
      <c r="D74" s="114">
        <f>Iedzivotaju_skaits_struktura!C63</f>
        <v>6346</v>
      </c>
      <c r="E74" s="114">
        <f>Iedzivotaju_skaits_struktura!D63</f>
        <v>430</v>
      </c>
      <c r="F74" s="114">
        <f>Iedzivotaju_skaits_struktura!E63</f>
        <v>665</v>
      </c>
      <c r="G74" s="114">
        <f>Iedzivotaju_skaits_struktura!F63</f>
        <v>1351</v>
      </c>
      <c r="H74" s="114">
        <f>PFI!H76</f>
        <v>810.311</v>
      </c>
      <c r="I74" s="48">
        <f t="shared" si="12"/>
        <v>421.1293568695451</v>
      </c>
      <c r="J74" s="48">
        <f t="shared" si="13"/>
        <v>11751.512719999999</v>
      </c>
      <c r="K74" s="177">
        <f t="shared" si="14"/>
        <v>227.4164154326962</v>
      </c>
      <c r="L74" s="180">
        <f t="shared" si="37"/>
        <v>1603492.13921648</v>
      </c>
      <c r="M74" s="158">
        <f t="shared" si="38"/>
        <v>-178.73014082259445</v>
      </c>
      <c r="N74" s="199">
        <f t="shared" si="15"/>
        <v>107.23808449355667</v>
      </c>
      <c r="O74" s="333">
        <f t="shared" si="39"/>
        <v>1260209.7139944658</v>
      </c>
      <c r="P74" s="339">
        <f t="shared" si="16"/>
        <v>2863701.8532109456</v>
      </c>
      <c r="Q74" s="317">
        <f t="shared" si="40"/>
        <v>243.68793375317438</v>
      </c>
      <c r="R74" s="48">
        <f t="shared" si="41"/>
        <v>1068994.7594776533</v>
      </c>
      <c r="S74" s="340">
        <f t="shared" si="17"/>
        <v>90.96656617307848</v>
      </c>
      <c r="T74" s="339">
        <f t="shared" si="42"/>
        <v>3932696.612688599</v>
      </c>
      <c r="U74" s="377">
        <f t="shared" si="35"/>
        <v>334.65449992625287</v>
      </c>
      <c r="V74" s="375">
        <f t="shared" si="43"/>
        <v>6163437.839052328</v>
      </c>
      <c r="W74" s="385">
        <f t="shared" si="44"/>
        <v>174105.23350785233</v>
      </c>
      <c r="X74" s="386">
        <f t="shared" si="19"/>
        <v>14.815559294893259</v>
      </c>
      <c r="Y74" s="362">
        <f t="shared" si="45"/>
        <v>1434314.947502318</v>
      </c>
      <c r="Z74" s="363">
        <f t="shared" si="46"/>
        <v>4106801.8461964517</v>
      </c>
      <c r="AA74" s="368">
        <f t="shared" si="20"/>
        <v>349.47005922114613</v>
      </c>
      <c r="AB74" s="369">
        <f t="shared" si="21"/>
        <v>647.1481005667273</v>
      </c>
      <c r="AC74" s="192"/>
      <c r="AD74" s="393">
        <v>3874632.812882932</v>
      </c>
      <c r="AE74" s="453">
        <f t="shared" si="36"/>
        <v>232169.0333135198</v>
      </c>
      <c r="AF74" s="454">
        <f t="shared" si="23"/>
        <v>0.05992026716481913</v>
      </c>
      <c r="AG74" s="155"/>
    </row>
    <row r="75" spans="1:33" ht="15">
      <c r="A75" s="39">
        <v>59</v>
      </c>
      <c r="B75" s="55" t="s">
        <v>61</v>
      </c>
      <c r="C75" s="48">
        <f>Vertetie_ienemumi!I64</f>
        <v>11189307.720832272</v>
      </c>
      <c r="D75" s="114">
        <f>Iedzivotaju_skaits_struktura!C64</f>
        <v>25254</v>
      </c>
      <c r="E75" s="114">
        <f>Iedzivotaju_skaits_struktura!D64</f>
        <v>1692</v>
      </c>
      <c r="F75" s="114">
        <f>Iedzivotaju_skaits_struktura!E64</f>
        <v>2962</v>
      </c>
      <c r="G75" s="114">
        <f>Iedzivotaju_skaits_struktura!F64</f>
        <v>5097</v>
      </c>
      <c r="H75" s="114">
        <f>PFI!H77</f>
        <v>1754.682</v>
      </c>
      <c r="I75" s="48">
        <f t="shared" si="12"/>
        <v>443.0707104154697</v>
      </c>
      <c r="J75" s="48">
        <f t="shared" si="13"/>
        <v>45308.29663999999</v>
      </c>
      <c r="K75" s="177">
        <f t="shared" si="14"/>
        <v>246.95935514278193</v>
      </c>
      <c r="L75" s="180">
        <f t="shared" si="37"/>
        <v>6713584.632499362</v>
      </c>
      <c r="M75" s="158">
        <f t="shared" si="38"/>
        <v>-159.18720111250872</v>
      </c>
      <c r="N75" s="199">
        <f t="shared" si="15"/>
        <v>95.51232066750522</v>
      </c>
      <c r="O75" s="333">
        <f t="shared" si="39"/>
        <v>4327500.557578129</v>
      </c>
      <c r="P75" s="339">
        <f t="shared" si="16"/>
        <v>11041085.190077491</v>
      </c>
      <c r="Q75" s="317">
        <f t="shared" si="40"/>
        <v>243.68793375317438</v>
      </c>
      <c r="R75" s="48">
        <f t="shared" si="41"/>
        <v>4475723.088332909</v>
      </c>
      <c r="S75" s="340">
        <f t="shared" si="17"/>
        <v>98.78374205711279</v>
      </c>
      <c r="T75" s="339">
        <f t="shared" si="42"/>
        <v>15516808.278410401</v>
      </c>
      <c r="U75" s="377">
        <f t="shared" si="35"/>
        <v>342.4716758102872</v>
      </c>
      <c r="V75" s="375">
        <f t="shared" si="43"/>
        <v>22877855.260252506</v>
      </c>
      <c r="W75" s="385">
        <f t="shared" si="44"/>
        <v>646255.2939217358</v>
      </c>
      <c r="X75" s="386">
        <f t="shared" si="19"/>
        <v>14.26350893428193</v>
      </c>
      <c r="Y75" s="362">
        <f t="shared" si="45"/>
        <v>4973755.851499865</v>
      </c>
      <c r="Z75" s="363">
        <f t="shared" si="46"/>
        <v>16163063.572332136</v>
      </c>
      <c r="AA75" s="368">
        <f t="shared" si="20"/>
        <v>356.7351847445691</v>
      </c>
      <c r="AB75" s="369">
        <f t="shared" si="21"/>
        <v>640.019940299839</v>
      </c>
      <c r="AC75" s="192"/>
      <c r="AD75" s="393">
        <v>15282724.183195824</v>
      </c>
      <c r="AE75" s="453">
        <f t="shared" si="36"/>
        <v>880339.3891363125</v>
      </c>
      <c r="AF75" s="454">
        <f t="shared" si="23"/>
        <v>0.057603564559798315</v>
      </c>
      <c r="AG75" s="155"/>
    </row>
    <row r="76" spans="1:33" ht="15">
      <c r="A76" s="39">
        <v>60</v>
      </c>
      <c r="B76" s="55" t="s">
        <v>62</v>
      </c>
      <c r="C76" s="48">
        <f>Vertetie_ienemumi!I65</f>
        <v>3899001.6373822703</v>
      </c>
      <c r="D76" s="114">
        <f>Iedzivotaju_skaits_struktura!C65</f>
        <v>5927</v>
      </c>
      <c r="E76" s="114">
        <f>Iedzivotaju_skaits_struktura!D65</f>
        <v>375</v>
      </c>
      <c r="F76" s="114">
        <f>Iedzivotaju_skaits_struktura!E65</f>
        <v>565</v>
      </c>
      <c r="G76" s="114">
        <f>Iedzivotaju_skaits_struktura!F65</f>
        <v>1242</v>
      </c>
      <c r="H76" s="114">
        <f>PFI!H78</f>
        <v>490.909</v>
      </c>
      <c r="I76" s="48">
        <f t="shared" si="12"/>
        <v>657.8372932988477</v>
      </c>
      <c r="J76" s="48">
        <f t="shared" si="13"/>
        <v>10311.66168</v>
      </c>
      <c r="K76" s="177">
        <f t="shared" si="14"/>
        <v>378.1157449089496</v>
      </c>
      <c r="L76" s="180">
        <f t="shared" si="37"/>
        <v>2339400.982429362</v>
      </c>
      <c r="M76" s="158">
        <f t="shared" si="38"/>
        <v>-28.030811346341068</v>
      </c>
      <c r="N76" s="199">
        <f t="shared" si="15"/>
        <v>16.81848680780464</v>
      </c>
      <c r="O76" s="333">
        <f t="shared" si="39"/>
        <v>173426.5459316246</v>
      </c>
      <c r="P76" s="339">
        <f t="shared" si="16"/>
        <v>2512827.5283609866</v>
      </c>
      <c r="Q76" s="317">
        <f t="shared" si="40"/>
        <v>243.68793375317438</v>
      </c>
      <c r="R76" s="48">
        <f t="shared" si="41"/>
        <v>1559600.6549529082</v>
      </c>
      <c r="S76" s="340">
        <f t="shared" si="17"/>
        <v>151.24629796357985</v>
      </c>
      <c r="T76" s="339">
        <f t="shared" si="42"/>
        <v>4072428.183313895</v>
      </c>
      <c r="U76" s="377">
        <f t="shared" si="35"/>
        <v>394.93423171675425</v>
      </c>
      <c r="V76" s="375">
        <f t="shared" si="43"/>
        <v>3854303.719681943</v>
      </c>
      <c r="W76" s="385">
        <f t="shared" si="44"/>
        <v>108876.64752186222</v>
      </c>
      <c r="X76" s="386">
        <f t="shared" si="19"/>
        <v>10.558593842642656</v>
      </c>
      <c r="Y76" s="362">
        <f t="shared" si="45"/>
        <v>282303.19345348683</v>
      </c>
      <c r="Z76" s="363">
        <f t="shared" si="46"/>
        <v>4181304.8308357573</v>
      </c>
      <c r="AA76" s="368">
        <f t="shared" si="20"/>
        <v>405.4928255593969</v>
      </c>
      <c r="AB76" s="369">
        <f t="shared" si="21"/>
        <v>705.4673242510136</v>
      </c>
      <c r="AC76" s="192"/>
      <c r="AD76" s="393">
        <v>3780848.687516468</v>
      </c>
      <c r="AE76" s="453">
        <f t="shared" si="36"/>
        <v>400456.1433192892</v>
      </c>
      <c r="AF76" s="454">
        <f t="shared" si="23"/>
        <v>0.105916998117779</v>
      </c>
      <c r="AG76" s="155"/>
    </row>
    <row r="77" spans="1:33" ht="15">
      <c r="A77" s="39">
        <v>61</v>
      </c>
      <c r="B77" s="55" t="s">
        <v>63</v>
      </c>
      <c r="C77" s="48">
        <f>Vertetie_ienemumi!I66</f>
        <v>23833480.966628198</v>
      </c>
      <c r="D77" s="114">
        <f>Iedzivotaju_skaits_struktura!C66</f>
        <v>23181</v>
      </c>
      <c r="E77" s="114">
        <f>Iedzivotaju_skaits_struktura!D66</f>
        <v>2705</v>
      </c>
      <c r="F77" s="114">
        <f>Iedzivotaju_skaits_struktura!E66</f>
        <v>2755</v>
      </c>
      <c r="G77" s="114">
        <f>Iedzivotaju_skaits_struktura!F66</f>
        <v>3690</v>
      </c>
      <c r="H77" s="114">
        <f>PFI!H79</f>
        <v>275.164</v>
      </c>
      <c r="I77" s="48">
        <f t="shared" si="12"/>
        <v>1028.147231207808</v>
      </c>
      <c r="J77" s="48">
        <f t="shared" si="13"/>
        <v>41640.849279999995</v>
      </c>
      <c r="K77" s="177">
        <f t="shared" si="14"/>
        <v>572.3581862216092</v>
      </c>
      <c r="L77" s="180">
        <f t="shared" si="37"/>
        <v>14300088.579976918</v>
      </c>
      <c r="M77" s="158">
        <f t="shared" si="38"/>
        <v>166.21162996631858</v>
      </c>
      <c r="N77" s="199">
        <f t="shared" si="15"/>
        <v>-99.72697797979114</v>
      </c>
      <c r="O77" s="333">
        <f t="shared" si="39"/>
        <v>-4152716.0592063614</v>
      </c>
      <c r="P77" s="339">
        <f t="shared" si="16"/>
        <v>10147372.520770557</v>
      </c>
      <c r="Q77" s="317">
        <f t="shared" si="40"/>
        <v>243.68793375317438</v>
      </c>
      <c r="R77" s="48">
        <f t="shared" si="41"/>
        <v>9533392.38665128</v>
      </c>
      <c r="S77" s="340">
        <f t="shared" si="17"/>
        <v>228.94327448864368</v>
      </c>
      <c r="T77" s="339">
        <f t="shared" si="42"/>
        <v>19680764.907421835</v>
      </c>
      <c r="U77" s="377">
        <f t="shared" si="35"/>
        <v>472.631208241818</v>
      </c>
      <c r="V77" s="375">
        <f t="shared" si="43"/>
        <v>7476140.1026432915</v>
      </c>
      <c r="W77" s="385">
        <f t="shared" si="44"/>
        <v>211186.54106654623</v>
      </c>
      <c r="X77" s="386">
        <f t="shared" si="19"/>
        <v>5.071619448645075</v>
      </c>
      <c r="Y77" s="362">
        <f t="shared" si="45"/>
        <v>-3941529.518139815</v>
      </c>
      <c r="Z77" s="363">
        <f t="shared" si="46"/>
        <v>19891951.44848838</v>
      </c>
      <c r="AA77" s="368">
        <f t="shared" si="20"/>
        <v>477.7028276904631</v>
      </c>
      <c r="AB77" s="369">
        <f t="shared" si="21"/>
        <v>858.1144665238074</v>
      </c>
      <c r="AC77" s="192"/>
      <c r="AD77" s="393">
        <v>18276079.611930743</v>
      </c>
      <c r="AE77" s="453">
        <f t="shared" si="36"/>
        <v>1615871.836557638</v>
      </c>
      <c r="AF77" s="454">
        <f t="shared" si="23"/>
        <v>0.0884145763680515</v>
      </c>
      <c r="AG77" s="155"/>
    </row>
    <row r="78" spans="1:33" ht="15">
      <c r="A78" s="39">
        <v>62</v>
      </c>
      <c r="B78" s="55" t="s">
        <v>64</v>
      </c>
      <c r="C78" s="48">
        <f>Vertetie_ienemumi!I67</f>
        <v>6673844.634734656</v>
      </c>
      <c r="D78" s="114">
        <f>Iedzivotaju_skaits_struktura!C67</f>
        <v>10689</v>
      </c>
      <c r="E78" s="114">
        <f>Iedzivotaju_skaits_struktura!D67</f>
        <v>722</v>
      </c>
      <c r="F78" s="114">
        <f>Iedzivotaju_skaits_struktura!E67</f>
        <v>1212</v>
      </c>
      <c r="G78" s="114">
        <f>Iedzivotaju_skaits_struktura!F67</f>
        <v>2127</v>
      </c>
      <c r="H78" s="114">
        <f>PFI!H80</f>
        <v>225.12</v>
      </c>
      <c r="I78" s="48">
        <f t="shared" si="12"/>
        <v>624.3656688871415</v>
      </c>
      <c r="J78" s="48">
        <f t="shared" si="13"/>
        <v>18245.7624</v>
      </c>
      <c r="K78" s="177">
        <f t="shared" si="14"/>
        <v>365.7750489360015</v>
      </c>
      <c r="L78" s="180">
        <f t="shared" si="37"/>
        <v>4004306.780840793</v>
      </c>
      <c r="M78" s="158">
        <f t="shared" si="38"/>
        <v>-40.37150731928915</v>
      </c>
      <c r="N78" s="199">
        <f t="shared" si="15"/>
        <v>24.22290439157349</v>
      </c>
      <c r="O78" s="333">
        <f t="shared" si="39"/>
        <v>441965.35816656647</v>
      </c>
      <c r="P78" s="339">
        <f t="shared" si="16"/>
        <v>4446272.13900736</v>
      </c>
      <c r="Q78" s="317">
        <f t="shared" si="40"/>
        <v>243.68793375317438</v>
      </c>
      <c r="R78" s="48">
        <f t="shared" si="41"/>
        <v>2669537.8538938626</v>
      </c>
      <c r="S78" s="340">
        <f t="shared" si="17"/>
        <v>146.3100195744006</v>
      </c>
      <c r="T78" s="339">
        <f t="shared" si="42"/>
        <v>7115809.992901223</v>
      </c>
      <c r="U78" s="377">
        <f t="shared" si="35"/>
        <v>389.99795332757503</v>
      </c>
      <c r="V78" s="375">
        <f t="shared" si="43"/>
        <v>7045085.616247046</v>
      </c>
      <c r="W78" s="385">
        <f t="shared" si="44"/>
        <v>199010.08306236117</v>
      </c>
      <c r="X78" s="386">
        <f t="shared" si="19"/>
        <v>10.907194706336918</v>
      </c>
      <c r="Y78" s="362">
        <f t="shared" si="45"/>
        <v>640975.4412289276</v>
      </c>
      <c r="Z78" s="363">
        <f t="shared" si="46"/>
        <v>7314820.075963584</v>
      </c>
      <c r="AA78" s="368">
        <f t="shared" si="20"/>
        <v>400.9051480339119</v>
      </c>
      <c r="AB78" s="369">
        <f t="shared" si="21"/>
        <v>684.3315629117395</v>
      </c>
      <c r="AC78" s="192"/>
      <c r="AD78" s="393">
        <v>6875989.960350267</v>
      </c>
      <c r="AE78" s="453">
        <f t="shared" si="36"/>
        <v>438830.1156133171</v>
      </c>
      <c r="AF78" s="454">
        <f t="shared" si="23"/>
        <v>0.06382064519346131</v>
      </c>
      <c r="AG78" s="155"/>
    </row>
    <row r="79" spans="1:33" ht="15">
      <c r="A79" s="39">
        <v>63</v>
      </c>
      <c r="B79" s="55" t="s">
        <v>65</v>
      </c>
      <c r="C79" s="48">
        <f>Vertetie_ienemumi!I68</f>
        <v>1877721.1856240388</v>
      </c>
      <c r="D79" s="114">
        <f>Iedzivotaju_skaits_struktura!C68</f>
        <v>3664</v>
      </c>
      <c r="E79" s="114">
        <f>Iedzivotaju_skaits_struktura!D68</f>
        <v>216</v>
      </c>
      <c r="F79" s="114">
        <f>Iedzivotaju_skaits_struktura!E68</f>
        <v>345</v>
      </c>
      <c r="G79" s="114">
        <f>Iedzivotaju_skaits_struktura!F68</f>
        <v>844</v>
      </c>
      <c r="H79" s="114">
        <f>PFI!H81</f>
        <v>166.91</v>
      </c>
      <c r="I79" s="48">
        <f t="shared" si="12"/>
        <v>512.4784895262114</v>
      </c>
      <c r="J79" s="48">
        <f t="shared" si="13"/>
        <v>6172.403199999999</v>
      </c>
      <c r="K79" s="177">
        <f t="shared" si="14"/>
        <v>304.2123342856214</v>
      </c>
      <c r="L79" s="180">
        <f t="shared" si="37"/>
        <v>1126632.7113744232</v>
      </c>
      <c r="M79" s="158">
        <f t="shared" si="38"/>
        <v>-101.93422196966924</v>
      </c>
      <c r="N79" s="199">
        <f t="shared" si="15"/>
        <v>61.16053318180154</v>
      </c>
      <c r="O79" s="333">
        <f t="shared" si="39"/>
        <v>377507.47072505794</v>
      </c>
      <c r="P79" s="339">
        <f t="shared" si="16"/>
        <v>1504140.182099481</v>
      </c>
      <c r="Q79" s="317">
        <f t="shared" si="40"/>
        <v>243.68793375317435</v>
      </c>
      <c r="R79" s="48">
        <f t="shared" si="41"/>
        <v>751088.4742496156</v>
      </c>
      <c r="S79" s="340">
        <f t="shared" si="17"/>
        <v>121.68493371424856</v>
      </c>
      <c r="T79" s="339">
        <f t="shared" si="42"/>
        <v>2255228.6563490964</v>
      </c>
      <c r="U79" s="377">
        <f t="shared" si="35"/>
        <v>365.3728674674229</v>
      </c>
      <c r="V79" s="375">
        <f t="shared" si="43"/>
        <v>2763288.9911683677</v>
      </c>
      <c r="W79" s="385">
        <f t="shared" si="44"/>
        <v>78057.58533147133</v>
      </c>
      <c r="X79" s="386">
        <f t="shared" si="19"/>
        <v>12.646222678951263</v>
      </c>
      <c r="Y79" s="362">
        <f t="shared" si="45"/>
        <v>455565.0560565293</v>
      </c>
      <c r="Z79" s="363">
        <f t="shared" si="46"/>
        <v>2333286.2416805676</v>
      </c>
      <c r="AA79" s="368">
        <f t="shared" si="20"/>
        <v>378.01909014637414</v>
      </c>
      <c r="AB79" s="369">
        <f t="shared" si="21"/>
        <v>636.8139305896746</v>
      </c>
      <c r="AC79" s="192"/>
      <c r="AD79" s="393">
        <v>2181942.0614991784</v>
      </c>
      <c r="AE79" s="453">
        <f t="shared" si="36"/>
        <v>151344.1801813892</v>
      </c>
      <c r="AF79" s="454">
        <f t="shared" si="23"/>
        <v>0.06936214432632681</v>
      </c>
      <c r="AG79" s="155"/>
    </row>
    <row r="80" spans="1:33" ht="15">
      <c r="A80" s="39">
        <v>64</v>
      </c>
      <c r="B80" s="55" t="s">
        <v>66</v>
      </c>
      <c r="C80" s="48">
        <f>Vertetie_ienemumi!I69</f>
        <v>9543943.284711754</v>
      </c>
      <c r="D80" s="114">
        <f>Iedzivotaju_skaits_struktura!C69</f>
        <v>18094</v>
      </c>
      <c r="E80" s="114">
        <f>Iedzivotaju_skaits_struktura!D69</f>
        <v>1128</v>
      </c>
      <c r="F80" s="114">
        <f>Iedzivotaju_skaits_struktura!E69</f>
        <v>1857</v>
      </c>
      <c r="G80" s="114">
        <f>Iedzivotaju_skaits_struktura!F69</f>
        <v>4036</v>
      </c>
      <c r="H80" s="114">
        <f>PFI!H82</f>
        <v>1170.278</v>
      </c>
      <c r="I80" s="48">
        <f t="shared" si="12"/>
        <v>527.4645343601057</v>
      </c>
      <c r="J80" s="48">
        <f t="shared" si="13"/>
        <v>31552.80256</v>
      </c>
      <c r="K80" s="177">
        <f t="shared" si="14"/>
        <v>302.4752957067201</v>
      </c>
      <c r="L80" s="180">
        <f t="shared" si="37"/>
        <v>5726365.970827052</v>
      </c>
      <c r="M80" s="158">
        <f t="shared" si="38"/>
        <v>-103.67126054857056</v>
      </c>
      <c r="N80" s="199">
        <f t="shared" si="15"/>
        <v>62.20275632914233</v>
      </c>
      <c r="O80" s="333">
        <f t="shared" si="39"/>
        <v>1962671.2891412184</v>
      </c>
      <c r="P80" s="339">
        <f t="shared" si="16"/>
        <v>7689037.259968271</v>
      </c>
      <c r="Q80" s="317">
        <f t="shared" si="40"/>
        <v>243.68793375317438</v>
      </c>
      <c r="R80" s="48">
        <f t="shared" si="41"/>
        <v>3817577.3138847016</v>
      </c>
      <c r="S80" s="340">
        <f t="shared" si="17"/>
        <v>120.99011828268803</v>
      </c>
      <c r="T80" s="339">
        <f t="shared" si="42"/>
        <v>11506614.573852971</v>
      </c>
      <c r="U80" s="377">
        <f t="shared" si="35"/>
        <v>364.6780520358624</v>
      </c>
      <c r="V80" s="375">
        <f t="shared" si="43"/>
        <v>14180507.798989572</v>
      </c>
      <c r="W80" s="385">
        <f t="shared" si="44"/>
        <v>400571.99992506317</v>
      </c>
      <c r="X80" s="386">
        <f t="shared" si="19"/>
        <v>12.695290669136147</v>
      </c>
      <c r="Y80" s="362">
        <f t="shared" si="45"/>
        <v>2363243.2890662816</v>
      </c>
      <c r="Z80" s="363">
        <f t="shared" si="46"/>
        <v>11907186.573778035</v>
      </c>
      <c r="AA80" s="368">
        <f t="shared" si="20"/>
        <v>377.37334270499855</v>
      </c>
      <c r="AB80" s="369">
        <f t="shared" si="21"/>
        <v>658.0737578080046</v>
      </c>
      <c r="AC80" s="192"/>
      <c r="AD80" s="393">
        <v>11180507.516209487</v>
      </c>
      <c r="AE80" s="453">
        <f t="shared" si="36"/>
        <v>726679.0575685482</v>
      </c>
      <c r="AF80" s="454">
        <f t="shared" si="23"/>
        <v>0.06499517633837382</v>
      </c>
      <c r="AG80" s="155"/>
    </row>
    <row r="81" spans="1:33" ht="15">
      <c r="A81" s="39">
        <v>65</v>
      </c>
      <c r="B81" s="55" t="s">
        <v>67</v>
      </c>
      <c r="C81" s="48">
        <f>Vertetie_ienemumi!I70</f>
        <v>4913763.023541594</v>
      </c>
      <c r="D81" s="114">
        <f>Iedzivotaju_skaits_struktura!C70</f>
        <v>12759</v>
      </c>
      <c r="E81" s="114">
        <f>Iedzivotaju_skaits_struktura!D70</f>
        <v>736</v>
      </c>
      <c r="F81" s="114">
        <f>Iedzivotaju_skaits_struktura!E70</f>
        <v>1331</v>
      </c>
      <c r="G81" s="114">
        <f>Iedzivotaju_skaits_struktura!F70</f>
        <v>2768</v>
      </c>
      <c r="H81" s="114">
        <f>PFI!H83</f>
        <v>621.7330000000001</v>
      </c>
      <c r="I81" s="48">
        <f aca="true" t="shared" si="47" ref="I81:I137">C81/D81</f>
        <v>385.121327967834</v>
      </c>
      <c r="J81" s="48">
        <f aca="true" t="shared" si="48" ref="J81:J135">D81+($E$6*E81)+($E$7*F81)+($E$8*G81)+($E$9*H81)</f>
        <v>21813.65416</v>
      </c>
      <c r="K81" s="177">
        <f aca="true" t="shared" si="49" ref="K81:K137">C81/J81</f>
        <v>225.26088419206854</v>
      </c>
      <c r="L81" s="180">
        <f t="shared" si="37"/>
        <v>2948257.8141249563</v>
      </c>
      <c r="M81" s="158">
        <f t="shared" si="38"/>
        <v>-180.8856720632221</v>
      </c>
      <c r="N81" s="199">
        <f aca="true" t="shared" si="50" ref="N81:N135">M81*-0.6</f>
        <v>108.53140323793326</v>
      </c>
      <c r="O81" s="333">
        <f t="shared" si="39"/>
        <v>2367466.4957317803</v>
      </c>
      <c r="P81" s="339">
        <f aca="true" t="shared" si="51" ref="P81:P135">L81+O81</f>
        <v>5315724.309856737</v>
      </c>
      <c r="Q81" s="317">
        <f t="shared" si="40"/>
        <v>243.6879337531744</v>
      </c>
      <c r="R81" s="48">
        <f t="shared" si="41"/>
        <v>1965505.2094166377</v>
      </c>
      <c r="S81" s="340">
        <f aca="true" t="shared" si="52" ref="S81:S135">R81/J81</f>
        <v>90.10435367682743</v>
      </c>
      <c r="T81" s="339">
        <f t="shared" si="42"/>
        <v>7281229.519273374</v>
      </c>
      <c r="U81" s="377">
        <f t="shared" si="35"/>
        <v>333.7922874300018</v>
      </c>
      <c r="V81" s="375">
        <f t="shared" si="43"/>
        <v>11487853.602797728</v>
      </c>
      <c r="W81" s="385">
        <f t="shared" si="44"/>
        <v>324509.71134100866</v>
      </c>
      <c r="X81" s="386">
        <f aca="true" t="shared" si="53" ref="X81:X135">W81/J81</f>
        <v>14.876448895759365</v>
      </c>
      <c r="Y81" s="362">
        <f t="shared" si="45"/>
        <v>2691976.207072789</v>
      </c>
      <c r="Z81" s="363">
        <f t="shared" si="46"/>
        <v>7605739.230614383</v>
      </c>
      <c r="AA81" s="368">
        <f aca="true" t="shared" si="54" ref="AA81:AA137">Z81/J81</f>
        <v>348.6687363257612</v>
      </c>
      <c r="AB81" s="369">
        <f aca="true" t="shared" si="55" ref="AB81:AB137">Z81/D81</f>
        <v>596.1077851410286</v>
      </c>
      <c r="AC81" s="192"/>
      <c r="AD81" s="393">
        <v>7274160.840937172</v>
      </c>
      <c r="AE81" s="453">
        <f t="shared" si="36"/>
        <v>331578.3896772107</v>
      </c>
      <c r="AF81" s="454">
        <f aca="true" t="shared" si="56" ref="AF81:AF137">Z81/AD81-1</f>
        <v>0.045583043450341254</v>
      </c>
      <c r="AG81" s="155"/>
    </row>
    <row r="82" spans="1:33" ht="15">
      <c r="A82" s="39">
        <v>66</v>
      </c>
      <c r="B82" s="55" t="s">
        <v>68</v>
      </c>
      <c r="C82" s="48">
        <f>Vertetie_ienemumi!I71</f>
        <v>1282111.8316684852</v>
      </c>
      <c r="D82" s="114">
        <f>Iedzivotaju_skaits_struktura!C71</f>
        <v>2581</v>
      </c>
      <c r="E82" s="114">
        <f>Iedzivotaju_skaits_struktura!D71</f>
        <v>133</v>
      </c>
      <c r="F82" s="114">
        <f>Iedzivotaju_skaits_struktura!E71</f>
        <v>228</v>
      </c>
      <c r="G82" s="114">
        <f>Iedzivotaju_skaits_struktura!F71</f>
        <v>601</v>
      </c>
      <c r="H82" s="114">
        <f>PFI!H84</f>
        <v>346.76800000000003</v>
      </c>
      <c r="I82" s="48">
        <f t="shared" si="47"/>
        <v>496.7500316421872</v>
      </c>
      <c r="J82" s="48">
        <f t="shared" si="48"/>
        <v>4607.32736</v>
      </c>
      <c r="K82" s="177">
        <f t="shared" si="49"/>
        <v>278.27669524843253</v>
      </c>
      <c r="L82" s="180">
        <f t="shared" si="37"/>
        <v>769267.0990010911</v>
      </c>
      <c r="M82" s="158">
        <f t="shared" si="38"/>
        <v>-127.86986100685812</v>
      </c>
      <c r="N82" s="199">
        <f t="shared" si="50"/>
        <v>76.72191660411487</v>
      </c>
      <c r="O82" s="333">
        <f t="shared" si="39"/>
        <v>353482.9854817767</v>
      </c>
      <c r="P82" s="339">
        <f t="shared" si="51"/>
        <v>1122750.0844828677</v>
      </c>
      <c r="Q82" s="317">
        <f t="shared" si="40"/>
        <v>243.68793375317435</v>
      </c>
      <c r="R82" s="48">
        <f t="shared" si="41"/>
        <v>512844.7326673941</v>
      </c>
      <c r="S82" s="340">
        <f t="shared" si="52"/>
        <v>111.310678099373</v>
      </c>
      <c r="T82" s="339">
        <f t="shared" si="42"/>
        <v>1635594.8171502617</v>
      </c>
      <c r="U82" s="377">
        <f t="shared" si="35"/>
        <v>354.99861185254736</v>
      </c>
      <c r="V82" s="375">
        <f t="shared" si="43"/>
        <v>2182122.838803803</v>
      </c>
      <c r="W82" s="385">
        <f t="shared" si="44"/>
        <v>61640.76223589674</v>
      </c>
      <c r="X82" s="386">
        <f t="shared" si="53"/>
        <v>13.378854468004796</v>
      </c>
      <c r="Y82" s="362">
        <f t="shared" si="45"/>
        <v>415123.7477176734</v>
      </c>
      <c r="Z82" s="363">
        <f t="shared" si="46"/>
        <v>1697235.5793861584</v>
      </c>
      <c r="AA82" s="368">
        <f t="shared" si="54"/>
        <v>368.3774663205521</v>
      </c>
      <c r="AB82" s="369">
        <f t="shared" si="55"/>
        <v>657.5883686114523</v>
      </c>
      <c r="AC82" s="192"/>
      <c r="AD82" s="393">
        <v>1633472.248256964</v>
      </c>
      <c r="AE82" s="453">
        <f t="shared" si="36"/>
        <v>63763.33112919447</v>
      </c>
      <c r="AF82" s="454">
        <f t="shared" si="56"/>
        <v>0.03903545419717691</v>
      </c>
      <c r="AG82" s="155"/>
    </row>
    <row r="83" spans="1:33" ht="15">
      <c r="A83" s="39">
        <v>67</v>
      </c>
      <c r="B83" s="55" t="s">
        <v>69</v>
      </c>
      <c r="C83" s="48">
        <f>Vertetie_ienemumi!I72</f>
        <v>5227080.420662745</v>
      </c>
      <c r="D83" s="114">
        <f>Iedzivotaju_skaits_struktura!C72</f>
        <v>13959</v>
      </c>
      <c r="E83" s="114">
        <f>Iedzivotaju_skaits_struktura!D72</f>
        <v>714</v>
      </c>
      <c r="F83" s="114">
        <f>Iedzivotaju_skaits_struktura!E72</f>
        <v>1353</v>
      </c>
      <c r="G83" s="114">
        <f>Iedzivotaju_skaits_struktura!F72</f>
        <v>3257</v>
      </c>
      <c r="H83" s="114">
        <f>PFI!H85</f>
        <v>963.4060000000001</v>
      </c>
      <c r="I83" s="48">
        <f t="shared" si="47"/>
        <v>374.45951863763486</v>
      </c>
      <c r="J83" s="48">
        <f t="shared" si="48"/>
        <v>23915.097120000002</v>
      </c>
      <c r="K83" s="177">
        <f t="shared" si="49"/>
        <v>218.5682288654132</v>
      </c>
      <c r="L83" s="180">
        <f t="shared" si="37"/>
        <v>3136248.2523976467</v>
      </c>
      <c r="M83" s="158">
        <f t="shared" si="38"/>
        <v>-187.57832738987744</v>
      </c>
      <c r="N83" s="199">
        <f t="shared" si="50"/>
        <v>112.54699643392647</v>
      </c>
      <c r="O83" s="333">
        <f t="shared" si="39"/>
        <v>2691572.3502816455</v>
      </c>
      <c r="P83" s="339">
        <f t="shared" si="51"/>
        <v>5827820.602679292</v>
      </c>
      <c r="Q83" s="317">
        <f t="shared" si="40"/>
        <v>243.68793375317438</v>
      </c>
      <c r="R83" s="48">
        <f t="shared" si="41"/>
        <v>2090832.168265098</v>
      </c>
      <c r="S83" s="340">
        <f t="shared" si="52"/>
        <v>87.42729154616529</v>
      </c>
      <c r="T83" s="339">
        <f t="shared" si="42"/>
        <v>7918652.7709443895</v>
      </c>
      <c r="U83" s="377">
        <f t="shared" si="35"/>
        <v>331.11522529933967</v>
      </c>
      <c r="V83" s="375">
        <f t="shared" si="43"/>
        <v>12754604.429882795</v>
      </c>
      <c r="W83" s="385">
        <f t="shared" si="44"/>
        <v>360292.97943020565</v>
      </c>
      <c r="X83" s="386">
        <f t="shared" si="53"/>
        <v>15.065503502760002</v>
      </c>
      <c r="Y83" s="362">
        <f t="shared" si="45"/>
        <v>3051865.329711851</v>
      </c>
      <c r="Z83" s="363">
        <f t="shared" si="46"/>
        <v>8278945.750374595</v>
      </c>
      <c r="AA83" s="368">
        <f t="shared" si="54"/>
        <v>346.1807288020996</v>
      </c>
      <c r="AB83" s="369">
        <f t="shared" si="55"/>
        <v>593.090174824457</v>
      </c>
      <c r="AC83" s="192"/>
      <c r="AD83" s="393">
        <v>7883017.546441118</v>
      </c>
      <c r="AE83" s="453">
        <f t="shared" si="36"/>
        <v>395928.20393347647</v>
      </c>
      <c r="AF83" s="454">
        <f t="shared" si="56"/>
        <v>0.050225462724261316</v>
      </c>
      <c r="AG83" s="155"/>
    </row>
    <row r="84" spans="1:33" ht="15">
      <c r="A84" s="39">
        <v>68</v>
      </c>
      <c r="B84" s="55" t="s">
        <v>70</v>
      </c>
      <c r="C84" s="48">
        <f>Vertetie_ienemumi!I73</f>
        <v>12162025.964877322</v>
      </c>
      <c r="D84" s="114">
        <f>Iedzivotaju_skaits_struktura!C73</f>
        <v>25515</v>
      </c>
      <c r="E84" s="114">
        <f>Iedzivotaju_skaits_struktura!D73</f>
        <v>1551</v>
      </c>
      <c r="F84" s="114">
        <f>Iedzivotaju_skaits_struktura!E73</f>
        <v>2559</v>
      </c>
      <c r="G84" s="114">
        <f>Iedzivotaju_skaits_struktura!F73</f>
        <v>5575</v>
      </c>
      <c r="H84" s="114">
        <f>PFI!H86</f>
        <v>2154.976</v>
      </c>
      <c r="I84" s="48">
        <f t="shared" si="47"/>
        <v>476.66180540377513</v>
      </c>
      <c r="J84" s="48">
        <f t="shared" si="48"/>
        <v>44887.74352</v>
      </c>
      <c r="K84" s="177">
        <f t="shared" si="49"/>
        <v>270.9431352783073</v>
      </c>
      <c r="L84" s="180">
        <f t="shared" si="37"/>
        <v>7297215.578926393</v>
      </c>
      <c r="M84" s="158">
        <f t="shared" si="38"/>
        <v>-135.20342097698335</v>
      </c>
      <c r="N84" s="199">
        <f t="shared" si="50"/>
        <v>81.12205258619001</v>
      </c>
      <c r="O84" s="333">
        <f t="shared" si="39"/>
        <v>3641385.89030485</v>
      </c>
      <c r="P84" s="339">
        <f t="shared" si="51"/>
        <v>10938601.469231242</v>
      </c>
      <c r="Q84" s="317">
        <f t="shared" si="40"/>
        <v>243.68793375317435</v>
      </c>
      <c r="R84" s="48">
        <f t="shared" si="41"/>
        <v>4864810.3859509295</v>
      </c>
      <c r="S84" s="340">
        <f t="shared" si="52"/>
        <v>108.37725411132293</v>
      </c>
      <c r="T84" s="339">
        <f t="shared" si="42"/>
        <v>15803411.85518217</v>
      </c>
      <c r="U84" s="377">
        <f t="shared" si="35"/>
        <v>352.06518786449726</v>
      </c>
      <c r="V84" s="375">
        <f t="shared" si="43"/>
        <v>21588924.47361112</v>
      </c>
      <c r="W84" s="385">
        <f t="shared" si="44"/>
        <v>609845.4847464456</v>
      </c>
      <c r="X84" s="386">
        <f t="shared" si="53"/>
        <v>13.586013395276268</v>
      </c>
      <c r="Y84" s="362">
        <f t="shared" si="45"/>
        <v>4251231.375051295</v>
      </c>
      <c r="Z84" s="363">
        <f t="shared" si="46"/>
        <v>16413257.339928616</v>
      </c>
      <c r="AA84" s="368">
        <f t="shared" si="54"/>
        <v>365.65120125977353</v>
      </c>
      <c r="AB84" s="369">
        <f t="shared" si="55"/>
        <v>643.2787513199536</v>
      </c>
      <c r="AC84" s="192"/>
      <c r="AD84" s="393">
        <v>15582683.03086293</v>
      </c>
      <c r="AE84" s="453">
        <f t="shared" si="36"/>
        <v>830574.3090656865</v>
      </c>
      <c r="AF84" s="454">
        <f t="shared" si="56"/>
        <v>0.0533011104326937</v>
      </c>
      <c r="AG84" s="155"/>
    </row>
    <row r="85" spans="1:33" ht="15">
      <c r="A85" s="39">
        <v>69</v>
      </c>
      <c r="B85" s="55" t="s">
        <v>71</v>
      </c>
      <c r="C85" s="48">
        <f>Vertetie_ienemumi!I74</f>
        <v>2351521.913632666</v>
      </c>
      <c r="D85" s="114">
        <f>Iedzivotaju_skaits_struktura!C74</f>
        <v>3706</v>
      </c>
      <c r="E85" s="114">
        <f>Iedzivotaju_skaits_struktura!D74</f>
        <v>234</v>
      </c>
      <c r="F85" s="114">
        <f>Iedzivotaju_skaits_struktura!E74</f>
        <v>426</v>
      </c>
      <c r="G85" s="114">
        <f>Iedzivotaju_skaits_struktura!F74</f>
        <v>750</v>
      </c>
      <c r="H85" s="114">
        <f>PFI!H87</f>
        <v>220.451</v>
      </c>
      <c r="I85" s="48">
        <f t="shared" si="47"/>
        <v>634.5175158210109</v>
      </c>
      <c r="J85" s="48">
        <f t="shared" si="48"/>
        <v>6532.405519999999</v>
      </c>
      <c r="K85" s="177">
        <f t="shared" si="49"/>
        <v>359.9779447912576</v>
      </c>
      <c r="L85" s="180">
        <f t="shared" si="37"/>
        <v>1410913.1481795998</v>
      </c>
      <c r="M85" s="158">
        <f t="shared" si="38"/>
        <v>-46.16861146403306</v>
      </c>
      <c r="N85" s="199">
        <f t="shared" si="50"/>
        <v>27.701166878419837</v>
      </c>
      <c r="O85" s="333">
        <f t="shared" si="39"/>
        <v>180955.2554270309</v>
      </c>
      <c r="P85" s="339">
        <f t="shared" si="51"/>
        <v>1591868.4036066306</v>
      </c>
      <c r="Q85" s="317">
        <f t="shared" si="40"/>
        <v>243.6879337531744</v>
      </c>
      <c r="R85" s="48">
        <f t="shared" si="41"/>
        <v>940608.7654530666</v>
      </c>
      <c r="S85" s="340">
        <f t="shared" si="52"/>
        <v>143.99117791650306</v>
      </c>
      <c r="T85" s="339">
        <f t="shared" si="42"/>
        <v>2532477.169059697</v>
      </c>
      <c r="U85" s="377">
        <f t="shared" si="35"/>
        <v>387.67911166967747</v>
      </c>
      <c r="V85" s="375">
        <f t="shared" si="43"/>
        <v>2560172.85336747</v>
      </c>
      <c r="W85" s="385">
        <f t="shared" si="44"/>
        <v>72319.94612353283</v>
      </c>
      <c r="X85" s="386">
        <f t="shared" si="53"/>
        <v>11.070951719410838</v>
      </c>
      <c r="Y85" s="362">
        <f t="shared" si="45"/>
        <v>253275.20155056374</v>
      </c>
      <c r="Z85" s="363">
        <f t="shared" si="46"/>
        <v>2604797.11518323</v>
      </c>
      <c r="AA85" s="368">
        <f t="shared" si="54"/>
        <v>398.75006338908827</v>
      </c>
      <c r="AB85" s="369">
        <f t="shared" si="55"/>
        <v>702.8594482415623</v>
      </c>
      <c r="AC85" s="192"/>
      <c r="AD85" s="393">
        <v>2432236.756218588</v>
      </c>
      <c r="AE85" s="453">
        <f t="shared" si="36"/>
        <v>172560.35896464204</v>
      </c>
      <c r="AF85" s="454">
        <f t="shared" si="56"/>
        <v>0.07094718823052504</v>
      </c>
      <c r="AG85" s="155"/>
    </row>
    <row r="86" spans="1:33" ht="15">
      <c r="A86" s="39">
        <v>70</v>
      </c>
      <c r="B86" s="55" t="s">
        <v>72</v>
      </c>
      <c r="C86" s="48">
        <f>Vertetie_ienemumi!I75</f>
        <v>24009958.7059854</v>
      </c>
      <c r="D86" s="114">
        <f>Iedzivotaju_skaits_struktura!C75</f>
        <v>19115</v>
      </c>
      <c r="E86" s="114">
        <f>Iedzivotaju_skaits_struktura!D75</f>
        <v>2609</v>
      </c>
      <c r="F86" s="114">
        <f>Iedzivotaju_skaits_struktura!E75</f>
        <v>2705</v>
      </c>
      <c r="G86" s="114">
        <f>Iedzivotaju_skaits_struktura!F75</f>
        <v>2007</v>
      </c>
      <c r="H86" s="114">
        <f>PFI!H88</f>
        <v>104.031</v>
      </c>
      <c r="I86" s="48">
        <f t="shared" si="47"/>
        <v>1256.0794510062988</v>
      </c>
      <c r="J86" s="48">
        <f t="shared" si="48"/>
        <v>35681.66712</v>
      </c>
      <c r="K86" s="177">
        <f t="shared" si="49"/>
        <v>672.8934112085681</v>
      </c>
      <c r="L86" s="180">
        <f t="shared" si="37"/>
        <v>14405975.22359124</v>
      </c>
      <c r="M86" s="158">
        <f t="shared" si="38"/>
        <v>266.7468549532774</v>
      </c>
      <c r="N86" s="199">
        <f t="shared" si="50"/>
        <v>-160.04811297196645</v>
      </c>
      <c r="O86" s="333">
        <f t="shared" si="39"/>
        <v>-5710783.49024986</v>
      </c>
      <c r="P86" s="339">
        <f t="shared" si="51"/>
        <v>8695191.733341381</v>
      </c>
      <c r="Q86" s="317">
        <f t="shared" si="40"/>
        <v>243.6879337531744</v>
      </c>
      <c r="R86" s="48">
        <f t="shared" si="41"/>
        <v>9603983.48239416</v>
      </c>
      <c r="S86" s="340">
        <f t="shared" si="52"/>
        <v>269.1573644834272</v>
      </c>
      <c r="T86" s="339">
        <f t="shared" si="42"/>
        <v>18299175.21573554</v>
      </c>
      <c r="U86" s="377">
        <f t="shared" si="35"/>
        <v>512.8452982366016</v>
      </c>
      <c r="V86" s="375">
        <f t="shared" si="43"/>
        <v>2818972.4028635845</v>
      </c>
      <c r="W86" s="385">
        <f t="shared" si="44"/>
        <v>79630.53433312789</v>
      </c>
      <c r="X86" s="386">
        <f t="shared" si="53"/>
        <v>2.23169321280098</v>
      </c>
      <c r="Y86" s="362">
        <f t="shared" si="45"/>
        <v>-5631152.955916733</v>
      </c>
      <c r="Z86" s="363">
        <f t="shared" si="46"/>
        <v>18378805.75006867</v>
      </c>
      <c r="AA86" s="368">
        <f t="shared" si="54"/>
        <v>515.0769914494026</v>
      </c>
      <c r="AB86" s="369">
        <f t="shared" si="55"/>
        <v>961.4860449944373</v>
      </c>
      <c r="AC86" s="192"/>
      <c r="AD86" s="393">
        <v>16008355.54062654</v>
      </c>
      <c r="AE86" s="453">
        <f t="shared" si="36"/>
        <v>2370450.2094421275</v>
      </c>
      <c r="AF86" s="454">
        <f t="shared" si="56"/>
        <v>0.14807580974987222</v>
      </c>
      <c r="AG86" s="155"/>
    </row>
    <row r="87" spans="1:33" ht="15">
      <c r="A87" s="39">
        <v>71</v>
      </c>
      <c r="B87" s="55" t="s">
        <v>73</v>
      </c>
      <c r="C87" s="48">
        <f>Vertetie_ienemumi!I76</f>
        <v>1436074.3892140007</v>
      </c>
      <c r="D87" s="114">
        <f>Iedzivotaju_skaits_struktura!C76</f>
        <v>3458</v>
      </c>
      <c r="E87" s="114">
        <f>Iedzivotaju_skaits_struktura!D76</f>
        <v>188</v>
      </c>
      <c r="F87" s="114">
        <f>Iedzivotaju_skaits_struktura!E76</f>
        <v>332</v>
      </c>
      <c r="G87" s="114">
        <f>Iedzivotaju_skaits_struktura!F76</f>
        <v>874</v>
      </c>
      <c r="H87" s="114">
        <f>PFI!H89</f>
        <v>417.275</v>
      </c>
      <c r="I87" s="48">
        <f t="shared" si="47"/>
        <v>415.2904537923657</v>
      </c>
      <c r="J87" s="48">
        <f t="shared" si="48"/>
        <v>6261.258</v>
      </c>
      <c r="K87" s="177">
        <f t="shared" si="49"/>
        <v>229.3587629217644</v>
      </c>
      <c r="L87" s="180">
        <f t="shared" si="37"/>
        <v>861644.6335284003</v>
      </c>
      <c r="M87" s="158">
        <f t="shared" si="38"/>
        <v>-176.78779333352625</v>
      </c>
      <c r="N87" s="199">
        <f t="shared" si="50"/>
        <v>106.07267600011575</v>
      </c>
      <c r="O87" s="333">
        <f t="shared" si="39"/>
        <v>664148.3911871327</v>
      </c>
      <c r="P87" s="339">
        <f t="shared" si="51"/>
        <v>1525793.024715533</v>
      </c>
      <c r="Q87" s="317">
        <f t="shared" si="40"/>
        <v>243.68793375317438</v>
      </c>
      <c r="R87" s="48">
        <f t="shared" si="41"/>
        <v>574429.7556856003</v>
      </c>
      <c r="S87" s="340">
        <f t="shared" si="52"/>
        <v>91.74350516870577</v>
      </c>
      <c r="T87" s="339">
        <f t="shared" si="42"/>
        <v>2100222.7804011335</v>
      </c>
      <c r="U87" s="377">
        <f t="shared" si="35"/>
        <v>335.43143892188016</v>
      </c>
      <c r="V87" s="375">
        <f t="shared" si="43"/>
        <v>3271745.426821814</v>
      </c>
      <c r="W87" s="385">
        <f t="shared" si="44"/>
        <v>92420.49914186272</v>
      </c>
      <c r="X87" s="386">
        <f t="shared" si="53"/>
        <v>14.760691723909591</v>
      </c>
      <c r="Y87" s="362">
        <f t="shared" si="45"/>
        <v>756568.8903289954</v>
      </c>
      <c r="Z87" s="363">
        <f t="shared" si="46"/>
        <v>2192643.279542996</v>
      </c>
      <c r="AA87" s="368">
        <f t="shared" si="54"/>
        <v>350.19213064578975</v>
      </c>
      <c r="AB87" s="369">
        <f t="shared" si="55"/>
        <v>634.0784498389231</v>
      </c>
      <c r="AC87" s="192"/>
      <c r="AD87" s="393">
        <v>2089939.871549673</v>
      </c>
      <c r="AE87" s="453">
        <f t="shared" si="36"/>
        <v>102703.40799332317</v>
      </c>
      <c r="AF87" s="454">
        <f t="shared" si="56"/>
        <v>0.049141800389295165</v>
      </c>
      <c r="AG87" s="155"/>
    </row>
    <row r="88" spans="1:33" ht="15">
      <c r="A88" s="39">
        <v>72</v>
      </c>
      <c r="B88" s="55" t="s">
        <v>74</v>
      </c>
      <c r="C88" s="48">
        <f>Vertetie_ienemumi!I77</f>
        <v>920705.8478262409</v>
      </c>
      <c r="D88" s="114">
        <f>Iedzivotaju_skaits_struktura!C77</f>
        <v>1712</v>
      </c>
      <c r="E88" s="114">
        <f>Iedzivotaju_skaits_struktura!D77</f>
        <v>83</v>
      </c>
      <c r="F88" s="114">
        <f>Iedzivotaju_skaits_struktura!E77</f>
        <v>171</v>
      </c>
      <c r="G88" s="114">
        <f>Iedzivotaju_skaits_struktura!F77</f>
        <v>412</v>
      </c>
      <c r="H88" s="114">
        <f>PFI!H90</f>
        <v>109.62899999999999</v>
      </c>
      <c r="I88" s="48">
        <f t="shared" si="47"/>
        <v>537.795471861122</v>
      </c>
      <c r="J88" s="48">
        <f t="shared" si="48"/>
        <v>2935.1960799999997</v>
      </c>
      <c r="K88" s="177">
        <f t="shared" si="49"/>
        <v>313.67779961952016</v>
      </c>
      <c r="L88" s="180">
        <f t="shared" si="37"/>
        <v>552423.5086957446</v>
      </c>
      <c r="M88" s="158">
        <f t="shared" si="38"/>
        <v>-92.46875663577049</v>
      </c>
      <c r="N88" s="199">
        <f t="shared" si="50"/>
        <v>55.481253981462295</v>
      </c>
      <c r="O88" s="333">
        <f t="shared" si="39"/>
        <v>162848.3591998725</v>
      </c>
      <c r="P88" s="339">
        <f t="shared" si="51"/>
        <v>715271.867895617</v>
      </c>
      <c r="Q88" s="317">
        <f t="shared" si="40"/>
        <v>243.68793375317438</v>
      </c>
      <c r="R88" s="48">
        <f t="shared" si="41"/>
        <v>368282.3391304964</v>
      </c>
      <c r="S88" s="340">
        <f t="shared" si="52"/>
        <v>125.47111984780805</v>
      </c>
      <c r="T88" s="339">
        <f t="shared" si="42"/>
        <v>1083554.2070261133</v>
      </c>
      <c r="U88" s="377">
        <f t="shared" si="35"/>
        <v>369.1590536009824</v>
      </c>
      <c r="V88" s="375">
        <f t="shared" si="43"/>
        <v>1286258.6742194316</v>
      </c>
      <c r="W88" s="385">
        <f t="shared" si="44"/>
        <v>36334.32715221603</v>
      </c>
      <c r="X88" s="386">
        <f t="shared" si="53"/>
        <v>12.37884153627516</v>
      </c>
      <c r="Y88" s="362">
        <f t="shared" si="45"/>
        <v>199182.68635208852</v>
      </c>
      <c r="Z88" s="363">
        <f t="shared" si="46"/>
        <v>1119888.5341783294</v>
      </c>
      <c r="AA88" s="368">
        <f t="shared" si="54"/>
        <v>381.5378951372576</v>
      </c>
      <c r="AB88" s="369">
        <f t="shared" si="55"/>
        <v>654.1404989359401</v>
      </c>
      <c r="AC88" s="192"/>
      <c r="AD88" s="393">
        <v>1099127.504679775</v>
      </c>
      <c r="AE88" s="453">
        <f t="shared" si="36"/>
        <v>20761.0294985543</v>
      </c>
      <c r="AF88" s="454">
        <f t="shared" si="56"/>
        <v>0.0188886452301118</v>
      </c>
      <c r="AG88" s="155"/>
    </row>
    <row r="89" spans="1:33" ht="15">
      <c r="A89" s="39">
        <v>73</v>
      </c>
      <c r="B89" s="55" t="s">
        <v>75</v>
      </c>
      <c r="C89" s="48">
        <f>Vertetie_ienemumi!I78</f>
        <v>1100027.6889467724</v>
      </c>
      <c r="D89" s="114">
        <f>Iedzivotaju_skaits_struktura!C78</f>
        <v>2014</v>
      </c>
      <c r="E89" s="114">
        <f>Iedzivotaju_skaits_struktura!D78</f>
        <v>120</v>
      </c>
      <c r="F89" s="114">
        <f>Iedzivotaju_skaits_struktura!E78</f>
        <v>225</v>
      </c>
      <c r="G89" s="114">
        <f>Iedzivotaju_skaits_struktura!F78</f>
        <v>376</v>
      </c>
      <c r="H89" s="114">
        <f>PFI!H91</f>
        <v>279.875</v>
      </c>
      <c r="I89" s="48">
        <f t="shared" si="47"/>
        <v>546.1905108971065</v>
      </c>
      <c r="J89" s="48">
        <f t="shared" si="48"/>
        <v>3731.95</v>
      </c>
      <c r="K89" s="177">
        <f t="shared" si="49"/>
        <v>294.7594927442148</v>
      </c>
      <c r="L89" s="180">
        <f t="shared" si="37"/>
        <v>660016.6133680634</v>
      </c>
      <c r="M89" s="158">
        <f t="shared" si="38"/>
        <v>-111.38706351107584</v>
      </c>
      <c r="N89" s="199">
        <f t="shared" si="50"/>
        <v>66.8322381066455</v>
      </c>
      <c r="O89" s="333">
        <f t="shared" si="39"/>
        <v>249414.57100209568</v>
      </c>
      <c r="P89" s="339">
        <f t="shared" si="51"/>
        <v>909431.184370159</v>
      </c>
      <c r="Q89" s="317">
        <f t="shared" si="40"/>
        <v>243.68793375317438</v>
      </c>
      <c r="R89" s="48">
        <f t="shared" si="41"/>
        <v>440011.07557870896</v>
      </c>
      <c r="S89" s="340">
        <f t="shared" si="52"/>
        <v>117.90379709768592</v>
      </c>
      <c r="T89" s="339">
        <f t="shared" si="42"/>
        <v>1349442.259948868</v>
      </c>
      <c r="U89" s="377">
        <f t="shared" si="35"/>
        <v>361.5917308508603</v>
      </c>
      <c r="V89" s="375">
        <f t="shared" si="43"/>
        <v>1706013.5510811675</v>
      </c>
      <c r="W89" s="385">
        <f t="shared" si="44"/>
        <v>48191.59297698326</v>
      </c>
      <c r="X89" s="386">
        <f t="shared" si="53"/>
        <v>12.913247223832919</v>
      </c>
      <c r="Y89" s="362">
        <f t="shared" si="45"/>
        <v>297606.16397907893</v>
      </c>
      <c r="Z89" s="363">
        <f t="shared" si="46"/>
        <v>1397633.8529258512</v>
      </c>
      <c r="AA89" s="368">
        <f t="shared" si="54"/>
        <v>374.5049780746932</v>
      </c>
      <c r="AB89" s="369">
        <f t="shared" si="55"/>
        <v>693.9592119790722</v>
      </c>
      <c r="AC89" s="192"/>
      <c r="AD89" s="393">
        <v>1320614.5647687942</v>
      </c>
      <c r="AE89" s="453">
        <f t="shared" si="36"/>
        <v>77019.28815705702</v>
      </c>
      <c r="AF89" s="454">
        <f t="shared" si="56"/>
        <v>0.05832079261562684</v>
      </c>
      <c r="AG89" s="155"/>
    </row>
    <row r="90" spans="1:33" ht="15">
      <c r="A90" s="39">
        <v>74</v>
      </c>
      <c r="B90" s="55" t="s">
        <v>76</v>
      </c>
      <c r="C90" s="48">
        <f>Vertetie_ienemumi!I79</f>
        <v>1758524.556762009</v>
      </c>
      <c r="D90" s="114">
        <f>Iedzivotaju_skaits_struktura!C79</f>
        <v>3894</v>
      </c>
      <c r="E90" s="114">
        <f>Iedzivotaju_skaits_struktura!D79</f>
        <v>194</v>
      </c>
      <c r="F90" s="114">
        <f>Iedzivotaju_skaits_struktura!E79</f>
        <v>328</v>
      </c>
      <c r="G90" s="114">
        <f>Iedzivotaju_skaits_struktura!F79</f>
        <v>853</v>
      </c>
      <c r="H90" s="114">
        <f>PFI!H92</f>
        <v>643.1759999999999</v>
      </c>
      <c r="I90" s="48">
        <f t="shared" si="47"/>
        <v>451.59849942527194</v>
      </c>
      <c r="J90" s="48">
        <f t="shared" si="48"/>
        <v>7026.08752</v>
      </c>
      <c r="K90" s="177">
        <f t="shared" si="49"/>
        <v>250.2850344172782</v>
      </c>
      <c r="L90" s="180">
        <f aca="true" t="shared" si="57" ref="L90:L121">C90*$L$14</f>
        <v>1055114.7340572053</v>
      </c>
      <c r="M90" s="158">
        <f aca="true" t="shared" si="58" ref="M90:M121">K90-$K$15</f>
        <v>-155.86152183801244</v>
      </c>
      <c r="N90" s="199">
        <f t="shared" si="50"/>
        <v>93.51691310280746</v>
      </c>
      <c r="O90" s="333">
        <f aca="true" t="shared" si="59" ref="O90:O121">N90*J90</f>
        <v>657058.01606056</v>
      </c>
      <c r="P90" s="339">
        <f t="shared" si="51"/>
        <v>1712172.7501177653</v>
      </c>
      <c r="Q90" s="317">
        <f aca="true" t="shared" si="60" ref="Q90:Q121">P90/J90</f>
        <v>243.68793375317438</v>
      </c>
      <c r="R90" s="48">
        <f aca="true" t="shared" si="61" ref="R90:R121">C90*$R$14</f>
        <v>703409.8227048037</v>
      </c>
      <c r="S90" s="340">
        <f t="shared" si="52"/>
        <v>100.1140137669113</v>
      </c>
      <c r="T90" s="339">
        <f aca="true" t="shared" si="62" ref="T90:T121">R90+P90</f>
        <v>2415582.572822569</v>
      </c>
      <c r="U90" s="377">
        <f t="shared" si="35"/>
        <v>343.80194752008566</v>
      </c>
      <c r="V90" s="375">
        <f aca="true" t="shared" si="63" ref="V90:V121">($K$7-K90)*J90</f>
        <v>3524368.1232486116</v>
      </c>
      <c r="W90" s="385">
        <f aca="true" t="shared" si="64" ref="W90:W121">V90*$W$14</f>
        <v>99556.6031635646</v>
      </c>
      <c r="X90" s="386">
        <f t="shared" si="53"/>
        <v>14.169564907948173</v>
      </c>
      <c r="Y90" s="362">
        <f aca="true" t="shared" si="65" ref="Y90:Y121">O90+W90</f>
        <v>756614.6192241246</v>
      </c>
      <c r="Z90" s="363">
        <f aca="true" t="shared" si="66" ref="Z90:Z121">T90+W90</f>
        <v>2515139.1759861335</v>
      </c>
      <c r="AA90" s="368">
        <f t="shared" si="54"/>
        <v>357.97151242803386</v>
      </c>
      <c r="AB90" s="369">
        <f t="shared" si="55"/>
        <v>645.901175137682</v>
      </c>
      <c r="AC90" s="192"/>
      <c r="AD90" s="393">
        <v>2376718.3419995722</v>
      </c>
      <c r="AE90" s="453">
        <f t="shared" si="36"/>
        <v>138420.83398656128</v>
      </c>
      <c r="AF90" s="454">
        <f t="shared" si="56"/>
        <v>0.058240318821331405</v>
      </c>
      <c r="AG90" s="155"/>
    </row>
    <row r="91" spans="1:33" ht="15">
      <c r="A91" s="39">
        <v>75</v>
      </c>
      <c r="B91" s="55" t="s">
        <v>77</v>
      </c>
      <c r="C91" s="48">
        <f>Vertetie_ienemumi!I80</f>
        <v>2193050.968573187</v>
      </c>
      <c r="D91" s="114">
        <f>Iedzivotaju_skaits_struktura!C80</f>
        <v>3521</v>
      </c>
      <c r="E91" s="114">
        <f>Iedzivotaju_skaits_struktura!D80</f>
        <v>172</v>
      </c>
      <c r="F91" s="114">
        <f>Iedzivotaju_skaits_struktura!E80</f>
        <v>348</v>
      </c>
      <c r="G91" s="114">
        <f>Iedzivotaju_skaits_struktura!F80</f>
        <v>810</v>
      </c>
      <c r="H91" s="114">
        <f>PFI!H93</f>
        <v>350.37300000000005</v>
      </c>
      <c r="I91" s="48">
        <f t="shared" si="47"/>
        <v>622.8488976351</v>
      </c>
      <c r="J91" s="48">
        <f t="shared" si="48"/>
        <v>6189.92696</v>
      </c>
      <c r="K91" s="177">
        <f t="shared" si="49"/>
        <v>354.29351311330936</v>
      </c>
      <c r="L91" s="180">
        <f t="shared" si="57"/>
        <v>1315830.5811439122</v>
      </c>
      <c r="M91" s="158">
        <f t="shared" si="58"/>
        <v>-51.85304314198129</v>
      </c>
      <c r="N91" s="199">
        <f t="shared" si="50"/>
        <v>31.11182588518877</v>
      </c>
      <c r="O91" s="333">
        <f t="shared" si="59"/>
        <v>192579.92982155582</v>
      </c>
      <c r="P91" s="339">
        <f t="shared" si="51"/>
        <v>1508410.510965468</v>
      </c>
      <c r="Q91" s="317">
        <f t="shared" si="60"/>
        <v>243.68793375317435</v>
      </c>
      <c r="R91" s="48">
        <f t="shared" si="61"/>
        <v>877220.3874292749</v>
      </c>
      <c r="S91" s="340">
        <f t="shared" si="52"/>
        <v>141.71740524532376</v>
      </c>
      <c r="T91" s="339">
        <f t="shared" si="62"/>
        <v>2385630.898394743</v>
      </c>
      <c r="U91" s="377">
        <f aca="true" t="shared" si="67" ref="U91:U135">T91/J91</f>
        <v>385.40533899849817</v>
      </c>
      <c r="V91" s="375">
        <f t="shared" si="63"/>
        <v>2461135.2671804475</v>
      </c>
      <c r="W91" s="385">
        <f t="shared" si="64"/>
        <v>69522.32529577141</v>
      </c>
      <c r="X91" s="386">
        <f t="shared" si="53"/>
        <v>11.231525952573019</v>
      </c>
      <c r="Y91" s="362">
        <f t="shared" si="65"/>
        <v>262102.25511732724</v>
      </c>
      <c r="Z91" s="363">
        <f t="shared" si="66"/>
        <v>2455153.2236905145</v>
      </c>
      <c r="AA91" s="368">
        <f t="shared" si="54"/>
        <v>396.6368649510712</v>
      </c>
      <c r="AB91" s="369">
        <f t="shared" si="55"/>
        <v>697.2886179183512</v>
      </c>
      <c r="AC91" s="192"/>
      <c r="AD91" s="393">
        <v>2329356.0904477476</v>
      </c>
      <c r="AE91" s="453">
        <f aca="true" t="shared" si="68" ref="AE91:AE135">Z91-AD91</f>
        <v>125797.13324276684</v>
      </c>
      <c r="AF91" s="454">
        <f t="shared" si="56"/>
        <v>0.0540051105791155</v>
      </c>
      <c r="AG91" s="155"/>
    </row>
    <row r="92" spans="1:33" ht="15">
      <c r="A92" s="39">
        <v>76</v>
      </c>
      <c r="B92" s="55" t="s">
        <v>78</v>
      </c>
      <c r="C92" s="48">
        <f>Vertetie_ienemumi!I81</f>
        <v>24054630.268609814</v>
      </c>
      <c r="D92" s="114">
        <f>Iedzivotaju_skaits_struktura!C81</f>
        <v>36344</v>
      </c>
      <c r="E92" s="114">
        <f>Iedzivotaju_skaits_struktura!D81</f>
        <v>2631</v>
      </c>
      <c r="F92" s="114">
        <f>Iedzivotaju_skaits_struktura!E81</f>
        <v>3974</v>
      </c>
      <c r="G92" s="114">
        <f>Iedzivotaju_skaits_struktura!F81</f>
        <v>7881</v>
      </c>
      <c r="H92" s="114">
        <f>PFI!H94</f>
        <v>987.913</v>
      </c>
      <c r="I92" s="48">
        <f t="shared" si="47"/>
        <v>661.859736644558</v>
      </c>
      <c r="J92" s="48">
        <f t="shared" si="48"/>
        <v>62789.347760000004</v>
      </c>
      <c r="K92" s="177">
        <f t="shared" si="49"/>
        <v>383.10049597192716</v>
      </c>
      <c r="L92" s="180">
        <f t="shared" si="57"/>
        <v>14432778.161165887</v>
      </c>
      <c r="M92" s="158">
        <f t="shared" si="58"/>
        <v>-23.046060283363488</v>
      </c>
      <c r="N92" s="199">
        <f t="shared" si="50"/>
        <v>13.827636170018092</v>
      </c>
      <c r="O92" s="333">
        <f t="shared" si="59"/>
        <v>868228.2561780205</v>
      </c>
      <c r="P92" s="339">
        <f t="shared" si="51"/>
        <v>15301006.417343907</v>
      </c>
      <c r="Q92" s="317">
        <f t="shared" si="60"/>
        <v>243.68793375317435</v>
      </c>
      <c r="R92" s="48">
        <f t="shared" si="61"/>
        <v>9621852.107443927</v>
      </c>
      <c r="S92" s="340">
        <f t="shared" si="52"/>
        <v>153.24019838877086</v>
      </c>
      <c r="T92" s="339">
        <f t="shared" si="62"/>
        <v>24922858.524787836</v>
      </c>
      <c r="U92" s="377">
        <f t="shared" si="67"/>
        <v>396.92813214194524</v>
      </c>
      <c r="V92" s="375">
        <f t="shared" si="63"/>
        <v>23156479.003758777</v>
      </c>
      <c r="W92" s="385">
        <f t="shared" si="64"/>
        <v>654125.8773835542</v>
      </c>
      <c r="X92" s="386">
        <f t="shared" si="53"/>
        <v>10.417784237603843</v>
      </c>
      <c r="Y92" s="362">
        <f t="shared" si="65"/>
        <v>1522354.1335615749</v>
      </c>
      <c r="Z92" s="363">
        <f t="shared" si="66"/>
        <v>25576984.40217139</v>
      </c>
      <c r="AA92" s="368">
        <f t="shared" si="54"/>
        <v>407.34591637954907</v>
      </c>
      <c r="AB92" s="369">
        <f t="shared" si="55"/>
        <v>703.7470944907382</v>
      </c>
      <c r="AC92" s="192"/>
      <c r="AD92" s="393">
        <v>24044868.886494506</v>
      </c>
      <c r="AE92" s="453">
        <f t="shared" si="68"/>
        <v>1532115.5156768821</v>
      </c>
      <c r="AF92" s="454">
        <f t="shared" si="56"/>
        <v>0.06371902142238084</v>
      </c>
      <c r="AG92" s="155"/>
    </row>
    <row r="93" spans="1:33" ht="15">
      <c r="A93" s="39">
        <v>77</v>
      </c>
      <c r="B93" s="55" t="s">
        <v>79</v>
      </c>
      <c r="C93" s="48">
        <f>Vertetie_ienemumi!I82</f>
        <v>14866327.95834469</v>
      </c>
      <c r="D93" s="114">
        <f>Iedzivotaju_skaits_struktura!C82</f>
        <v>20330</v>
      </c>
      <c r="E93" s="114">
        <f>Iedzivotaju_skaits_struktura!D82</f>
        <v>1462</v>
      </c>
      <c r="F93" s="114">
        <f>Iedzivotaju_skaits_struktura!E82</f>
        <v>2232</v>
      </c>
      <c r="G93" s="114">
        <f>Iedzivotaju_skaits_struktura!F82</f>
        <v>3945</v>
      </c>
      <c r="H93" s="114">
        <f>PFI!H95</f>
        <v>298.184</v>
      </c>
      <c r="I93" s="48">
        <f t="shared" si="47"/>
        <v>731.2507603711111</v>
      </c>
      <c r="J93" s="48">
        <f t="shared" si="48"/>
        <v>34399.93968</v>
      </c>
      <c r="K93" s="177">
        <f t="shared" si="49"/>
        <v>432.1614542535933</v>
      </c>
      <c r="L93" s="180">
        <f t="shared" si="57"/>
        <v>8919796.775006814</v>
      </c>
      <c r="M93" s="158">
        <f t="shared" si="58"/>
        <v>26.014897998302672</v>
      </c>
      <c r="N93" s="199">
        <f t="shared" si="50"/>
        <v>-15.608938798981603</v>
      </c>
      <c r="O93" s="333">
        <f t="shared" si="59"/>
        <v>-536946.5531537788</v>
      </c>
      <c r="P93" s="339">
        <f t="shared" si="51"/>
        <v>8382850.2218530355</v>
      </c>
      <c r="Q93" s="317">
        <f t="shared" si="60"/>
        <v>243.68793375317438</v>
      </c>
      <c r="R93" s="48">
        <f t="shared" si="61"/>
        <v>5946531.183337877</v>
      </c>
      <c r="S93" s="340">
        <f t="shared" si="52"/>
        <v>172.86458170143734</v>
      </c>
      <c r="T93" s="339">
        <f t="shared" si="62"/>
        <v>14329381.405190911</v>
      </c>
      <c r="U93" s="377">
        <f t="shared" si="67"/>
        <v>416.5525154546117</v>
      </c>
      <c r="V93" s="375">
        <f t="shared" si="63"/>
        <v>10998876.397703366</v>
      </c>
      <c r="W93" s="385">
        <f t="shared" si="64"/>
        <v>310697.04823056824</v>
      </c>
      <c r="X93" s="386">
        <f t="shared" si="53"/>
        <v>9.031906774278628</v>
      </c>
      <c r="Y93" s="362">
        <f t="shared" si="65"/>
        <v>-226249.50492321054</v>
      </c>
      <c r="Z93" s="363">
        <f t="shared" si="66"/>
        <v>14640078.45342148</v>
      </c>
      <c r="AA93" s="368">
        <f t="shared" si="54"/>
        <v>425.58442222889033</v>
      </c>
      <c r="AB93" s="369">
        <f t="shared" si="55"/>
        <v>720.1219111373084</v>
      </c>
      <c r="AC93" s="192"/>
      <c r="AD93" s="393">
        <v>13593377.703595517</v>
      </c>
      <c r="AE93" s="453">
        <f t="shared" si="68"/>
        <v>1046700.7498259619</v>
      </c>
      <c r="AF93" s="454">
        <f t="shared" si="56"/>
        <v>0.07700078469452842</v>
      </c>
      <c r="AG93" s="155"/>
    </row>
    <row r="94" spans="1:33" ht="15">
      <c r="A94" s="39">
        <v>78</v>
      </c>
      <c r="B94" s="58" t="s">
        <v>80</v>
      </c>
      <c r="C94" s="48">
        <f>Vertetie_ienemumi!I83</f>
        <v>7461388.987704842</v>
      </c>
      <c r="D94" s="114">
        <f>Iedzivotaju_skaits_struktura!C83</f>
        <v>10698</v>
      </c>
      <c r="E94" s="114">
        <f>Iedzivotaju_skaits_struktura!D83</f>
        <v>1064</v>
      </c>
      <c r="F94" s="114">
        <f>Iedzivotaju_skaits_struktura!E83</f>
        <v>1297</v>
      </c>
      <c r="G94" s="114">
        <f>Iedzivotaju_skaits_struktura!F83</f>
        <v>1816</v>
      </c>
      <c r="H94" s="114">
        <f>PFI!H96</f>
        <v>285.82099999999997</v>
      </c>
      <c r="I94" s="48">
        <f t="shared" si="47"/>
        <v>697.456439306865</v>
      </c>
      <c r="J94" s="48">
        <f t="shared" si="48"/>
        <v>19194.26792</v>
      </c>
      <c r="K94" s="177">
        <f t="shared" si="49"/>
        <v>388.73006351704834</v>
      </c>
      <c r="L94" s="180">
        <f t="shared" si="57"/>
        <v>4476833.392622905</v>
      </c>
      <c r="M94" s="158">
        <f t="shared" si="58"/>
        <v>-17.41649273824231</v>
      </c>
      <c r="N94" s="199">
        <f t="shared" si="50"/>
        <v>10.449895642945387</v>
      </c>
      <c r="O94" s="333">
        <f t="shared" si="59"/>
        <v>200578.09670673442</v>
      </c>
      <c r="P94" s="339">
        <f t="shared" si="51"/>
        <v>4677411.489329639</v>
      </c>
      <c r="Q94" s="317">
        <f t="shared" si="60"/>
        <v>243.68793375317432</v>
      </c>
      <c r="R94" s="48">
        <f t="shared" si="61"/>
        <v>2984555.595081937</v>
      </c>
      <c r="S94" s="340">
        <f t="shared" si="52"/>
        <v>155.49202540681932</v>
      </c>
      <c r="T94" s="339">
        <f t="shared" si="62"/>
        <v>7661967.084411576</v>
      </c>
      <c r="U94" s="377">
        <f t="shared" si="67"/>
        <v>399.1799591599937</v>
      </c>
      <c r="V94" s="375">
        <f t="shared" si="63"/>
        <v>6970719.522769656</v>
      </c>
      <c r="W94" s="385">
        <f t="shared" si="64"/>
        <v>196909.38432765333</v>
      </c>
      <c r="X94" s="386">
        <f t="shared" si="53"/>
        <v>10.258759810395173</v>
      </c>
      <c r="Y94" s="362">
        <f t="shared" si="65"/>
        <v>397487.4810343877</v>
      </c>
      <c r="Z94" s="363">
        <f t="shared" si="66"/>
        <v>7858876.46873923</v>
      </c>
      <c r="AA94" s="368">
        <f t="shared" si="54"/>
        <v>409.4387189703889</v>
      </c>
      <c r="AB94" s="369">
        <f t="shared" si="55"/>
        <v>734.6117469376734</v>
      </c>
      <c r="AC94" s="192"/>
      <c r="AD94" s="393">
        <v>7220413.0089679705</v>
      </c>
      <c r="AE94" s="453">
        <f t="shared" si="68"/>
        <v>638463.4597712597</v>
      </c>
      <c r="AF94" s="454">
        <f t="shared" si="56"/>
        <v>0.08842478387015662</v>
      </c>
      <c r="AG94" s="155"/>
    </row>
    <row r="95" spans="1:33" ht="15">
      <c r="A95" s="39">
        <v>79</v>
      </c>
      <c r="B95" s="55" t="s">
        <v>81</v>
      </c>
      <c r="C95" s="48">
        <f>Vertetie_ienemumi!I84</f>
        <v>2327924.3606984545</v>
      </c>
      <c r="D95" s="114">
        <f>Iedzivotaju_skaits_struktura!C84</f>
        <v>4138</v>
      </c>
      <c r="E95" s="114">
        <f>Iedzivotaju_skaits_struktura!D84</f>
        <v>246</v>
      </c>
      <c r="F95" s="114">
        <f>Iedzivotaju_skaits_struktura!E84</f>
        <v>439</v>
      </c>
      <c r="G95" s="114">
        <f>Iedzivotaju_skaits_struktura!F84</f>
        <v>881</v>
      </c>
      <c r="H95" s="114">
        <f>PFI!H97</f>
        <v>485.024</v>
      </c>
      <c r="I95" s="48">
        <f t="shared" si="47"/>
        <v>562.5723442963882</v>
      </c>
      <c r="J95" s="48">
        <f t="shared" si="48"/>
        <v>7533.956480000001</v>
      </c>
      <c r="K95" s="177">
        <f t="shared" si="49"/>
        <v>308.9909487635445</v>
      </c>
      <c r="L95" s="180">
        <f t="shared" si="57"/>
        <v>1396754.6164190727</v>
      </c>
      <c r="M95" s="158">
        <f t="shared" si="58"/>
        <v>-97.15560749174614</v>
      </c>
      <c r="N95" s="199">
        <f t="shared" si="50"/>
        <v>58.29336449504768</v>
      </c>
      <c r="O95" s="333">
        <f t="shared" si="59"/>
        <v>439179.67117846647</v>
      </c>
      <c r="P95" s="339">
        <f t="shared" si="51"/>
        <v>1835934.2875975391</v>
      </c>
      <c r="Q95" s="317">
        <f t="shared" si="60"/>
        <v>243.6879337531744</v>
      </c>
      <c r="R95" s="48">
        <f t="shared" si="61"/>
        <v>931169.7442793818</v>
      </c>
      <c r="S95" s="340">
        <f t="shared" si="52"/>
        <v>123.59637950541781</v>
      </c>
      <c r="T95" s="339">
        <f t="shared" si="62"/>
        <v>2767104.0318769207</v>
      </c>
      <c r="U95" s="377">
        <f t="shared" si="67"/>
        <v>367.2843132585922</v>
      </c>
      <c r="V95" s="375">
        <f t="shared" si="63"/>
        <v>3336833.362061962</v>
      </c>
      <c r="W95" s="385">
        <f t="shared" si="64"/>
        <v>94259.10779817593</v>
      </c>
      <c r="X95" s="386">
        <f t="shared" si="53"/>
        <v>12.511236034930736</v>
      </c>
      <c r="Y95" s="362">
        <f t="shared" si="65"/>
        <v>533438.7789766424</v>
      </c>
      <c r="Z95" s="363">
        <f t="shared" si="66"/>
        <v>2861363.1396750966</v>
      </c>
      <c r="AA95" s="368">
        <f t="shared" si="54"/>
        <v>379.7955492935229</v>
      </c>
      <c r="AB95" s="369">
        <f t="shared" si="55"/>
        <v>691.4845673453592</v>
      </c>
      <c r="AC95" s="192"/>
      <c r="AD95" s="393">
        <v>2672037.1382037806</v>
      </c>
      <c r="AE95" s="453">
        <f t="shared" si="68"/>
        <v>189326.00147131598</v>
      </c>
      <c r="AF95" s="454">
        <f t="shared" si="56"/>
        <v>0.07085455466333301</v>
      </c>
      <c r="AG95" s="155"/>
    </row>
    <row r="96" spans="1:33" ht="15">
      <c r="A96" s="39">
        <v>80</v>
      </c>
      <c r="B96" s="55" t="s">
        <v>82</v>
      </c>
      <c r="C96" s="48">
        <f>Vertetie_ienemumi!I85</f>
        <v>1819553.4615209582</v>
      </c>
      <c r="D96" s="114">
        <f>Iedzivotaju_skaits_struktura!C85</f>
        <v>2928</v>
      </c>
      <c r="E96" s="114">
        <f>Iedzivotaju_skaits_struktura!D85</f>
        <v>164</v>
      </c>
      <c r="F96" s="114">
        <f>Iedzivotaju_skaits_struktura!E85</f>
        <v>272</v>
      </c>
      <c r="G96" s="114">
        <f>Iedzivotaju_skaits_struktura!F85</f>
        <v>701</v>
      </c>
      <c r="H96" s="114">
        <f>PFI!H98</f>
        <v>515.055</v>
      </c>
      <c r="I96" s="48">
        <f t="shared" si="47"/>
        <v>621.4321931424038</v>
      </c>
      <c r="J96" s="48">
        <f t="shared" si="48"/>
        <v>5500.1036</v>
      </c>
      <c r="K96" s="177">
        <f t="shared" si="49"/>
        <v>330.82167061743314</v>
      </c>
      <c r="L96" s="180">
        <f t="shared" si="57"/>
        <v>1091732.076912575</v>
      </c>
      <c r="M96" s="158">
        <f t="shared" si="58"/>
        <v>-75.3248856378575</v>
      </c>
      <c r="N96" s="199">
        <f t="shared" si="50"/>
        <v>45.1949313827145</v>
      </c>
      <c r="O96" s="333">
        <f t="shared" si="59"/>
        <v>248576.80479982102</v>
      </c>
      <c r="P96" s="339">
        <f t="shared" si="51"/>
        <v>1340308.881712396</v>
      </c>
      <c r="Q96" s="317">
        <f t="shared" si="60"/>
        <v>243.68793375317438</v>
      </c>
      <c r="R96" s="48">
        <f t="shared" si="61"/>
        <v>727821.3846083833</v>
      </c>
      <c r="S96" s="340">
        <f t="shared" si="52"/>
        <v>132.32866824697325</v>
      </c>
      <c r="T96" s="339">
        <f t="shared" si="62"/>
        <v>2068130.2663207792</v>
      </c>
      <c r="U96" s="377">
        <f t="shared" si="67"/>
        <v>376.0166020001476</v>
      </c>
      <c r="V96" s="375">
        <f t="shared" si="63"/>
        <v>2315956.801485282</v>
      </c>
      <c r="W96" s="385">
        <f t="shared" si="64"/>
        <v>65421.313599017616</v>
      </c>
      <c r="X96" s="386">
        <f t="shared" si="53"/>
        <v>11.894560240468492</v>
      </c>
      <c r="Y96" s="362">
        <f t="shared" si="65"/>
        <v>313998.1183988386</v>
      </c>
      <c r="Z96" s="363">
        <f t="shared" si="66"/>
        <v>2133551.579919797</v>
      </c>
      <c r="AA96" s="368">
        <f t="shared" si="54"/>
        <v>387.91116224061614</v>
      </c>
      <c r="AB96" s="369">
        <f t="shared" si="55"/>
        <v>728.6719876775263</v>
      </c>
      <c r="AC96" s="192"/>
      <c r="AD96" s="393">
        <v>1897413.9470508213</v>
      </c>
      <c r="AE96" s="453">
        <f t="shared" si="68"/>
        <v>236137.63286897563</v>
      </c>
      <c r="AF96" s="454">
        <f t="shared" si="56"/>
        <v>0.12445235434050006</v>
      </c>
      <c r="AG96" s="155"/>
    </row>
    <row r="97" spans="1:33" ht="15">
      <c r="A97" s="39">
        <v>81</v>
      </c>
      <c r="B97" s="55" t="s">
        <v>83</v>
      </c>
      <c r="C97" s="48">
        <f>Vertetie_ienemumi!I86</f>
        <v>2746216.8097506254</v>
      </c>
      <c r="D97" s="114">
        <f>Iedzivotaju_skaits_struktura!C86</f>
        <v>5676</v>
      </c>
      <c r="E97" s="114">
        <f>Iedzivotaju_skaits_struktura!D86</f>
        <v>353</v>
      </c>
      <c r="F97" s="114">
        <f>Iedzivotaju_skaits_struktura!E86</f>
        <v>575</v>
      </c>
      <c r="G97" s="114">
        <f>Iedzivotaju_skaits_struktura!F86</f>
        <v>1351</v>
      </c>
      <c r="H97" s="114">
        <f>PFI!H99</f>
        <v>375.00300000000004</v>
      </c>
      <c r="I97" s="48">
        <f t="shared" si="47"/>
        <v>483.82960002653726</v>
      </c>
      <c r="J97" s="48">
        <f t="shared" si="48"/>
        <v>9946.26456</v>
      </c>
      <c r="K97" s="177">
        <f t="shared" si="49"/>
        <v>276.10534519610906</v>
      </c>
      <c r="L97" s="180">
        <f t="shared" si="57"/>
        <v>1647730.0858503752</v>
      </c>
      <c r="M97" s="158">
        <f t="shared" si="58"/>
        <v>-130.0412110591816</v>
      </c>
      <c r="N97" s="199">
        <f t="shared" si="50"/>
        <v>78.02472663550896</v>
      </c>
      <c r="O97" s="333">
        <f t="shared" si="59"/>
        <v>776054.5733384507</v>
      </c>
      <c r="P97" s="339">
        <f t="shared" si="51"/>
        <v>2423784.659188826</v>
      </c>
      <c r="Q97" s="317">
        <f t="shared" si="60"/>
        <v>243.68793375317438</v>
      </c>
      <c r="R97" s="48">
        <f t="shared" si="61"/>
        <v>1098486.7239002502</v>
      </c>
      <c r="S97" s="340">
        <f t="shared" si="52"/>
        <v>110.4421380784436</v>
      </c>
      <c r="T97" s="339">
        <f t="shared" si="62"/>
        <v>3522271.3830890763</v>
      </c>
      <c r="U97" s="377">
        <f t="shared" si="67"/>
        <v>354.130071831618</v>
      </c>
      <c r="V97" s="375">
        <f t="shared" si="63"/>
        <v>4732347.624282079</v>
      </c>
      <c r="W97" s="385">
        <f t="shared" si="64"/>
        <v>133679.6946252071</v>
      </c>
      <c r="X97" s="386">
        <f t="shared" si="53"/>
        <v>13.440190919796638</v>
      </c>
      <c r="Y97" s="362">
        <f t="shared" si="65"/>
        <v>909734.2679636579</v>
      </c>
      <c r="Z97" s="363">
        <f t="shared" si="66"/>
        <v>3655951.0777142835</v>
      </c>
      <c r="AA97" s="368">
        <f t="shared" si="54"/>
        <v>367.57026275141465</v>
      </c>
      <c r="AB97" s="369">
        <f t="shared" si="55"/>
        <v>644.1069551998386</v>
      </c>
      <c r="AC97" s="192"/>
      <c r="AD97" s="393">
        <v>3453832.408426302</v>
      </c>
      <c r="AE97" s="453">
        <f t="shared" si="68"/>
        <v>202118.66928798147</v>
      </c>
      <c r="AF97" s="454">
        <f t="shared" si="56"/>
        <v>0.05852011487148978</v>
      </c>
      <c r="AG97" s="155"/>
    </row>
    <row r="98" spans="1:33" ht="15">
      <c r="A98" s="39">
        <v>82</v>
      </c>
      <c r="B98" s="55" t="s">
        <v>84</v>
      </c>
      <c r="C98" s="48">
        <f>Vertetie_ienemumi!I87</f>
        <v>5049570.302366326</v>
      </c>
      <c r="D98" s="114">
        <f>Iedzivotaju_skaits_struktura!C87</f>
        <v>10497</v>
      </c>
      <c r="E98" s="114">
        <f>Iedzivotaju_skaits_struktura!D87</f>
        <v>647</v>
      </c>
      <c r="F98" s="114">
        <f>Iedzivotaju_skaits_struktura!E87</f>
        <v>957</v>
      </c>
      <c r="G98" s="114">
        <f>Iedzivotaju_skaits_struktura!F87</f>
        <v>2266</v>
      </c>
      <c r="H98" s="114">
        <f>PFI!H100</f>
        <v>363.10699999999997</v>
      </c>
      <c r="I98" s="48">
        <f t="shared" si="47"/>
        <v>481.04889991105324</v>
      </c>
      <c r="J98" s="48">
        <f t="shared" si="48"/>
        <v>17359.56264</v>
      </c>
      <c r="K98" s="177">
        <f t="shared" si="49"/>
        <v>290.88119367311003</v>
      </c>
      <c r="L98" s="180">
        <f t="shared" si="57"/>
        <v>3029742.1814197954</v>
      </c>
      <c r="M98" s="158">
        <f t="shared" si="58"/>
        <v>-115.26536258218061</v>
      </c>
      <c r="N98" s="199">
        <f t="shared" si="50"/>
        <v>69.15921754930837</v>
      </c>
      <c r="O98" s="333">
        <f t="shared" si="59"/>
        <v>1200573.769180606</v>
      </c>
      <c r="P98" s="339">
        <f t="shared" si="51"/>
        <v>4230315.9506004015</v>
      </c>
      <c r="Q98" s="317">
        <f t="shared" si="60"/>
        <v>243.6879337531744</v>
      </c>
      <c r="R98" s="48">
        <f t="shared" si="61"/>
        <v>2019828.1209465303</v>
      </c>
      <c r="S98" s="340">
        <f t="shared" si="52"/>
        <v>116.35247746924402</v>
      </c>
      <c r="T98" s="339">
        <f t="shared" si="62"/>
        <v>6250144.071546932</v>
      </c>
      <c r="U98" s="377">
        <f t="shared" si="67"/>
        <v>360.0404112224184</v>
      </c>
      <c r="V98" s="375">
        <f t="shared" si="63"/>
        <v>8003029.1903086305</v>
      </c>
      <c r="W98" s="385">
        <f t="shared" si="64"/>
        <v>226070.1417511307</v>
      </c>
      <c r="X98" s="386">
        <f t="shared" si="53"/>
        <v>13.02280169376034</v>
      </c>
      <c r="Y98" s="362">
        <f t="shared" si="65"/>
        <v>1426643.9109317367</v>
      </c>
      <c r="Z98" s="363">
        <f t="shared" si="66"/>
        <v>6476214.213298063</v>
      </c>
      <c r="AA98" s="368">
        <f t="shared" si="54"/>
        <v>373.06321291617877</v>
      </c>
      <c r="AB98" s="369">
        <f t="shared" si="55"/>
        <v>616.9585799083608</v>
      </c>
      <c r="AC98" s="192"/>
      <c r="AD98" s="393">
        <v>6110476.438677189</v>
      </c>
      <c r="AE98" s="453">
        <f t="shared" si="68"/>
        <v>365737.77462087385</v>
      </c>
      <c r="AF98" s="454">
        <f t="shared" si="56"/>
        <v>0.059854215672264344</v>
      </c>
      <c r="AG98" s="155"/>
    </row>
    <row r="99" spans="1:33" ht="15">
      <c r="A99" s="39">
        <v>83</v>
      </c>
      <c r="B99" s="55" t="s">
        <v>85</v>
      </c>
      <c r="C99" s="48">
        <f>Vertetie_ienemumi!I88</f>
        <v>2594288.441420893</v>
      </c>
      <c r="D99" s="114">
        <f>Iedzivotaju_skaits_struktura!C88</f>
        <v>5875</v>
      </c>
      <c r="E99" s="114">
        <f>Iedzivotaju_skaits_struktura!D88</f>
        <v>349</v>
      </c>
      <c r="F99" s="114">
        <f>Iedzivotaju_skaits_struktura!E88</f>
        <v>678</v>
      </c>
      <c r="G99" s="114">
        <f>Iedzivotaju_skaits_struktura!F88</f>
        <v>1298</v>
      </c>
      <c r="H99" s="114">
        <f>PFI!H101</f>
        <v>519.624</v>
      </c>
      <c r="I99" s="48">
        <f t="shared" si="47"/>
        <v>441.58101130568394</v>
      </c>
      <c r="J99" s="48">
        <f t="shared" si="48"/>
        <v>10652.28848</v>
      </c>
      <c r="K99" s="177">
        <f t="shared" si="49"/>
        <v>243.5428261534364</v>
      </c>
      <c r="L99" s="180">
        <f t="shared" si="57"/>
        <v>1556573.064852536</v>
      </c>
      <c r="M99" s="158">
        <f t="shared" si="58"/>
        <v>-162.60373010185424</v>
      </c>
      <c r="N99" s="199">
        <f t="shared" si="50"/>
        <v>97.56223806111254</v>
      </c>
      <c r="O99" s="333">
        <f t="shared" si="59"/>
        <v>1039261.1045814066</v>
      </c>
      <c r="P99" s="339">
        <f t="shared" si="51"/>
        <v>2595834.1694339425</v>
      </c>
      <c r="Q99" s="317">
        <f t="shared" si="60"/>
        <v>243.68793375317438</v>
      </c>
      <c r="R99" s="48">
        <f t="shared" si="61"/>
        <v>1037715.3765683573</v>
      </c>
      <c r="S99" s="340">
        <f t="shared" si="52"/>
        <v>97.41713046137457</v>
      </c>
      <c r="T99" s="339">
        <f t="shared" si="62"/>
        <v>3633549.5460023</v>
      </c>
      <c r="U99" s="377">
        <f t="shared" si="67"/>
        <v>341.105064214549</v>
      </c>
      <c r="V99" s="375">
        <f t="shared" si="63"/>
        <v>5415133.114482733</v>
      </c>
      <c r="W99" s="385">
        <f t="shared" si="64"/>
        <v>152967.06805403306</v>
      </c>
      <c r="X99" s="386">
        <f t="shared" si="53"/>
        <v>14.360019289867473</v>
      </c>
      <c r="Y99" s="362">
        <f t="shared" si="65"/>
        <v>1192228.1726354396</v>
      </c>
      <c r="Z99" s="363">
        <f t="shared" si="66"/>
        <v>3786516.614056333</v>
      </c>
      <c r="AA99" s="368">
        <f t="shared" si="54"/>
        <v>355.46508350441644</v>
      </c>
      <c r="AB99" s="369">
        <f t="shared" si="55"/>
        <v>644.5134662223545</v>
      </c>
      <c r="AC99" s="192"/>
      <c r="AD99" s="393">
        <v>3612765.9014219795</v>
      </c>
      <c r="AE99" s="453">
        <f t="shared" si="68"/>
        <v>173750.71263435343</v>
      </c>
      <c r="AF99" s="454">
        <f t="shared" si="56"/>
        <v>0.04809354311220804</v>
      </c>
      <c r="AG99" s="155"/>
    </row>
    <row r="100" spans="1:33" ht="15">
      <c r="A100" s="39">
        <v>84</v>
      </c>
      <c r="B100" s="55" t="s">
        <v>86</v>
      </c>
      <c r="C100" s="48">
        <f>Vertetie_ienemumi!I89</f>
        <v>4734929.346179078</v>
      </c>
      <c r="D100" s="114">
        <f>Iedzivotaju_skaits_struktura!C89</f>
        <v>8736</v>
      </c>
      <c r="E100" s="114">
        <f>Iedzivotaju_skaits_struktura!D89</f>
        <v>548</v>
      </c>
      <c r="F100" s="114">
        <f>Iedzivotaju_skaits_struktura!E89</f>
        <v>926</v>
      </c>
      <c r="G100" s="114">
        <f>Iedzivotaju_skaits_struktura!F89</f>
        <v>1775</v>
      </c>
      <c r="H100" s="114">
        <f>PFI!H102</f>
        <v>301.47900000000004</v>
      </c>
      <c r="I100" s="48">
        <f t="shared" si="47"/>
        <v>542.0019855974219</v>
      </c>
      <c r="J100" s="48">
        <f t="shared" si="48"/>
        <v>14808.82808</v>
      </c>
      <c r="K100" s="177">
        <f t="shared" si="49"/>
        <v>319.7369380345375</v>
      </c>
      <c r="L100" s="180">
        <f t="shared" si="57"/>
        <v>2840957.607707447</v>
      </c>
      <c r="M100" s="158">
        <f t="shared" si="58"/>
        <v>-86.40961822075315</v>
      </c>
      <c r="N100" s="199">
        <f t="shared" si="50"/>
        <v>51.845770932451885</v>
      </c>
      <c r="O100" s="333">
        <f t="shared" si="59"/>
        <v>767775.1084137412</v>
      </c>
      <c r="P100" s="339">
        <f t="shared" si="51"/>
        <v>3608732.7161211884</v>
      </c>
      <c r="Q100" s="317">
        <f t="shared" si="60"/>
        <v>243.68793375317438</v>
      </c>
      <c r="R100" s="48">
        <f t="shared" si="61"/>
        <v>1893971.7384716314</v>
      </c>
      <c r="S100" s="340">
        <f t="shared" si="52"/>
        <v>127.894775213815</v>
      </c>
      <c r="T100" s="339">
        <f t="shared" si="62"/>
        <v>5502704.45459282</v>
      </c>
      <c r="U100" s="377">
        <f t="shared" si="67"/>
        <v>371.5827089669894</v>
      </c>
      <c r="V100" s="375">
        <f t="shared" si="63"/>
        <v>6399781.008719507</v>
      </c>
      <c r="W100" s="385">
        <f t="shared" si="64"/>
        <v>180781.47229169589</v>
      </c>
      <c r="X100" s="386">
        <f t="shared" si="53"/>
        <v>12.207682560367457</v>
      </c>
      <c r="Y100" s="362">
        <f t="shared" si="65"/>
        <v>948556.5807054371</v>
      </c>
      <c r="Z100" s="363">
        <f t="shared" si="66"/>
        <v>5683485.926884516</v>
      </c>
      <c r="AA100" s="368">
        <f t="shared" si="54"/>
        <v>383.79039152735686</v>
      </c>
      <c r="AB100" s="369">
        <f t="shared" si="55"/>
        <v>650.5821802752422</v>
      </c>
      <c r="AC100" s="192"/>
      <c r="AD100" s="393">
        <v>5323072.37539844</v>
      </c>
      <c r="AE100" s="453">
        <f t="shared" si="68"/>
        <v>360413.55148607586</v>
      </c>
      <c r="AF100" s="454">
        <f t="shared" si="56"/>
        <v>0.06770780595653614</v>
      </c>
      <c r="AG100" s="155"/>
    </row>
    <row r="101" spans="1:33" ht="15">
      <c r="A101" s="39">
        <v>85</v>
      </c>
      <c r="B101" s="55" t="s">
        <v>87</v>
      </c>
      <c r="C101" s="48">
        <f>Vertetie_ienemumi!I90</f>
        <v>1572192.0501050695</v>
      </c>
      <c r="D101" s="114">
        <f>Iedzivotaju_skaits_struktura!C90</f>
        <v>3457</v>
      </c>
      <c r="E101" s="114">
        <f>Iedzivotaju_skaits_struktura!D90</f>
        <v>181</v>
      </c>
      <c r="F101" s="114">
        <f>Iedzivotaju_skaits_struktura!E90</f>
        <v>338</v>
      </c>
      <c r="G101" s="114">
        <f>Iedzivotaju_skaits_struktura!F90</f>
        <v>761</v>
      </c>
      <c r="H101" s="114">
        <f>PFI!H103</f>
        <v>308.703</v>
      </c>
      <c r="I101" s="48">
        <f t="shared" si="47"/>
        <v>454.7850882571795</v>
      </c>
      <c r="J101" s="48">
        <f t="shared" si="48"/>
        <v>6014.78856</v>
      </c>
      <c r="K101" s="177">
        <f t="shared" si="49"/>
        <v>261.3877502794661</v>
      </c>
      <c r="L101" s="180">
        <f t="shared" si="57"/>
        <v>943315.2300630417</v>
      </c>
      <c r="M101" s="158">
        <f t="shared" si="58"/>
        <v>-144.75880597582454</v>
      </c>
      <c r="N101" s="199">
        <f t="shared" si="50"/>
        <v>86.85528358549472</v>
      </c>
      <c r="O101" s="333">
        <f t="shared" si="59"/>
        <v>522416.1660855894</v>
      </c>
      <c r="P101" s="339">
        <f t="shared" si="51"/>
        <v>1465731.396148631</v>
      </c>
      <c r="Q101" s="317">
        <f t="shared" si="60"/>
        <v>243.68793375317438</v>
      </c>
      <c r="R101" s="48">
        <f t="shared" si="61"/>
        <v>628876.8200420279</v>
      </c>
      <c r="S101" s="340">
        <f t="shared" si="52"/>
        <v>104.55510011178644</v>
      </c>
      <c r="T101" s="339">
        <f t="shared" si="62"/>
        <v>2094608.216190659</v>
      </c>
      <c r="U101" s="377">
        <f t="shared" si="67"/>
        <v>348.2430338649608</v>
      </c>
      <c r="V101" s="375">
        <f t="shared" si="63"/>
        <v>2950308.1841982487</v>
      </c>
      <c r="W101" s="385">
        <f t="shared" si="64"/>
        <v>83340.51689064222</v>
      </c>
      <c r="X101" s="386">
        <f t="shared" si="53"/>
        <v>13.855934595087781</v>
      </c>
      <c r="Y101" s="362">
        <f t="shared" si="65"/>
        <v>605756.6829762316</v>
      </c>
      <c r="Z101" s="363">
        <f t="shared" si="66"/>
        <v>2177948.733081301</v>
      </c>
      <c r="AA101" s="368">
        <f t="shared" si="54"/>
        <v>362.09896846004864</v>
      </c>
      <c r="AB101" s="369">
        <f t="shared" si="55"/>
        <v>630.0112042468329</v>
      </c>
      <c r="AC101" s="192"/>
      <c r="AD101" s="393">
        <v>2127292.820774193</v>
      </c>
      <c r="AE101" s="453">
        <f t="shared" si="68"/>
        <v>50655.91230710829</v>
      </c>
      <c r="AF101" s="454">
        <f t="shared" si="56"/>
        <v>0.023812383425744432</v>
      </c>
      <c r="AG101" s="155"/>
    </row>
    <row r="102" spans="1:33" ht="15">
      <c r="A102" s="39">
        <v>86</v>
      </c>
      <c r="B102" s="55" t="s">
        <v>88</v>
      </c>
      <c r="C102" s="48">
        <f>Vertetie_ienemumi!I91</f>
        <v>10019593.37761784</v>
      </c>
      <c r="D102" s="114">
        <f>Iedzivotaju_skaits_struktura!C91</f>
        <v>29257</v>
      </c>
      <c r="E102" s="114">
        <f>Iedzivotaju_skaits_struktura!D91</f>
        <v>1690</v>
      </c>
      <c r="F102" s="114">
        <f>Iedzivotaju_skaits_struktura!E91</f>
        <v>3247</v>
      </c>
      <c r="G102" s="114">
        <f>Iedzivotaju_skaits_struktura!F91</f>
        <v>5848</v>
      </c>
      <c r="H102" s="114">
        <f>PFI!H104</f>
        <v>2516.527</v>
      </c>
      <c r="I102" s="48">
        <f t="shared" si="47"/>
        <v>342.4682427322637</v>
      </c>
      <c r="J102" s="48">
        <f t="shared" si="48"/>
        <v>51949.461039999995</v>
      </c>
      <c r="K102" s="177">
        <f t="shared" si="49"/>
        <v>192.87194086389007</v>
      </c>
      <c r="L102" s="180">
        <f t="shared" si="57"/>
        <v>6011756.026570704</v>
      </c>
      <c r="M102" s="158">
        <f t="shared" si="58"/>
        <v>-213.27461539140057</v>
      </c>
      <c r="N102" s="199">
        <f t="shared" si="50"/>
        <v>127.96476923484033</v>
      </c>
      <c r="O102" s="333">
        <f t="shared" si="59"/>
        <v>6647700.793857927</v>
      </c>
      <c r="P102" s="339">
        <f t="shared" si="51"/>
        <v>12659456.820428632</v>
      </c>
      <c r="Q102" s="317">
        <f t="shared" si="60"/>
        <v>243.68793375317438</v>
      </c>
      <c r="R102" s="48">
        <f t="shared" si="61"/>
        <v>4007837.351047136</v>
      </c>
      <c r="S102" s="340">
        <f t="shared" si="52"/>
        <v>77.14877634555603</v>
      </c>
      <c r="T102" s="339">
        <f t="shared" si="62"/>
        <v>16667294.171475768</v>
      </c>
      <c r="U102" s="377">
        <f t="shared" si="67"/>
        <v>320.8367100987304</v>
      </c>
      <c r="V102" s="375">
        <f t="shared" si="63"/>
        <v>29041039.823648185</v>
      </c>
      <c r="W102" s="385">
        <f t="shared" si="64"/>
        <v>820353.3728806993</v>
      </c>
      <c r="X102" s="386">
        <f t="shared" si="53"/>
        <v>15.791374086615537</v>
      </c>
      <c r="Y102" s="362">
        <f t="shared" si="65"/>
        <v>7468054.166738627</v>
      </c>
      <c r="Z102" s="363">
        <f t="shared" si="66"/>
        <v>17487647.54435647</v>
      </c>
      <c r="AA102" s="368">
        <f t="shared" si="54"/>
        <v>336.628084185346</v>
      </c>
      <c r="AB102" s="369">
        <f t="shared" si="55"/>
        <v>597.7252467565529</v>
      </c>
      <c r="AC102" s="192"/>
      <c r="AD102" s="393">
        <v>16784902.84652224</v>
      </c>
      <c r="AE102" s="453">
        <f t="shared" si="68"/>
        <v>702744.6978342272</v>
      </c>
      <c r="AF102" s="454">
        <f t="shared" si="56"/>
        <v>0.041867665500359585</v>
      </c>
      <c r="AG102" s="155"/>
    </row>
    <row r="103" spans="1:33" ht="15">
      <c r="A103" s="39">
        <v>87</v>
      </c>
      <c r="B103" s="55" t="s">
        <v>89</v>
      </c>
      <c r="C103" s="48">
        <f>Vertetie_ienemumi!I92</f>
        <v>1769612.470450803</v>
      </c>
      <c r="D103" s="114">
        <f>Iedzivotaju_skaits_struktura!C92</f>
        <v>5563</v>
      </c>
      <c r="E103" s="114">
        <f>Iedzivotaju_skaits_struktura!D92</f>
        <v>235</v>
      </c>
      <c r="F103" s="114">
        <f>Iedzivotaju_skaits_struktura!E92</f>
        <v>540</v>
      </c>
      <c r="G103" s="114">
        <f>Iedzivotaju_skaits_struktura!F92</f>
        <v>1250</v>
      </c>
      <c r="H103" s="114">
        <f>PFI!H105</f>
        <v>626.995</v>
      </c>
      <c r="I103" s="48">
        <f t="shared" si="47"/>
        <v>318.10398534078786</v>
      </c>
      <c r="J103" s="48">
        <f t="shared" si="48"/>
        <v>9751.3324</v>
      </c>
      <c r="K103" s="177">
        <f t="shared" si="49"/>
        <v>181.47391534420498</v>
      </c>
      <c r="L103" s="180">
        <f t="shared" si="57"/>
        <v>1061767.4822704818</v>
      </c>
      <c r="M103" s="158">
        <f t="shared" si="58"/>
        <v>-224.67264091108567</v>
      </c>
      <c r="N103" s="199">
        <f t="shared" si="50"/>
        <v>134.8035845466514</v>
      </c>
      <c r="O103" s="333">
        <f t="shared" si="59"/>
        <v>1314514.561625901</v>
      </c>
      <c r="P103" s="339">
        <f t="shared" si="51"/>
        <v>2376282.0438963827</v>
      </c>
      <c r="Q103" s="317">
        <f t="shared" si="60"/>
        <v>243.68793375317438</v>
      </c>
      <c r="R103" s="48">
        <f t="shared" si="61"/>
        <v>707844.9881803212</v>
      </c>
      <c r="S103" s="340">
        <f t="shared" si="52"/>
        <v>72.58956613768198</v>
      </c>
      <c r="T103" s="339">
        <f t="shared" si="62"/>
        <v>3084127.032076704</v>
      </c>
      <c r="U103" s="377">
        <f t="shared" si="67"/>
        <v>316.27749989085635</v>
      </c>
      <c r="V103" s="375">
        <f t="shared" si="63"/>
        <v>5562383.097448184</v>
      </c>
      <c r="W103" s="385">
        <f t="shared" si="64"/>
        <v>157126.5961190016</v>
      </c>
      <c r="X103" s="386">
        <f t="shared" si="53"/>
        <v>16.11334632783122</v>
      </c>
      <c r="Y103" s="362">
        <f t="shared" si="65"/>
        <v>1471641.1577449024</v>
      </c>
      <c r="Z103" s="363">
        <f t="shared" si="66"/>
        <v>3241253.6281957054</v>
      </c>
      <c r="AA103" s="368">
        <f t="shared" si="54"/>
        <v>332.39084621868756</v>
      </c>
      <c r="AB103" s="369">
        <f t="shared" si="55"/>
        <v>582.6449088973046</v>
      </c>
      <c r="AC103" s="192"/>
      <c r="AD103" s="393">
        <v>3137809.1220297418</v>
      </c>
      <c r="AE103" s="453">
        <f t="shared" si="68"/>
        <v>103444.5061659636</v>
      </c>
      <c r="AF103" s="454">
        <f t="shared" si="56"/>
        <v>0.03296711244788808</v>
      </c>
      <c r="AG103" s="155"/>
    </row>
    <row r="104" spans="1:33" ht="15">
      <c r="A104" s="39">
        <v>88</v>
      </c>
      <c r="B104" s="55" t="s">
        <v>90</v>
      </c>
      <c r="C104" s="48">
        <f>Vertetie_ienemumi!I93</f>
        <v>2108721.7817490473</v>
      </c>
      <c r="D104" s="114">
        <f>Iedzivotaju_skaits_struktura!C93</f>
        <v>4115</v>
      </c>
      <c r="E104" s="114">
        <f>Iedzivotaju_skaits_struktura!D93</f>
        <v>218</v>
      </c>
      <c r="F104" s="114">
        <f>Iedzivotaju_skaits_struktura!E93</f>
        <v>405</v>
      </c>
      <c r="G104" s="114">
        <f>Iedzivotaju_skaits_struktura!F93</f>
        <v>913</v>
      </c>
      <c r="H104" s="114">
        <f>PFI!H106</f>
        <v>200.352</v>
      </c>
      <c r="I104" s="48">
        <f t="shared" si="47"/>
        <v>512.4475775817855</v>
      </c>
      <c r="J104" s="48">
        <f t="shared" si="48"/>
        <v>6925.57504</v>
      </c>
      <c r="K104" s="177">
        <f t="shared" si="49"/>
        <v>304.48327677769953</v>
      </c>
      <c r="L104" s="180">
        <f t="shared" si="57"/>
        <v>1265233.0690494284</v>
      </c>
      <c r="M104" s="158">
        <f t="shared" si="58"/>
        <v>-101.66327947759112</v>
      </c>
      <c r="N104" s="199">
        <f t="shared" si="50"/>
        <v>60.99796768655467</v>
      </c>
      <c r="O104" s="333">
        <f t="shared" si="59"/>
        <v>422446.0025007295</v>
      </c>
      <c r="P104" s="339">
        <f t="shared" si="51"/>
        <v>1687679.0715501579</v>
      </c>
      <c r="Q104" s="317">
        <f t="shared" si="60"/>
        <v>243.68793375317438</v>
      </c>
      <c r="R104" s="48">
        <f t="shared" si="61"/>
        <v>843488.712699619</v>
      </c>
      <c r="S104" s="340">
        <f t="shared" si="52"/>
        <v>121.79331071107981</v>
      </c>
      <c r="T104" s="339">
        <f t="shared" si="62"/>
        <v>2531167.784249777</v>
      </c>
      <c r="U104" s="377">
        <f t="shared" si="67"/>
        <v>365.4812444642542</v>
      </c>
      <c r="V104" s="375">
        <f t="shared" si="63"/>
        <v>3098595.8868017504</v>
      </c>
      <c r="W104" s="385">
        <f t="shared" si="64"/>
        <v>87529.3585342687</v>
      </c>
      <c r="X104" s="386">
        <f t="shared" si="53"/>
        <v>12.638569076029924</v>
      </c>
      <c r="Y104" s="362">
        <f t="shared" si="65"/>
        <v>509975.3610349982</v>
      </c>
      <c r="Z104" s="363">
        <f t="shared" si="66"/>
        <v>2618697.1427840455</v>
      </c>
      <c r="AA104" s="368">
        <f t="shared" si="54"/>
        <v>378.1198135402841</v>
      </c>
      <c r="AB104" s="369">
        <f t="shared" si="55"/>
        <v>636.3784065088811</v>
      </c>
      <c r="AC104" s="192"/>
      <c r="AD104" s="393">
        <v>2516590.0171591835</v>
      </c>
      <c r="AE104" s="453">
        <f t="shared" si="68"/>
        <v>102107.12562486203</v>
      </c>
      <c r="AF104" s="454">
        <f t="shared" si="56"/>
        <v>0.04057360353838013</v>
      </c>
      <c r="AG104" s="155"/>
    </row>
    <row r="105" spans="1:33" ht="15">
      <c r="A105" s="39">
        <v>89</v>
      </c>
      <c r="B105" s="55" t="s">
        <v>91</v>
      </c>
      <c r="C105" s="48">
        <f>Vertetie_ienemumi!I94</f>
        <v>4658245.323888588</v>
      </c>
      <c r="D105" s="114">
        <f>Iedzivotaju_skaits_struktura!C94</f>
        <v>6915</v>
      </c>
      <c r="E105" s="114">
        <f>Iedzivotaju_skaits_struktura!D94</f>
        <v>471</v>
      </c>
      <c r="F105" s="114">
        <f>Iedzivotaju_skaits_struktura!E94</f>
        <v>743</v>
      </c>
      <c r="G105" s="114">
        <f>Iedzivotaju_skaits_struktura!F94</f>
        <v>1250</v>
      </c>
      <c r="H105" s="114">
        <f>PFI!H107</f>
        <v>324.894</v>
      </c>
      <c r="I105" s="48">
        <f t="shared" si="47"/>
        <v>673.6435753996511</v>
      </c>
      <c r="J105" s="48">
        <f t="shared" si="48"/>
        <v>11858.158879999999</v>
      </c>
      <c r="K105" s="177">
        <f t="shared" si="49"/>
        <v>392.8304023439251</v>
      </c>
      <c r="L105" s="180">
        <f t="shared" si="57"/>
        <v>2794947.1943331524</v>
      </c>
      <c r="M105" s="158">
        <f t="shared" si="58"/>
        <v>-13.316153911365575</v>
      </c>
      <c r="N105" s="199">
        <f t="shared" si="50"/>
        <v>7.989692346819345</v>
      </c>
      <c r="O105" s="333">
        <f t="shared" si="59"/>
        <v>94743.04125090384</v>
      </c>
      <c r="P105" s="339">
        <f t="shared" si="51"/>
        <v>2889690.235584056</v>
      </c>
      <c r="Q105" s="317">
        <f t="shared" si="60"/>
        <v>243.68793375317435</v>
      </c>
      <c r="R105" s="48">
        <f t="shared" si="61"/>
        <v>1863298.1295554352</v>
      </c>
      <c r="S105" s="340">
        <f t="shared" si="52"/>
        <v>157.13216093757003</v>
      </c>
      <c r="T105" s="339">
        <f t="shared" si="62"/>
        <v>4752988.365139491</v>
      </c>
      <c r="U105" s="377">
        <f t="shared" si="67"/>
        <v>400.8200946907444</v>
      </c>
      <c r="V105" s="375">
        <f t="shared" si="63"/>
        <v>4257866.319644559</v>
      </c>
      <c r="W105" s="385">
        <f t="shared" si="64"/>
        <v>120276.51274907941</v>
      </c>
      <c r="X105" s="386">
        <f t="shared" si="53"/>
        <v>10.142933145544042</v>
      </c>
      <c r="Y105" s="362">
        <f t="shared" si="65"/>
        <v>215019.55399998324</v>
      </c>
      <c r="Z105" s="363">
        <f t="shared" si="66"/>
        <v>4873264.877888571</v>
      </c>
      <c r="AA105" s="368">
        <f t="shared" si="54"/>
        <v>410.96302783628846</v>
      </c>
      <c r="AB105" s="369">
        <f t="shared" si="55"/>
        <v>704.7382325218468</v>
      </c>
      <c r="AC105" s="192"/>
      <c r="AD105" s="393">
        <v>4543175.086078945</v>
      </c>
      <c r="AE105" s="453">
        <f t="shared" si="68"/>
        <v>330089.7918096259</v>
      </c>
      <c r="AF105" s="454">
        <f t="shared" si="56"/>
        <v>0.07265618990143619</v>
      </c>
      <c r="AG105" s="155"/>
    </row>
    <row r="106" spans="1:33" ht="15">
      <c r="A106" s="39">
        <v>90</v>
      </c>
      <c r="B106" s="55" t="s">
        <v>92</v>
      </c>
      <c r="C106" s="48">
        <f>Vertetie_ienemumi!I95</f>
        <v>891465.3309204439</v>
      </c>
      <c r="D106" s="114">
        <f>Iedzivotaju_skaits_struktura!C95</f>
        <v>1832</v>
      </c>
      <c r="E106" s="114">
        <f>Iedzivotaju_skaits_struktura!D95</f>
        <v>99</v>
      </c>
      <c r="F106" s="114">
        <f>Iedzivotaju_skaits_struktura!E95</f>
        <v>162</v>
      </c>
      <c r="G106" s="114">
        <f>Iedzivotaju_skaits_struktura!F95</f>
        <v>460</v>
      </c>
      <c r="H106" s="114">
        <f>PFI!H108</f>
        <v>447.45599999999996</v>
      </c>
      <c r="I106" s="48">
        <f t="shared" si="47"/>
        <v>486.6077133845218</v>
      </c>
      <c r="J106" s="48">
        <f t="shared" si="48"/>
        <v>3612.31312</v>
      </c>
      <c r="K106" s="177">
        <f t="shared" si="49"/>
        <v>246.78517650774523</v>
      </c>
      <c r="L106" s="180">
        <f t="shared" si="57"/>
        <v>534879.1985522663</v>
      </c>
      <c r="M106" s="158">
        <f t="shared" si="58"/>
        <v>-159.3613797475454</v>
      </c>
      <c r="N106" s="199">
        <f t="shared" si="50"/>
        <v>95.61682784852725</v>
      </c>
      <c r="O106" s="333">
        <f t="shared" si="59"/>
        <v>345397.92173001636</v>
      </c>
      <c r="P106" s="339">
        <f t="shared" si="51"/>
        <v>880277.1202822827</v>
      </c>
      <c r="Q106" s="317">
        <f t="shared" si="60"/>
        <v>243.6879337531744</v>
      </c>
      <c r="R106" s="48">
        <f t="shared" si="61"/>
        <v>356586.1323681776</v>
      </c>
      <c r="S106" s="340">
        <f t="shared" si="52"/>
        <v>98.71407060309811</v>
      </c>
      <c r="T106" s="339">
        <f t="shared" si="62"/>
        <v>1236863.2526504602</v>
      </c>
      <c r="U106" s="377">
        <f t="shared" si="67"/>
        <v>342.40200435627247</v>
      </c>
      <c r="V106" s="375">
        <f t="shared" si="63"/>
        <v>1824621.3226022446</v>
      </c>
      <c r="W106" s="385">
        <f t="shared" si="64"/>
        <v>51542.03380169323</v>
      </c>
      <c r="X106" s="386">
        <f t="shared" si="53"/>
        <v>14.268429144839258</v>
      </c>
      <c r="Y106" s="362">
        <f t="shared" si="65"/>
        <v>396939.9555317096</v>
      </c>
      <c r="Z106" s="363">
        <f t="shared" si="66"/>
        <v>1288405.2864521535</v>
      </c>
      <c r="AA106" s="368">
        <f t="shared" si="54"/>
        <v>356.67043350111175</v>
      </c>
      <c r="AB106" s="369">
        <f t="shared" si="55"/>
        <v>703.2779947882934</v>
      </c>
      <c r="AC106" s="192"/>
      <c r="AD106" s="393">
        <v>1190960.0887208795</v>
      </c>
      <c r="AE106" s="453">
        <f t="shared" si="68"/>
        <v>97445.19773127395</v>
      </c>
      <c r="AF106" s="454">
        <f t="shared" si="56"/>
        <v>0.08182070806078179</v>
      </c>
      <c r="AG106" s="155"/>
    </row>
    <row r="107" spans="1:33" ht="15">
      <c r="A107" s="39">
        <v>91</v>
      </c>
      <c r="B107" s="55" t="s">
        <v>93</v>
      </c>
      <c r="C107" s="48">
        <f>Vertetie_ienemumi!I96</f>
        <v>822189.709378812</v>
      </c>
      <c r="D107" s="114">
        <f>Iedzivotaju_skaits_struktura!C96</f>
        <v>2395</v>
      </c>
      <c r="E107" s="114">
        <f>Iedzivotaju_skaits_struktura!D96</f>
        <v>122</v>
      </c>
      <c r="F107" s="114">
        <f>Iedzivotaju_skaits_struktura!E96</f>
        <v>262</v>
      </c>
      <c r="G107" s="114">
        <f>Iedzivotaju_skaits_struktura!F96</f>
        <v>526</v>
      </c>
      <c r="H107" s="114">
        <f>PFI!H109</f>
        <v>513.47</v>
      </c>
      <c r="I107" s="48">
        <f t="shared" si="47"/>
        <v>343.2942419118213</v>
      </c>
      <c r="J107" s="48">
        <f t="shared" si="48"/>
        <v>4704.3144</v>
      </c>
      <c r="K107" s="177">
        <f t="shared" si="49"/>
        <v>174.77354604080287</v>
      </c>
      <c r="L107" s="180">
        <f t="shared" si="57"/>
        <v>493313.82562728715</v>
      </c>
      <c r="M107" s="158">
        <f t="shared" si="58"/>
        <v>-231.37301021448778</v>
      </c>
      <c r="N107" s="199">
        <f t="shared" si="50"/>
        <v>138.82380612869267</v>
      </c>
      <c r="O107" s="333">
        <f t="shared" si="59"/>
        <v>653070.8302340172</v>
      </c>
      <c r="P107" s="339">
        <f t="shared" si="51"/>
        <v>1146384.6558613044</v>
      </c>
      <c r="Q107" s="317">
        <f t="shared" si="60"/>
        <v>243.68793375317438</v>
      </c>
      <c r="R107" s="48">
        <f t="shared" si="61"/>
        <v>328875.88375152485</v>
      </c>
      <c r="S107" s="340">
        <f t="shared" si="52"/>
        <v>69.90941841632116</v>
      </c>
      <c r="T107" s="339">
        <f t="shared" si="62"/>
        <v>1475260.5396128292</v>
      </c>
      <c r="U107" s="377">
        <f t="shared" si="67"/>
        <v>313.59735216949554</v>
      </c>
      <c r="V107" s="375">
        <f t="shared" si="63"/>
        <v>2714969.2055201805</v>
      </c>
      <c r="W107" s="385">
        <f t="shared" si="64"/>
        <v>76692.64456578</v>
      </c>
      <c r="X107" s="386">
        <f t="shared" si="53"/>
        <v>16.302618839799482</v>
      </c>
      <c r="Y107" s="362">
        <f t="shared" si="65"/>
        <v>729763.4747997972</v>
      </c>
      <c r="Z107" s="363">
        <f t="shared" si="66"/>
        <v>1551953.1841786092</v>
      </c>
      <c r="AA107" s="368">
        <f t="shared" si="54"/>
        <v>329.89997100929503</v>
      </c>
      <c r="AB107" s="369">
        <f t="shared" si="55"/>
        <v>647.997154145557</v>
      </c>
      <c r="AC107" s="192"/>
      <c r="AD107" s="393">
        <v>1459998.312661594</v>
      </c>
      <c r="AE107" s="453">
        <f t="shared" si="68"/>
        <v>91954.87151701516</v>
      </c>
      <c r="AF107" s="454">
        <f t="shared" si="56"/>
        <v>0.0629828615002852</v>
      </c>
      <c r="AG107" s="155"/>
    </row>
    <row r="108" spans="1:33" ht="15">
      <c r="A108" s="39">
        <v>92</v>
      </c>
      <c r="B108" s="55" t="s">
        <v>94</v>
      </c>
      <c r="C108" s="48">
        <f>Vertetie_ienemumi!I97</f>
        <v>1928449.6465338902</v>
      </c>
      <c r="D108" s="114">
        <f>Iedzivotaju_skaits_struktura!C97</f>
        <v>3884</v>
      </c>
      <c r="E108" s="114">
        <f>Iedzivotaju_skaits_struktura!D97</f>
        <v>261</v>
      </c>
      <c r="F108" s="114">
        <f>Iedzivotaju_skaits_struktura!E97</f>
        <v>381</v>
      </c>
      <c r="G108" s="114">
        <f>Iedzivotaju_skaits_struktura!F97</f>
        <v>822</v>
      </c>
      <c r="H108" s="114">
        <f>PFI!H110</f>
        <v>231.56799999999998</v>
      </c>
      <c r="I108" s="48">
        <f t="shared" si="47"/>
        <v>496.5112375215989</v>
      </c>
      <c r="J108" s="48">
        <f t="shared" si="48"/>
        <v>6697.063359999999</v>
      </c>
      <c r="K108" s="177">
        <f t="shared" si="49"/>
        <v>287.9545172070599</v>
      </c>
      <c r="L108" s="180">
        <f t="shared" si="57"/>
        <v>1157069.7879203341</v>
      </c>
      <c r="M108" s="158">
        <f t="shared" si="58"/>
        <v>-118.19203904823075</v>
      </c>
      <c r="N108" s="199">
        <f t="shared" si="50"/>
        <v>70.91522342893845</v>
      </c>
      <c r="O108" s="333">
        <f t="shared" si="59"/>
        <v>474923.7444921572</v>
      </c>
      <c r="P108" s="339">
        <f t="shared" si="51"/>
        <v>1631993.5324124913</v>
      </c>
      <c r="Q108" s="317">
        <f t="shared" si="60"/>
        <v>243.68793375317438</v>
      </c>
      <c r="R108" s="48">
        <f t="shared" si="61"/>
        <v>771379.8586135561</v>
      </c>
      <c r="S108" s="340">
        <f t="shared" si="52"/>
        <v>115.18180688282398</v>
      </c>
      <c r="T108" s="339">
        <f t="shared" si="62"/>
        <v>2403373.3910260475</v>
      </c>
      <c r="U108" s="377">
        <f t="shared" si="67"/>
        <v>358.86974063599837</v>
      </c>
      <c r="V108" s="375">
        <f t="shared" si="63"/>
        <v>3107050.822454194</v>
      </c>
      <c r="W108" s="385">
        <f t="shared" si="64"/>
        <v>87768.19416212813</v>
      </c>
      <c r="X108" s="386">
        <f t="shared" si="53"/>
        <v>13.105474660184212</v>
      </c>
      <c r="Y108" s="362">
        <f t="shared" si="65"/>
        <v>562691.9386542853</v>
      </c>
      <c r="Z108" s="363">
        <f t="shared" si="66"/>
        <v>2491141.5851881756</v>
      </c>
      <c r="AA108" s="368">
        <f t="shared" si="54"/>
        <v>371.97521529618257</v>
      </c>
      <c r="AB108" s="369">
        <f t="shared" si="55"/>
        <v>641.3855780608073</v>
      </c>
      <c r="AC108" s="192"/>
      <c r="AD108" s="393">
        <v>2330511.494839224</v>
      </c>
      <c r="AE108" s="453">
        <f t="shared" si="68"/>
        <v>160630.09034895152</v>
      </c>
      <c r="AF108" s="454">
        <f t="shared" si="56"/>
        <v>0.0689248221708656</v>
      </c>
      <c r="AG108" s="155"/>
    </row>
    <row r="109" spans="1:33" ht="15">
      <c r="A109" s="39">
        <v>93</v>
      </c>
      <c r="B109" s="55" t="s">
        <v>95</v>
      </c>
      <c r="C109" s="48">
        <f>Vertetie_ienemumi!I98</f>
        <v>2443850.84004734</v>
      </c>
      <c r="D109" s="114">
        <f>Iedzivotaju_skaits_struktura!C98</f>
        <v>5538</v>
      </c>
      <c r="E109" s="114">
        <f>Iedzivotaju_skaits_struktura!D98</f>
        <v>283</v>
      </c>
      <c r="F109" s="114">
        <f>Iedzivotaju_skaits_struktura!E98</f>
        <v>563</v>
      </c>
      <c r="G109" s="114">
        <f>Iedzivotaju_skaits_struktura!F98</f>
        <v>1328</v>
      </c>
      <c r="H109" s="114">
        <f>PFI!H111</f>
        <v>352.273</v>
      </c>
      <c r="I109" s="48">
        <f t="shared" si="47"/>
        <v>441.28762008799924</v>
      </c>
      <c r="J109" s="48">
        <f t="shared" si="48"/>
        <v>9553.774959999999</v>
      </c>
      <c r="K109" s="177">
        <f t="shared" si="49"/>
        <v>255.79949813338916</v>
      </c>
      <c r="L109" s="180">
        <f t="shared" si="57"/>
        <v>1466310.504028404</v>
      </c>
      <c r="M109" s="158">
        <f t="shared" si="58"/>
        <v>-150.34705812190148</v>
      </c>
      <c r="N109" s="199">
        <f t="shared" si="50"/>
        <v>90.20823487314088</v>
      </c>
      <c r="O109" s="333">
        <f t="shared" si="59"/>
        <v>861829.175516812</v>
      </c>
      <c r="P109" s="339">
        <f t="shared" si="51"/>
        <v>2328139.679545216</v>
      </c>
      <c r="Q109" s="317">
        <f t="shared" si="60"/>
        <v>243.68793375317438</v>
      </c>
      <c r="R109" s="48">
        <f t="shared" si="61"/>
        <v>977540.336018936</v>
      </c>
      <c r="S109" s="340">
        <f t="shared" si="52"/>
        <v>102.31979925335567</v>
      </c>
      <c r="T109" s="339">
        <f t="shared" si="62"/>
        <v>3305680.015564152</v>
      </c>
      <c r="U109" s="377">
        <f t="shared" si="67"/>
        <v>346.0077330065301</v>
      </c>
      <c r="V109" s="375">
        <f t="shared" si="63"/>
        <v>4739601.922102817</v>
      </c>
      <c r="W109" s="385">
        <f t="shared" si="64"/>
        <v>133884.61454960587</v>
      </c>
      <c r="X109" s="386">
        <f t="shared" si="53"/>
        <v>14.013791941945207</v>
      </c>
      <c r="Y109" s="362">
        <f t="shared" si="65"/>
        <v>995713.7900664179</v>
      </c>
      <c r="Z109" s="363">
        <f t="shared" si="66"/>
        <v>3439564.630113758</v>
      </c>
      <c r="AA109" s="368">
        <f t="shared" si="54"/>
        <v>360.0215249484753</v>
      </c>
      <c r="AB109" s="369">
        <f t="shared" si="55"/>
        <v>621.0842596810686</v>
      </c>
      <c r="AC109" s="192"/>
      <c r="AD109" s="393">
        <v>3258528.577815423</v>
      </c>
      <c r="AE109" s="453">
        <f t="shared" si="68"/>
        <v>181036.05229833536</v>
      </c>
      <c r="AF109" s="454">
        <f t="shared" si="56"/>
        <v>0.05555760766711004</v>
      </c>
      <c r="AG109" s="155"/>
    </row>
    <row r="110" spans="1:33" ht="15">
      <c r="A110" s="39">
        <v>94</v>
      </c>
      <c r="B110" s="55" t="s">
        <v>96</v>
      </c>
      <c r="C110" s="48">
        <f>Vertetie_ienemumi!I99</f>
        <v>4710866.850272617</v>
      </c>
      <c r="D110" s="114">
        <f>Iedzivotaju_skaits_struktura!C99</f>
        <v>8516</v>
      </c>
      <c r="E110" s="114">
        <f>Iedzivotaju_skaits_struktura!D99</f>
        <v>394</v>
      </c>
      <c r="F110" s="114">
        <f>Iedzivotaju_skaits_struktura!E99</f>
        <v>828</v>
      </c>
      <c r="G110" s="114">
        <f>Iedzivotaju_skaits_struktura!F99</f>
        <v>1941</v>
      </c>
      <c r="H110" s="114">
        <f>PFI!H112</f>
        <v>637.2090000000001</v>
      </c>
      <c r="I110" s="48">
        <f t="shared" si="47"/>
        <v>553.1783525449292</v>
      </c>
      <c r="J110" s="48">
        <f t="shared" si="48"/>
        <v>14542.137679999998</v>
      </c>
      <c r="K110" s="177">
        <f t="shared" si="49"/>
        <v>323.94596681281166</v>
      </c>
      <c r="L110" s="180">
        <f t="shared" si="57"/>
        <v>2826520.1101635704</v>
      </c>
      <c r="M110" s="158">
        <f t="shared" si="58"/>
        <v>-82.20058944247899</v>
      </c>
      <c r="N110" s="199">
        <f t="shared" si="50"/>
        <v>49.32035366548739</v>
      </c>
      <c r="O110" s="333">
        <f t="shared" si="59"/>
        <v>717223.3734298102</v>
      </c>
      <c r="P110" s="339">
        <f t="shared" si="51"/>
        <v>3543743.4835933805</v>
      </c>
      <c r="Q110" s="317">
        <f t="shared" si="60"/>
        <v>243.68793375317438</v>
      </c>
      <c r="R110" s="48">
        <f t="shared" si="61"/>
        <v>1884346.740109047</v>
      </c>
      <c r="S110" s="340">
        <f t="shared" si="52"/>
        <v>129.57838672512466</v>
      </c>
      <c r="T110" s="339">
        <f t="shared" si="62"/>
        <v>5428090.223702427</v>
      </c>
      <c r="U110" s="377">
        <f t="shared" si="67"/>
        <v>373.266320478299</v>
      </c>
      <c r="V110" s="375">
        <f t="shared" si="63"/>
        <v>6223319.847899713</v>
      </c>
      <c r="W110" s="385">
        <f t="shared" si="64"/>
        <v>175796.78478257018</v>
      </c>
      <c r="X110" s="386">
        <f t="shared" si="53"/>
        <v>12.088785613984793</v>
      </c>
      <c r="Y110" s="362">
        <f t="shared" si="65"/>
        <v>893020.1582123804</v>
      </c>
      <c r="Z110" s="363">
        <f t="shared" si="66"/>
        <v>5603887.008484997</v>
      </c>
      <c r="AA110" s="368">
        <f t="shared" si="54"/>
        <v>385.3551060922838</v>
      </c>
      <c r="AB110" s="369">
        <f t="shared" si="55"/>
        <v>658.0421569381161</v>
      </c>
      <c r="AC110" s="192"/>
      <c r="AD110" s="393">
        <v>5324381.975141184</v>
      </c>
      <c r="AE110" s="453">
        <f t="shared" si="68"/>
        <v>279505.03334381245</v>
      </c>
      <c r="AF110" s="454">
        <f t="shared" si="56"/>
        <v>0.05249530079712228</v>
      </c>
      <c r="AG110" s="155"/>
    </row>
    <row r="111" spans="1:33" ht="15">
      <c r="A111" s="39">
        <v>95</v>
      </c>
      <c r="B111" s="55" t="s">
        <v>97</v>
      </c>
      <c r="C111" s="48">
        <f>Vertetie_ienemumi!I100</f>
        <v>1876370.493718325</v>
      </c>
      <c r="D111" s="114">
        <f>Iedzivotaju_skaits_struktura!C100</f>
        <v>3987</v>
      </c>
      <c r="E111" s="114">
        <f>Iedzivotaju_skaits_struktura!D100</f>
        <v>282</v>
      </c>
      <c r="F111" s="114">
        <f>Iedzivotaju_skaits_struktura!E100</f>
        <v>428</v>
      </c>
      <c r="G111" s="114">
        <f>Iedzivotaju_skaits_struktura!F100</f>
        <v>726</v>
      </c>
      <c r="H111" s="114">
        <f>PFI!H113</f>
        <v>317.214</v>
      </c>
      <c r="I111" s="48">
        <f t="shared" si="47"/>
        <v>470.6221454021382</v>
      </c>
      <c r="J111" s="48">
        <f t="shared" si="48"/>
        <v>7061.56528</v>
      </c>
      <c r="K111" s="177">
        <f t="shared" si="49"/>
        <v>265.71594530643847</v>
      </c>
      <c r="L111" s="180">
        <f t="shared" si="57"/>
        <v>1125822.2962309949</v>
      </c>
      <c r="M111" s="158">
        <f t="shared" si="58"/>
        <v>-140.43061094885218</v>
      </c>
      <c r="N111" s="199">
        <f t="shared" si="50"/>
        <v>84.2583665693113</v>
      </c>
      <c r="O111" s="333">
        <f t="shared" si="59"/>
        <v>594995.9559153614</v>
      </c>
      <c r="P111" s="339">
        <f t="shared" si="51"/>
        <v>1720818.2521463563</v>
      </c>
      <c r="Q111" s="317">
        <f t="shared" si="60"/>
        <v>243.68793375317438</v>
      </c>
      <c r="R111" s="48">
        <f t="shared" si="61"/>
        <v>750548.1974873301</v>
      </c>
      <c r="S111" s="340">
        <f t="shared" si="52"/>
        <v>106.28637812257541</v>
      </c>
      <c r="T111" s="339">
        <f t="shared" si="62"/>
        <v>2471366.4496336863</v>
      </c>
      <c r="U111" s="377">
        <f t="shared" si="67"/>
        <v>349.9743118757498</v>
      </c>
      <c r="V111" s="375">
        <f t="shared" si="63"/>
        <v>3433197.8002913613</v>
      </c>
      <c r="W111" s="385">
        <f t="shared" si="64"/>
        <v>96981.21735097743</v>
      </c>
      <c r="X111" s="386">
        <f t="shared" si="53"/>
        <v>13.73367143197711</v>
      </c>
      <c r="Y111" s="362">
        <f t="shared" si="65"/>
        <v>691977.1732663389</v>
      </c>
      <c r="Z111" s="363">
        <f t="shared" si="66"/>
        <v>2568347.666984664</v>
      </c>
      <c r="AA111" s="368">
        <f t="shared" si="54"/>
        <v>363.7079833077269</v>
      </c>
      <c r="AB111" s="369">
        <f t="shared" si="55"/>
        <v>644.180503382158</v>
      </c>
      <c r="AC111" s="192"/>
      <c r="AD111" s="393">
        <v>2411963.882970846</v>
      </c>
      <c r="AE111" s="453">
        <f t="shared" si="68"/>
        <v>156383.78401381802</v>
      </c>
      <c r="AF111" s="454">
        <f t="shared" si="56"/>
        <v>0.06483670220683324</v>
      </c>
      <c r="AG111" s="155"/>
    </row>
    <row r="112" spans="1:33" ht="15">
      <c r="A112" s="39">
        <v>96</v>
      </c>
      <c r="B112" s="55" t="s">
        <v>98</v>
      </c>
      <c r="C112" s="48">
        <f>Vertetie_ienemumi!I101</f>
        <v>18030600.868555784</v>
      </c>
      <c r="D112" s="114">
        <f>Iedzivotaju_skaits_struktura!C101</f>
        <v>23340</v>
      </c>
      <c r="E112" s="114">
        <f>Iedzivotaju_skaits_struktura!D101</f>
        <v>1959</v>
      </c>
      <c r="F112" s="114">
        <f>Iedzivotaju_skaits_struktura!E101</f>
        <v>2604</v>
      </c>
      <c r="G112" s="114">
        <f>Iedzivotaju_skaits_struktura!F101</f>
        <v>4533</v>
      </c>
      <c r="H112" s="114">
        <f>PFI!H114</f>
        <v>123.001</v>
      </c>
      <c r="I112" s="48">
        <f t="shared" si="47"/>
        <v>772.5193174188425</v>
      </c>
      <c r="J112" s="48">
        <f t="shared" si="48"/>
        <v>39954.481519999994</v>
      </c>
      <c r="K112" s="177">
        <f t="shared" si="49"/>
        <v>451.2785595660956</v>
      </c>
      <c r="L112" s="180">
        <f t="shared" si="57"/>
        <v>10818360.52113347</v>
      </c>
      <c r="M112" s="158">
        <f t="shared" si="58"/>
        <v>45.132003310804976</v>
      </c>
      <c r="N112" s="199">
        <f t="shared" si="50"/>
        <v>-27.079201986482985</v>
      </c>
      <c r="O112" s="333">
        <f t="shared" si="59"/>
        <v>-1081935.4753452817</v>
      </c>
      <c r="P112" s="339">
        <f t="shared" si="51"/>
        <v>9736425.045788188</v>
      </c>
      <c r="Q112" s="317">
        <f t="shared" si="60"/>
        <v>243.68793375317435</v>
      </c>
      <c r="R112" s="48">
        <f t="shared" si="61"/>
        <v>7212240.347422314</v>
      </c>
      <c r="S112" s="340">
        <f t="shared" si="52"/>
        <v>180.51142382643826</v>
      </c>
      <c r="T112" s="339">
        <f t="shared" si="62"/>
        <v>16948665.3932105</v>
      </c>
      <c r="U112" s="377">
        <f t="shared" si="67"/>
        <v>424.1993575796126</v>
      </c>
      <c r="V112" s="375">
        <f t="shared" si="63"/>
        <v>12011045.688620545</v>
      </c>
      <c r="W112" s="385">
        <f t="shared" si="64"/>
        <v>339288.8788527634</v>
      </c>
      <c r="X112" s="386">
        <f t="shared" si="53"/>
        <v>8.491885414228832</v>
      </c>
      <c r="Y112" s="362">
        <f t="shared" si="65"/>
        <v>-742646.5964925182</v>
      </c>
      <c r="Z112" s="363">
        <f t="shared" si="66"/>
        <v>17287954.272063263</v>
      </c>
      <c r="AA112" s="368">
        <f t="shared" si="54"/>
        <v>432.6912429938414</v>
      </c>
      <c r="AB112" s="369">
        <f t="shared" si="55"/>
        <v>740.700697174947</v>
      </c>
      <c r="AC112" s="192"/>
      <c r="AD112" s="393">
        <v>16001641.676180894</v>
      </c>
      <c r="AE112" s="453">
        <f t="shared" si="68"/>
        <v>1286312.5958823692</v>
      </c>
      <c r="AF112" s="454">
        <f t="shared" si="56"/>
        <v>0.0803862892266296</v>
      </c>
      <c r="AG112" s="155"/>
    </row>
    <row r="113" spans="1:33" ht="15">
      <c r="A113" s="39">
        <v>97</v>
      </c>
      <c r="B113" s="55" t="s">
        <v>99</v>
      </c>
      <c r="C113" s="48">
        <f>Vertetie_ienemumi!I102</f>
        <v>13799602.94780528</v>
      </c>
      <c r="D113" s="114">
        <f>Iedzivotaju_skaits_struktura!C102</f>
        <v>26296</v>
      </c>
      <c r="E113" s="114">
        <f>Iedzivotaju_skaits_struktura!D102</f>
        <v>1750</v>
      </c>
      <c r="F113" s="114">
        <f>Iedzivotaju_skaits_struktura!E102</f>
        <v>3012</v>
      </c>
      <c r="G113" s="114">
        <f>Iedzivotaju_skaits_struktura!F102</f>
        <v>5124</v>
      </c>
      <c r="H113" s="114">
        <f>PFI!H115</f>
        <v>1680.1960000000001</v>
      </c>
      <c r="I113" s="48">
        <f t="shared" si="47"/>
        <v>524.7795462353696</v>
      </c>
      <c r="J113" s="48">
        <f t="shared" si="48"/>
        <v>46555.77792</v>
      </c>
      <c r="K113" s="177">
        <f t="shared" si="49"/>
        <v>296.41010341440517</v>
      </c>
      <c r="L113" s="180">
        <f t="shared" si="57"/>
        <v>8279761.768683167</v>
      </c>
      <c r="M113" s="158">
        <f t="shared" si="58"/>
        <v>-109.73645284088548</v>
      </c>
      <c r="N113" s="199">
        <f t="shared" si="50"/>
        <v>65.84187170453129</v>
      </c>
      <c r="O113" s="333">
        <f t="shared" si="59"/>
        <v>3065319.5569132906</v>
      </c>
      <c r="P113" s="339">
        <f t="shared" si="51"/>
        <v>11345081.325596457</v>
      </c>
      <c r="Q113" s="317">
        <f t="shared" si="60"/>
        <v>243.68793375317435</v>
      </c>
      <c r="R113" s="48">
        <f t="shared" si="61"/>
        <v>5519841.179122113</v>
      </c>
      <c r="S113" s="340">
        <f t="shared" si="52"/>
        <v>118.56404136576208</v>
      </c>
      <c r="T113" s="339">
        <f t="shared" si="62"/>
        <v>16864922.504718572</v>
      </c>
      <c r="U113" s="377">
        <f t="shared" si="67"/>
        <v>362.25197511893646</v>
      </c>
      <c r="V113" s="375">
        <f t="shared" si="63"/>
        <v>21205537.208172746</v>
      </c>
      <c r="W113" s="385">
        <f t="shared" si="64"/>
        <v>599015.5338138427</v>
      </c>
      <c r="X113" s="386">
        <f t="shared" si="53"/>
        <v>12.866620655403338</v>
      </c>
      <c r="Y113" s="362">
        <f t="shared" si="65"/>
        <v>3664335.090727133</v>
      </c>
      <c r="Z113" s="363">
        <f t="shared" si="66"/>
        <v>17463938.038532414</v>
      </c>
      <c r="AA113" s="368">
        <f t="shared" si="54"/>
        <v>375.1185957743398</v>
      </c>
      <c r="AB113" s="369">
        <f t="shared" si="55"/>
        <v>664.1290705252667</v>
      </c>
      <c r="AC113" s="192"/>
      <c r="AD113" s="393">
        <v>16585411.553240737</v>
      </c>
      <c r="AE113" s="453">
        <f t="shared" si="68"/>
        <v>878526.4852916766</v>
      </c>
      <c r="AF113" s="454">
        <f t="shared" si="56"/>
        <v>0.052969833306308</v>
      </c>
      <c r="AG113" s="155"/>
    </row>
    <row r="114" spans="1:33" ht="15">
      <c r="A114" s="39">
        <v>98</v>
      </c>
      <c r="B114" s="55" t="s">
        <v>100</v>
      </c>
      <c r="C114" s="48">
        <f>Vertetie_ienemumi!I103</f>
        <v>5469033.60402052</v>
      </c>
      <c r="D114" s="114">
        <f>Iedzivotaju_skaits_struktura!C103</f>
        <v>6232</v>
      </c>
      <c r="E114" s="114">
        <f>Iedzivotaju_skaits_struktura!D103</f>
        <v>408</v>
      </c>
      <c r="F114" s="114">
        <f>Iedzivotaju_skaits_struktura!E103</f>
        <v>641</v>
      </c>
      <c r="G114" s="114">
        <f>Iedzivotaju_skaits_struktura!F103</f>
        <v>1526</v>
      </c>
      <c r="H114" s="114">
        <f>PFI!H116</f>
        <v>47.74</v>
      </c>
      <c r="I114" s="48">
        <f t="shared" si="47"/>
        <v>877.5727862677343</v>
      </c>
      <c r="J114" s="48">
        <f t="shared" si="48"/>
        <v>10478.1848</v>
      </c>
      <c r="K114" s="177">
        <f t="shared" si="49"/>
        <v>521.9447555477853</v>
      </c>
      <c r="L114" s="180">
        <f t="shared" si="57"/>
        <v>3281420.162412312</v>
      </c>
      <c r="M114" s="158">
        <f t="shared" si="58"/>
        <v>115.7981992924947</v>
      </c>
      <c r="N114" s="199">
        <f t="shared" si="50"/>
        <v>-69.47891957549682</v>
      </c>
      <c r="O114" s="333">
        <f t="shared" si="59"/>
        <v>-728012.9590163933</v>
      </c>
      <c r="P114" s="339">
        <f t="shared" si="51"/>
        <v>2553407.2033959185</v>
      </c>
      <c r="Q114" s="317">
        <f t="shared" si="60"/>
        <v>243.68793375317432</v>
      </c>
      <c r="R114" s="48">
        <f t="shared" si="61"/>
        <v>2187613.441608208</v>
      </c>
      <c r="S114" s="340">
        <f t="shared" si="52"/>
        <v>208.77790221911414</v>
      </c>
      <c r="T114" s="339">
        <f t="shared" si="62"/>
        <v>4741020.645004127</v>
      </c>
      <c r="U114" s="377">
        <f t="shared" si="67"/>
        <v>452.4658359722885</v>
      </c>
      <c r="V114" s="375">
        <f t="shared" si="63"/>
        <v>2409479.953083384</v>
      </c>
      <c r="W114" s="385">
        <f t="shared" si="64"/>
        <v>68063.16228356303</v>
      </c>
      <c r="X114" s="386">
        <f t="shared" si="53"/>
        <v>6.4957016489691055</v>
      </c>
      <c r="Y114" s="362">
        <f t="shared" si="65"/>
        <v>-659949.7967328302</v>
      </c>
      <c r="Z114" s="363">
        <f t="shared" si="66"/>
        <v>4809083.80728769</v>
      </c>
      <c r="AA114" s="368">
        <f t="shared" si="54"/>
        <v>458.9615376212576</v>
      </c>
      <c r="AB114" s="369">
        <f t="shared" si="55"/>
        <v>771.6758355724792</v>
      </c>
      <c r="AC114" s="192"/>
      <c r="AD114" s="393">
        <v>4462006.400459259</v>
      </c>
      <c r="AE114" s="453">
        <f t="shared" si="68"/>
        <v>347077.4068284314</v>
      </c>
      <c r="AF114" s="454">
        <f t="shared" si="56"/>
        <v>0.0777850535563347</v>
      </c>
      <c r="AG114" s="155"/>
    </row>
    <row r="115" spans="1:33" ht="15">
      <c r="A115" s="39">
        <v>99</v>
      </c>
      <c r="B115" s="55" t="s">
        <v>101</v>
      </c>
      <c r="C115" s="48">
        <f>Vertetie_ienemumi!I104</f>
        <v>1759308.3597662596</v>
      </c>
      <c r="D115" s="114">
        <f>Iedzivotaju_skaits_struktura!C104</f>
        <v>2421</v>
      </c>
      <c r="E115" s="114">
        <f>Iedzivotaju_skaits_struktura!D104</f>
        <v>153</v>
      </c>
      <c r="F115" s="114">
        <f>Iedzivotaju_skaits_struktura!E104</f>
        <v>292</v>
      </c>
      <c r="G115" s="114">
        <f>Iedzivotaju_skaits_struktura!F104</f>
        <v>458</v>
      </c>
      <c r="H115" s="114">
        <f>PFI!H117</f>
        <v>229.93099999999998</v>
      </c>
      <c r="I115" s="48">
        <f t="shared" si="47"/>
        <v>726.6866417869721</v>
      </c>
      <c r="J115" s="48">
        <f t="shared" si="48"/>
        <v>4419.35512</v>
      </c>
      <c r="K115" s="177">
        <f t="shared" si="49"/>
        <v>398.0916473094517</v>
      </c>
      <c r="L115" s="180">
        <f t="shared" si="57"/>
        <v>1055585.0158597557</v>
      </c>
      <c r="M115" s="158">
        <f t="shared" si="58"/>
        <v>-8.054908945838974</v>
      </c>
      <c r="N115" s="199">
        <f t="shared" si="50"/>
        <v>4.832945367503385</v>
      </c>
      <c r="O115" s="333">
        <f t="shared" si="59"/>
        <v>21358.501854556365</v>
      </c>
      <c r="P115" s="339">
        <f t="shared" si="51"/>
        <v>1076943.517714312</v>
      </c>
      <c r="Q115" s="317">
        <f t="shared" si="60"/>
        <v>243.68793375317438</v>
      </c>
      <c r="R115" s="48">
        <f t="shared" si="61"/>
        <v>703723.3439065039</v>
      </c>
      <c r="S115" s="340">
        <f t="shared" si="52"/>
        <v>159.23665892378068</v>
      </c>
      <c r="T115" s="339">
        <f t="shared" si="62"/>
        <v>1780666.861620816</v>
      </c>
      <c r="U115" s="377">
        <f t="shared" si="67"/>
        <v>402.92459267695506</v>
      </c>
      <c r="V115" s="375">
        <f t="shared" si="63"/>
        <v>1563590.5861061735</v>
      </c>
      <c r="W115" s="385">
        <f t="shared" si="64"/>
        <v>44168.418861924016</v>
      </c>
      <c r="X115" s="386">
        <f t="shared" si="53"/>
        <v>9.994313120943314</v>
      </c>
      <c r="Y115" s="362">
        <f t="shared" si="65"/>
        <v>65526.92071648038</v>
      </c>
      <c r="Z115" s="363">
        <f t="shared" si="66"/>
        <v>1824835.28048274</v>
      </c>
      <c r="AA115" s="368">
        <f t="shared" si="54"/>
        <v>412.9189057978984</v>
      </c>
      <c r="AB115" s="369">
        <f t="shared" si="55"/>
        <v>753.7526974319454</v>
      </c>
      <c r="AC115" s="192"/>
      <c r="AD115" s="393">
        <v>1690389.2458015832</v>
      </c>
      <c r="AE115" s="453">
        <f t="shared" si="68"/>
        <v>134446.03468115674</v>
      </c>
      <c r="AF115" s="454">
        <f t="shared" si="56"/>
        <v>0.07953554781248173</v>
      </c>
      <c r="AG115" s="155"/>
    </row>
    <row r="116" spans="1:33" ht="15">
      <c r="A116" s="39">
        <v>100</v>
      </c>
      <c r="B116" s="55" t="s">
        <v>102</v>
      </c>
      <c r="C116" s="48">
        <f>Vertetie_ienemumi!I105</f>
        <v>13978476.895864753</v>
      </c>
      <c r="D116" s="114">
        <f>Iedzivotaju_skaits_struktura!C105</f>
        <v>18393</v>
      </c>
      <c r="E116" s="114">
        <f>Iedzivotaju_skaits_struktura!D105</f>
        <v>1679</v>
      </c>
      <c r="F116" s="114">
        <f>Iedzivotaju_skaits_struktura!E105</f>
        <v>2089</v>
      </c>
      <c r="G116" s="114">
        <f>Iedzivotaju_skaits_struktura!F105</f>
        <v>3412</v>
      </c>
      <c r="H116" s="114">
        <f>PFI!H118</f>
        <v>360.483</v>
      </c>
      <c r="I116" s="48">
        <f t="shared" si="47"/>
        <v>759.9889575308407</v>
      </c>
      <c r="J116" s="48">
        <f t="shared" si="48"/>
        <v>32204.81416</v>
      </c>
      <c r="K116" s="177">
        <f t="shared" si="49"/>
        <v>434.0492954381561</v>
      </c>
      <c r="L116" s="180">
        <f t="shared" si="57"/>
        <v>8387086.137518851</v>
      </c>
      <c r="M116" s="158">
        <f t="shared" si="58"/>
        <v>27.902739182865446</v>
      </c>
      <c r="N116" s="199">
        <f t="shared" si="50"/>
        <v>-16.741643509719268</v>
      </c>
      <c r="O116" s="333">
        <f t="shared" si="59"/>
        <v>-539161.5179634792</v>
      </c>
      <c r="P116" s="339">
        <f t="shared" si="51"/>
        <v>7847924.619555372</v>
      </c>
      <c r="Q116" s="317">
        <f t="shared" si="60"/>
        <v>243.68793375317435</v>
      </c>
      <c r="R116" s="48">
        <f t="shared" si="61"/>
        <v>5591390.758345902</v>
      </c>
      <c r="S116" s="340">
        <f t="shared" si="52"/>
        <v>173.61971817526245</v>
      </c>
      <c r="T116" s="339">
        <f t="shared" si="62"/>
        <v>13439315.377901275</v>
      </c>
      <c r="U116" s="377">
        <f t="shared" si="67"/>
        <v>417.3076519284368</v>
      </c>
      <c r="V116" s="375">
        <f t="shared" si="63"/>
        <v>10236219.61946792</v>
      </c>
      <c r="W116" s="385">
        <f t="shared" si="64"/>
        <v>289153.4649368905</v>
      </c>
      <c r="X116" s="386">
        <f t="shared" si="53"/>
        <v>8.978578901288419</v>
      </c>
      <c r="Y116" s="362">
        <f t="shared" si="65"/>
        <v>-250008.05302658863</v>
      </c>
      <c r="Z116" s="363">
        <f t="shared" si="66"/>
        <v>13728468.842838164</v>
      </c>
      <c r="AA116" s="368">
        <f t="shared" si="54"/>
        <v>426.28623082972524</v>
      </c>
      <c r="AB116" s="369">
        <f t="shared" si="55"/>
        <v>746.3963922599992</v>
      </c>
      <c r="AC116" s="192"/>
      <c r="AD116" s="393">
        <v>12815097.309568569</v>
      </c>
      <c r="AE116" s="453">
        <f t="shared" si="68"/>
        <v>913371.5332695954</v>
      </c>
      <c r="AF116" s="454">
        <f t="shared" si="56"/>
        <v>0.07127308604887572</v>
      </c>
      <c r="AG116" s="155"/>
    </row>
    <row r="117" spans="1:33" ht="15">
      <c r="A117" s="39">
        <v>101</v>
      </c>
      <c r="B117" s="55" t="s">
        <v>103</v>
      </c>
      <c r="C117" s="48">
        <f>Vertetie_ienemumi!I106</f>
        <v>2094640.5283321263</v>
      </c>
      <c r="D117" s="114">
        <f>Iedzivotaju_skaits_struktura!C106</f>
        <v>3753</v>
      </c>
      <c r="E117" s="114">
        <f>Iedzivotaju_skaits_struktura!D106</f>
        <v>241</v>
      </c>
      <c r="F117" s="114">
        <f>Iedzivotaju_skaits_struktura!E106</f>
        <v>360</v>
      </c>
      <c r="G117" s="114">
        <f>Iedzivotaju_skaits_struktura!F106</f>
        <v>891</v>
      </c>
      <c r="H117" s="114">
        <f>PFI!H119</f>
        <v>105.40100000000001</v>
      </c>
      <c r="I117" s="48">
        <f t="shared" si="47"/>
        <v>558.1243081087467</v>
      </c>
      <c r="J117" s="48">
        <f t="shared" si="48"/>
        <v>6310.0895199999995</v>
      </c>
      <c r="K117" s="177">
        <f t="shared" si="49"/>
        <v>331.95100032940996</v>
      </c>
      <c r="L117" s="180">
        <f t="shared" si="57"/>
        <v>1256784.3169992757</v>
      </c>
      <c r="M117" s="158">
        <f t="shared" si="58"/>
        <v>-74.19555592588068</v>
      </c>
      <c r="N117" s="199">
        <f t="shared" si="50"/>
        <v>44.51733355552841</v>
      </c>
      <c r="O117" s="333">
        <f t="shared" si="59"/>
        <v>280908.3599270841</v>
      </c>
      <c r="P117" s="339">
        <f t="shared" si="51"/>
        <v>1537692.6769263598</v>
      </c>
      <c r="Q117" s="317">
        <f t="shared" si="60"/>
        <v>243.68793375317438</v>
      </c>
      <c r="R117" s="48">
        <f t="shared" si="61"/>
        <v>837856.2113328506</v>
      </c>
      <c r="S117" s="340">
        <f t="shared" si="52"/>
        <v>132.780400131764</v>
      </c>
      <c r="T117" s="339">
        <f t="shared" si="62"/>
        <v>2375548.8882592106</v>
      </c>
      <c r="U117" s="377">
        <f t="shared" si="67"/>
        <v>376.46833388493843</v>
      </c>
      <c r="V117" s="375">
        <f t="shared" si="63"/>
        <v>2649895.551033382</v>
      </c>
      <c r="W117" s="385">
        <f t="shared" si="64"/>
        <v>74854.43931321021</v>
      </c>
      <c r="X117" s="386">
        <f t="shared" si="53"/>
        <v>11.862658853881081</v>
      </c>
      <c r="Y117" s="362">
        <f t="shared" si="65"/>
        <v>355762.7992402943</v>
      </c>
      <c r="Z117" s="363">
        <f t="shared" si="66"/>
        <v>2450403.3275724207</v>
      </c>
      <c r="AA117" s="368">
        <f t="shared" si="54"/>
        <v>388.3309927388195</v>
      </c>
      <c r="AB117" s="369">
        <f t="shared" si="55"/>
        <v>652.918552510637</v>
      </c>
      <c r="AC117" s="192"/>
      <c r="AD117" s="393">
        <v>2335429.0814802875</v>
      </c>
      <c r="AE117" s="453">
        <f t="shared" si="68"/>
        <v>114974.24609213322</v>
      </c>
      <c r="AF117" s="454">
        <f t="shared" si="56"/>
        <v>0.04923045919221747</v>
      </c>
      <c r="AG117" s="155"/>
    </row>
    <row r="118" spans="1:33" ht="15">
      <c r="A118" s="39">
        <v>102</v>
      </c>
      <c r="B118" s="55" t="s">
        <v>104</v>
      </c>
      <c r="C118" s="48">
        <f>Vertetie_ienemumi!I107</f>
        <v>2248410.031292594</v>
      </c>
      <c r="D118" s="114">
        <f>Iedzivotaju_skaits_struktura!C107</f>
        <v>5343</v>
      </c>
      <c r="E118" s="114">
        <f>Iedzivotaju_skaits_struktura!D107</f>
        <v>282</v>
      </c>
      <c r="F118" s="114">
        <f>Iedzivotaju_skaits_struktura!E107</f>
        <v>603</v>
      </c>
      <c r="G118" s="114">
        <f>Iedzivotaju_skaits_struktura!F107</f>
        <v>1253</v>
      </c>
      <c r="H118" s="114">
        <f>PFI!H120</f>
        <v>555.5409999999999</v>
      </c>
      <c r="I118" s="48">
        <f t="shared" si="47"/>
        <v>420.8141552110414</v>
      </c>
      <c r="J118" s="48">
        <f t="shared" si="48"/>
        <v>9740.302319999999</v>
      </c>
      <c r="K118" s="177">
        <f t="shared" si="49"/>
        <v>230.83575410959054</v>
      </c>
      <c r="L118" s="180">
        <f t="shared" si="57"/>
        <v>1349046.0187755565</v>
      </c>
      <c r="M118" s="158">
        <f t="shared" si="58"/>
        <v>-175.3108021457001</v>
      </c>
      <c r="N118" s="199">
        <f t="shared" si="50"/>
        <v>105.18648128742007</v>
      </c>
      <c r="O118" s="333">
        <f t="shared" si="59"/>
        <v>1024548.1277164941</v>
      </c>
      <c r="P118" s="339">
        <f t="shared" si="51"/>
        <v>2373594.1464920505</v>
      </c>
      <c r="Q118" s="317">
        <f t="shared" si="60"/>
        <v>243.68793375317438</v>
      </c>
      <c r="R118" s="48">
        <f t="shared" si="61"/>
        <v>899364.0125170377</v>
      </c>
      <c r="S118" s="340">
        <f t="shared" si="52"/>
        <v>92.33430164383623</v>
      </c>
      <c r="T118" s="339">
        <f t="shared" si="62"/>
        <v>3272958.1590090883</v>
      </c>
      <c r="U118" s="377">
        <f t="shared" si="67"/>
        <v>336.0222353970106</v>
      </c>
      <c r="V118" s="375">
        <f t="shared" si="63"/>
        <v>5075292.054817836</v>
      </c>
      <c r="W118" s="385">
        <f t="shared" si="64"/>
        <v>143367.21346093304</v>
      </c>
      <c r="X118" s="386">
        <f t="shared" si="53"/>
        <v>14.7189695710526</v>
      </c>
      <c r="Y118" s="362">
        <f t="shared" si="65"/>
        <v>1167915.3411774272</v>
      </c>
      <c r="Z118" s="363">
        <f t="shared" si="66"/>
        <v>3416325.3724700212</v>
      </c>
      <c r="AA118" s="368">
        <f t="shared" si="54"/>
        <v>350.7412049680632</v>
      </c>
      <c r="AB118" s="369">
        <f t="shared" si="55"/>
        <v>639.4020910481042</v>
      </c>
      <c r="AC118" s="192"/>
      <c r="AD118" s="393">
        <v>3340590.4115512706</v>
      </c>
      <c r="AE118" s="453">
        <f t="shared" si="68"/>
        <v>75734.96091875061</v>
      </c>
      <c r="AF118" s="454">
        <f t="shared" si="56"/>
        <v>0.02267113042558888</v>
      </c>
      <c r="AG118" s="155"/>
    </row>
    <row r="119" spans="1:33" ht="15">
      <c r="A119" s="39">
        <v>103</v>
      </c>
      <c r="B119" s="55" t="s">
        <v>105</v>
      </c>
      <c r="C119" s="48">
        <f>Vertetie_ienemumi!I108</f>
        <v>7477965.4076211145</v>
      </c>
      <c r="D119" s="114">
        <f>Iedzivotaju_skaits_struktura!C108</f>
        <v>13275</v>
      </c>
      <c r="E119" s="114">
        <f>Iedzivotaju_skaits_struktura!D108</f>
        <v>958</v>
      </c>
      <c r="F119" s="114">
        <f>Iedzivotaju_skaits_struktura!E108</f>
        <v>1459</v>
      </c>
      <c r="G119" s="114">
        <f>Iedzivotaju_skaits_struktura!F108</f>
        <v>2684</v>
      </c>
      <c r="H119" s="114">
        <f>PFI!H121</f>
        <v>942.0089999999999</v>
      </c>
      <c r="I119" s="48">
        <f t="shared" si="47"/>
        <v>563.3118951127017</v>
      </c>
      <c r="J119" s="48">
        <f t="shared" si="48"/>
        <v>23691.073679999998</v>
      </c>
      <c r="K119" s="177">
        <f t="shared" si="49"/>
        <v>315.64485040346705</v>
      </c>
      <c r="L119" s="180">
        <f t="shared" si="57"/>
        <v>4486779.244572668</v>
      </c>
      <c r="M119" s="158">
        <f t="shared" si="58"/>
        <v>-90.5017058518236</v>
      </c>
      <c r="N119" s="199">
        <f t="shared" si="50"/>
        <v>54.30102351109416</v>
      </c>
      <c r="O119" s="333">
        <f t="shared" si="59"/>
        <v>1286449.548900744</v>
      </c>
      <c r="P119" s="339">
        <f t="shared" si="51"/>
        <v>5773228.793473412</v>
      </c>
      <c r="Q119" s="317">
        <f t="shared" si="60"/>
        <v>243.68793375317438</v>
      </c>
      <c r="R119" s="48">
        <f t="shared" si="61"/>
        <v>2991186.163048446</v>
      </c>
      <c r="S119" s="340">
        <f t="shared" si="52"/>
        <v>126.25794016138683</v>
      </c>
      <c r="T119" s="339">
        <f t="shared" si="62"/>
        <v>8764414.956521858</v>
      </c>
      <c r="U119" s="377">
        <f t="shared" si="67"/>
        <v>369.94587391456116</v>
      </c>
      <c r="V119" s="375">
        <f t="shared" si="63"/>
        <v>10335276.936628</v>
      </c>
      <c r="W119" s="385">
        <f t="shared" si="64"/>
        <v>291951.64312659204</v>
      </c>
      <c r="X119" s="386">
        <f t="shared" si="53"/>
        <v>12.323276144848496</v>
      </c>
      <c r="Y119" s="362">
        <f t="shared" si="65"/>
        <v>1578401.192027336</v>
      </c>
      <c r="Z119" s="363">
        <f t="shared" si="66"/>
        <v>9056366.59964845</v>
      </c>
      <c r="AA119" s="368">
        <f t="shared" si="54"/>
        <v>382.26915005940964</v>
      </c>
      <c r="AB119" s="369">
        <f t="shared" si="55"/>
        <v>682.2121732315217</v>
      </c>
      <c r="AC119" s="192"/>
      <c r="AD119" s="393">
        <v>8540280.389675196</v>
      </c>
      <c r="AE119" s="453">
        <f t="shared" si="68"/>
        <v>516086.2099732533</v>
      </c>
      <c r="AF119" s="454">
        <f t="shared" si="56"/>
        <v>0.06042965645450904</v>
      </c>
      <c r="AG119" s="155"/>
    </row>
    <row r="120" spans="1:33" ht="15">
      <c r="A120" s="39">
        <v>104</v>
      </c>
      <c r="B120" s="55" t="s">
        <v>106</v>
      </c>
      <c r="C120" s="48">
        <f>Vertetie_ienemumi!I109</f>
        <v>10102037.88490005</v>
      </c>
      <c r="D120" s="114">
        <f>Iedzivotaju_skaits_struktura!C109</f>
        <v>10571</v>
      </c>
      <c r="E120" s="114">
        <f>Iedzivotaju_skaits_struktura!D109</f>
        <v>997</v>
      </c>
      <c r="F120" s="114">
        <f>Iedzivotaju_skaits_struktura!E109</f>
        <v>1376</v>
      </c>
      <c r="G120" s="114">
        <f>Iedzivotaju_skaits_struktura!F109</f>
        <v>1670</v>
      </c>
      <c r="H120" s="114">
        <f>PFI!H122</f>
        <v>53.463</v>
      </c>
      <c r="I120" s="48">
        <f t="shared" si="47"/>
        <v>955.6369203386671</v>
      </c>
      <c r="J120" s="48">
        <f t="shared" si="48"/>
        <v>18706.80376</v>
      </c>
      <c r="K120" s="177">
        <f t="shared" si="49"/>
        <v>540.0194503831183</v>
      </c>
      <c r="L120" s="180">
        <f t="shared" si="57"/>
        <v>6061222.73094003</v>
      </c>
      <c r="M120" s="158">
        <f t="shared" si="58"/>
        <v>133.87289412782764</v>
      </c>
      <c r="N120" s="199">
        <f t="shared" si="50"/>
        <v>-80.32373647669658</v>
      </c>
      <c r="O120" s="333">
        <f t="shared" si="59"/>
        <v>-1502600.3755395166</v>
      </c>
      <c r="P120" s="339">
        <f t="shared" si="51"/>
        <v>4558622.355400514</v>
      </c>
      <c r="Q120" s="317">
        <f t="shared" si="60"/>
        <v>243.6879337531744</v>
      </c>
      <c r="R120" s="48">
        <f t="shared" si="61"/>
        <v>4040815.1539600203</v>
      </c>
      <c r="S120" s="340">
        <f t="shared" si="52"/>
        <v>216.00778015324732</v>
      </c>
      <c r="T120" s="339">
        <f t="shared" si="62"/>
        <v>8599437.509360533</v>
      </c>
      <c r="U120" s="377">
        <f t="shared" si="67"/>
        <v>459.6957139064217</v>
      </c>
      <c r="V120" s="375">
        <f t="shared" si="63"/>
        <v>3963547.8865250037</v>
      </c>
      <c r="W120" s="385">
        <f t="shared" si="64"/>
        <v>111962.5845709988</v>
      </c>
      <c r="X120" s="386">
        <f t="shared" si="53"/>
        <v>5.985126374736654</v>
      </c>
      <c r="Y120" s="362">
        <f t="shared" si="65"/>
        <v>-1390637.7909685178</v>
      </c>
      <c r="Z120" s="363">
        <f t="shared" si="66"/>
        <v>8711400.093931532</v>
      </c>
      <c r="AA120" s="368">
        <f t="shared" si="54"/>
        <v>465.68084028115834</v>
      </c>
      <c r="AB120" s="369">
        <f t="shared" si="55"/>
        <v>824.0847690787562</v>
      </c>
      <c r="AC120" s="192"/>
      <c r="AD120" s="393">
        <v>8076455.830006722</v>
      </c>
      <c r="AE120" s="453">
        <f t="shared" si="68"/>
        <v>634944.2639248092</v>
      </c>
      <c r="AF120" s="454">
        <f t="shared" si="56"/>
        <v>0.07861669490790502</v>
      </c>
      <c r="AG120" s="155"/>
    </row>
    <row r="121" spans="1:33" ht="15">
      <c r="A121" s="39">
        <v>105</v>
      </c>
      <c r="B121" s="55" t="s">
        <v>107</v>
      </c>
      <c r="C121" s="48">
        <f>Vertetie_ienemumi!I110</f>
        <v>1661201.2693026257</v>
      </c>
      <c r="D121" s="114">
        <f>Iedzivotaju_skaits_struktura!C110</f>
        <v>3610</v>
      </c>
      <c r="E121" s="114">
        <f>Iedzivotaju_skaits_struktura!D110</f>
        <v>171</v>
      </c>
      <c r="F121" s="114">
        <f>Iedzivotaju_skaits_struktura!E110</f>
        <v>344</v>
      </c>
      <c r="G121" s="114">
        <f>Iedzivotaju_skaits_struktura!F110</f>
        <v>952</v>
      </c>
      <c r="H121" s="114">
        <f>PFI!H123</f>
        <v>374.88800000000003</v>
      </c>
      <c r="I121" s="48">
        <f t="shared" si="47"/>
        <v>460.1665565935251</v>
      </c>
      <c r="J121" s="48">
        <f t="shared" si="48"/>
        <v>6405.88976</v>
      </c>
      <c r="K121" s="177">
        <f t="shared" si="49"/>
        <v>259.32404888944353</v>
      </c>
      <c r="L121" s="180">
        <f t="shared" si="57"/>
        <v>996720.7615815754</v>
      </c>
      <c r="M121" s="158">
        <f t="shared" si="58"/>
        <v>-146.82250736584712</v>
      </c>
      <c r="N121" s="199">
        <f t="shared" si="50"/>
        <v>88.09350441950826</v>
      </c>
      <c r="O121" s="333">
        <f t="shared" si="59"/>
        <v>564317.2778834427</v>
      </c>
      <c r="P121" s="339">
        <f t="shared" si="51"/>
        <v>1561038.039465018</v>
      </c>
      <c r="Q121" s="317">
        <f t="shared" si="60"/>
        <v>243.68793375317438</v>
      </c>
      <c r="R121" s="48">
        <f t="shared" si="61"/>
        <v>664480.5077210503</v>
      </c>
      <c r="S121" s="340">
        <f t="shared" si="52"/>
        <v>103.72961955577742</v>
      </c>
      <c r="T121" s="339">
        <f t="shared" si="62"/>
        <v>2225518.5471860683</v>
      </c>
      <c r="U121" s="377">
        <f t="shared" si="67"/>
        <v>347.41755330895177</v>
      </c>
      <c r="V121" s="375">
        <f t="shared" si="63"/>
        <v>3155366.7033745763</v>
      </c>
      <c r="W121" s="385">
        <f t="shared" si="64"/>
        <v>89133.02462678876</v>
      </c>
      <c r="X121" s="386">
        <f t="shared" si="53"/>
        <v>13.914230179757068</v>
      </c>
      <c r="Y121" s="362">
        <f t="shared" si="65"/>
        <v>653450.3025102315</v>
      </c>
      <c r="Z121" s="363">
        <f t="shared" si="66"/>
        <v>2314651.571812857</v>
      </c>
      <c r="AA121" s="368">
        <f t="shared" si="54"/>
        <v>361.3317834887088</v>
      </c>
      <c r="AB121" s="369">
        <f t="shared" si="55"/>
        <v>641.1777207237831</v>
      </c>
      <c r="AC121" s="192"/>
      <c r="AD121" s="393">
        <v>2197390.424130697</v>
      </c>
      <c r="AE121" s="453">
        <f t="shared" si="68"/>
        <v>117261.14768216014</v>
      </c>
      <c r="AF121" s="454">
        <f t="shared" si="56"/>
        <v>0.053363820281755014</v>
      </c>
      <c r="AG121" s="155"/>
    </row>
    <row r="122" spans="1:33" ht="15">
      <c r="A122" s="39">
        <v>106</v>
      </c>
      <c r="B122" s="55" t="s">
        <v>108</v>
      </c>
      <c r="C122" s="48">
        <f>Vertetie_ienemumi!I111</f>
        <v>16133124.17416553</v>
      </c>
      <c r="D122" s="114">
        <f>Iedzivotaju_skaits_struktura!C111</f>
        <v>31954</v>
      </c>
      <c r="E122" s="114">
        <f>Iedzivotaju_skaits_struktura!D111</f>
        <v>2098</v>
      </c>
      <c r="F122" s="114">
        <f>Iedzivotaju_skaits_struktura!E111</f>
        <v>3523</v>
      </c>
      <c r="G122" s="114">
        <f>Iedzivotaju_skaits_struktura!F111</f>
        <v>6546</v>
      </c>
      <c r="H122" s="114">
        <f>PFI!H124</f>
        <v>1761.03</v>
      </c>
      <c r="I122" s="48">
        <f t="shared" si="47"/>
        <v>504.88590392957155</v>
      </c>
      <c r="J122" s="48">
        <f t="shared" si="48"/>
        <v>55869.1056</v>
      </c>
      <c r="K122" s="177">
        <f t="shared" si="49"/>
        <v>288.7664658473704</v>
      </c>
      <c r="L122" s="180">
        <f aca="true" t="shared" si="69" ref="L122:L135">C122*$L$14</f>
        <v>9679874.504499318</v>
      </c>
      <c r="M122" s="158">
        <f aca="true" t="shared" si="70" ref="M122:M135">K122-$K$15</f>
        <v>-117.38009040792025</v>
      </c>
      <c r="N122" s="199">
        <f t="shared" si="50"/>
        <v>70.42805424475215</v>
      </c>
      <c r="O122" s="333">
        <f aca="true" t="shared" si="71" ref="O122:O135">N122*J122</f>
        <v>3934752.399802586</v>
      </c>
      <c r="P122" s="339">
        <f t="shared" si="51"/>
        <v>13614626.904301904</v>
      </c>
      <c r="Q122" s="317">
        <f aca="true" t="shared" si="72" ref="Q122:Q135">P122/J122</f>
        <v>243.68793375317438</v>
      </c>
      <c r="R122" s="48">
        <f aca="true" t="shared" si="73" ref="R122:R135">C122*$R$14</f>
        <v>6453249.669666212</v>
      </c>
      <c r="S122" s="340">
        <f t="shared" si="52"/>
        <v>115.50658633894815</v>
      </c>
      <c r="T122" s="339">
        <f aca="true" t="shared" si="74" ref="T122:T135">R122+P122</f>
        <v>20067876.573968116</v>
      </c>
      <c r="U122" s="377">
        <f t="shared" si="67"/>
        <v>359.1945200921225</v>
      </c>
      <c r="V122" s="375">
        <f aca="true" t="shared" si="75" ref="V122:V135">($K$7-K122)*J122</f>
        <v>25874677.205026563</v>
      </c>
      <c r="W122" s="385">
        <f aca="true" t="shared" si="76" ref="W122:W135">V122*$W$14</f>
        <v>730909.7348524758</v>
      </c>
      <c r="X122" s="386">
        <f t="shared" si="53"/>
        <v>13.082538676840315</v>
      </c>
      <c r="Y122" s="362">
        <f aca="true" t="shared" si="77" ref="Y122:Y135">O122+W122</f>
        <v>4665662.134655062</v>
      </c>
      <c r="Z122" s="363">
        <f aca="true" t="shared" si="78" ref="Z122:Z135">T122+W122</f>
        <v>20798786.30882059</v>
      </c>
      <c r="AA122" s="368">
        <f t="shared" si="54"/>
        <v>372.27705876896283</v>
      </c>
      <c r="AB122" s="369">
        <f t="shared" si="55"/>
        <v>650.8977376485132</v>
      </c>
      <c r="AC122" s="192"/>
      <c r="AD122" s="393">
        <v>19619606.32484238</v>
      </c>
      <c r="AE122" s="453">
        <f t="shared" si="68"/>
        <v>1179179.9839782119</v>
      </c>
      <c r="AF122" s="454">
        <f t="shared" si="56"/>
        <v>0.06010212256324077</v>
      </c>
      <c r="AG122" s="155"/>
    </row>
    <row r="123" spans="1:33" ht="15">
      <c r="A123" s="39">
        <v>107</v>
      </c>
      <c r="B123" s="55" t="s">
        <v>109</v>
      </c>
      <c r="C123" s="48">
        <f>Vertetie_ienemumi!I112</f>
        <v>2126471.3178678444</v>
      </c>
      <c r="D123" s="114">
        <f>Iedzivotaju_skaits_struktura!C112</f>
        <v>3698</v>
      </c>
      <c r="E123" s="114">
        <f>Iedzivotaju_skaits_struktura!D112</f>
        <v>222</v>
      </c>
      <c r="F123" s="114">
        <f>Iedzivotaju_skaits_struktura!E112</f>
        <v>369</v>
      </c>
      <c r="G123" s="114">
        <f>Iedzivotaju_skaits_struktura!F112</f>
        <v>750</v>
      </c>
      <c r="H123" s="114">
        <f>PFI!H125</f>
        <v>223.857</v>
      </c>
      <c r="I123" s="48">
        <f t="shared" si="47"/>
        <v>575.032806346091</v>
      </c>
      <c r="J123" s="48">
        <f t="shared" si="48"/>
        <v>6315.682639999999</v>
      </c>
      <c r="K123" s="177">
        <f t="shared" si="49"/>
        <v>336.6969873375152</v>
      </c>
      <c r="L123" s="180">
        <f t="shared" si="69"/>
        <v>1275882.7907207066</v>
      </c>
      <c r="M123" s="158">
        <f t="shared" si="70"/>
        <v>-69.44956891777542</v>
      </c>
      <c r="N123" s="199">
        <f t="shared" si="50"/>
        <v>41.669741350665255</v>
      </c>
      <c r="O123" s="333">
        <f t="shared" si="71"/>
        <v>263172.86206168664</v>
      </c>
      <c r="P123" s="339">
        <f t="shared" si="51"/>
        <v>1539055.6527823932</v>
      </c>
      <c r="Q123" s="317">
        <f t="shared" si="72"/>
        <v>243.68793375317438</v>
      </c>
      <c r="R123" s="48">
        <f t="shared" si="73"/>
        <v>850588.5271471378</v>
      </c>
      <c r="S123" s="340">
        <f t="shared" si="52"/>
        <v>134.6787949350061</v>
      </c>
      <c r="T123" s="339">
        <f t="shared" si="74"/>
        <v>2389644.179929531</v>
      </c>
      <c r="U123" s="377">
        <f t="shared" si="67"/>
        <v>378.3667286881805</v>
      </c>
      <c r="V123" s="375">
        <f t="shared" si="75"/>
        <v>2622270.2104936107</v>
      </c>
      <c r="W123" s="385">
        <f t="shared" si="76"/>
        <v>74074.07671509398</v>
      </c>
      <c r="X123" s="386">
        <f t="shared" si="53"/>
        <v>11.728593872964774</v>
      </c>
      <c r="Y123" s="362">
        <f t="shared" si="77"/>
        <v>337246.9387767806</v>
      </c>
      <c r="Z123" s="363">
        <f t="shared" si="78"/>
        <v>2463718.256644625</v>
      </c>
      <c r="AA123" s="368">
        <f t="shared" si="54"/>
        <v>390.0953225611453</v>
      </c>
      <c r="AB123" s="369">
        <f t="shared" si="55"/>
        <v>666.229923376048</v>
      </c>
      <c r="AC123" s="192"/>
      <c r="AD123" s="393">
        <v>2314560.2221380016</v>
      </c>
      <c r="AE123" s="453">
        <f t="shared" si="68"/>
        <v>149158.03450662363</v>
      </c>
      <c r="AF123" s="454">
        <f t="shared" si="56"/>
        <v>0.06444335864756368</v>
      </c>
      <c r="AG123" s="155"/>
    </row>
    <row r="124" spans="1:33" ht="15">
      <c r="A124" s="39">
        <v>108</v>
      </c>
      <c r="B124" s="55" t="s">
        <v>110</v>
      </c>
      <c r="C124" s="48">
        <f>Vertetie_ienemumi!I113</f>
        <v>17290750.02551826</v>
      </c>
      <c r="D124" s="114">
        <f>Iedzivotaju_skaits_struktura!C113</f>
        <v>31290</v>
      </c>
      <c r="E124" s="114">
        <f>Iedzivotaju_skaits_struktura!D113</f>
        <v>2363</v>
      </c>
      <c r="F124" s="114">
        <f>Iedzivotaju_skaits_struktura!E113</f>
        <v>3735</v>
      </c>
      <c r="G124" s="114">
        <f>Iedzivotaju_skaits_struktura!F113</f>
        <v>6233</v>
      </c>
      <c r="H124" s="114">
        <f>PFI!H126</f>
        <v>1192.188</v>
      </c>
      <c r="I124" s="48">
        <f t="shared" si="47"/>
        <v>552.5966770699348</v>
      </c>
      <c r="J124" s="48">
        <f t="shared" si="48"/>
        <v>55420.06576</v>
      </c>
      <c r="K124" s="177">
        <f t="shared" si="49"/>
        <v>311.9943974876702</v>
      </c>
      <c r="L124" s="180">
        <f t="shared" si="69"/>
        <v>10374450.015310956</v>
      </c>
      <c r="M124" s="158">
        <f t="shared" si="70"/>
        <v>-94.15215876762045</v>
      </c>
      <c r="N124" s="199">
        <f t="shared" si="50"/>
        <v>56.491295260572265</v>
      </c>
      <c r="O124" s="333">
        <f t="shared" si="71"/>
        <v>3130751.298208491</v>
      </c>
      <c r="P124" s="339">
        <f t="shared" si="51"/>
        <v>13505201.313519448</v>
      </c>
      <c r="Q124" s="317">
        <f t="shared" si="72"/>
        <v>243.6879337531744</v>
      </c>
      <c r="R124" s="48">
        <f t="shared" si="73"/>
        <v>6916300.010207305</v>
      </c>
      <c r="S124" s="340">
        <f t="shared" si="52"/>
        <v>124.7977589950681</v>
      </c>
      <c r="T124" s="339">
        <f t="shared" si="74"/>
        <v>20421501.32372675</v>
      </c>
      <c r="U124" s="377">
        <f t="shared" si="67"/>
        <v>368.48569274824246</v>
      </c>
      <c r="V124" s="375">
        <f t="shared" si="75"/>
        <v>24379419.73764051</v>
      </c>
      <c r="W124" s="385">
        <f t="shared" si="76"/>
        <v>688671.5948222299</v>
      </c>
      <c r="X124" s="386">
        <f t="shared" si="53"/>
        <v>12.426394400262256</v>
      </c>
      <c r="Y124" s="362">
        <f t="shared" si="77"/>
        <v>3819422.8930307208</v>
      </c>
      <c r="Z124" s="363">
        <f t="shared" si="78"/>
        <v>21110172.918548983</v>
      </c>
      <c r="AA124" s="368">
        <f t="shared" si="54"/>
        <v>380.9120871485047</v>
      </c>
      <c r="AB124" s="369">
        <f t="shared" si="55"/>
        <v>674.6619660769888</v>
      </c>
      <c r="AC124" s="192"/>
      <c r="AD124" s="393">
        <v>19960824.99777728</v>
      </c>
      <c r="AE124" s="453">
        <f t="shared" si="68"/>
        <v>1149347.9207717031</v>
      </c>
      <c r="AF124" s="454">
        <f t="shared" si="56"/>
        <v>0.05758018122495878</v>
      </c>
      <c r="AG124" s="155"/>
    </row>
    <row r="125" spans="1:33" ht="15">
      <c r="A125" s="39">
        <v>109</v>
      </c>
      <c r="B125" s="55" t="s">
        <v>111</v>
      </c>
      <c r="C125" s="48">
        <f>Vertetie_ienemumi!I114</f>
        <v>1167477.6077707948</v>
      </c>
      <c r="D125" s="114">
        <f>Iedzivotaju_skaits_struktura!C114</f>
        <v>2656</v>
      </c>
      <c r="E125" s="114">
        <f>Iedzivotaju_skaits_struktura!D114</f>
        <v>160</v>
      </c>
      <c r="F125" s="114">
        <f>Iedzivotaju_skaits_struktura!E114</f>
        <v>305</v>
      </c>
      <c r="G125" s="114">
        <f>Iedzivotaju_skaits_struktura!F114</f>
        <v>652</v>
      </c>
      <c r="H125" s="114">
        <f>PFI!H127</f>
        <v>306.437</v>
      </c>
      <c r="I125" s="48">
        <f t="shared" si="47"/>
        <v>439.56235232334143</v>
      </c>
      <c r="J125" s="48">
        <f t="shared" si="48"/>
        <v>4972.96424</v>
      </c>
      <c r="K125" s="177">
        <f t="shared" si="49"/>
        <v>234.76493122154338</v>
      </c>
      <c r="L125" s="180">
        <f t="shared" si="69"/>
        <v>700486.5646624769</v>
      </c>
      <c r="M125" s="158">
        <f t="shared" si="70"/>
        <v>-171.38162503374727</v>
      </c>
      <c r="N125" s="199">
        <f t="shared" si="50"/>
        <v>102.82897502024836</v>
      </c>
      <c r="O125" s="333">
        <f t="shared" si="71"/>
        <v>511364.81561154843</v>
      </c>
      <c r="P125" s="339">
        <f t="shared" si="51"/>
        <v>1211851.3802740253</v>
      </c>
      <c r="Q125" s="317">
        <f t="shared" si="72"/>
        <v>243.68793375317438</v>
      </c>
      <c r="R125" s="48">
        <f t="shared" si="73"/>
        <v>466991.04310831794</v>
      </c>
      <c r="S125" s="340">
        <f t="shared" si="52"/>
        <v>93.90597248861735</v>
      </c>
      <c r="T125" s="339">
        <f t="shared" si="74"/>
        <v>1678842.4233823433</v>
      </c>
      <c r="U125" s="377">
        <f t="shared" si="67"/>
        <v>337.59390624179173</v>
      </c>
      <c r="V125" s="375">
        <f t="shared" si="75"/>
        <v>2571678.2605083096</v>
      </c>
      <c r="W125" s="385">
        <f t="shared" si="76"/>
        <v>72644.95168847364</v>
      </c>
      <c r="X125" s="386">
        <f t="shared" si="53"/>
        <v>14.60797789458338</v>
      </c>
      <c r="Y125" s="362">
        <f t="shared" si="77"/>
        <v>584009.7673000221</v>
      </c>
      <c r="Z125" s="363">
        <f t="shared" si="78"/>
        <v>1751487.3750708168</v>
      </c>
      <c r="AA125" s="368">
        <f t="shared" si="54"/>
        <v>352.2018841363751</v>
      </c>
      <c r="AB125" s="369">
        <f t="shared" si="55"/>
        <v>659.445547842928</v>
      </c>
      <c r="AC125" s="192"/>
      <c r="AD125" s="393">
        <v>1661736.18254387</v>
      </c>
      <c r="AE125" s="453">
        <f t="shared" si="68"/>
        <v>89751.19252694678</v>
      </c>
      <c r="AF125" s="454">
        <f t="shared" si="56"/>
        <v>0.05401049424677695</v>
      </c>
      <c r="AG125" s="155"/>
    </row>
    <row r="126" spans="1:33" ht="15">
      <c r="A126" s="39">
        <v>110</v>
      </c>
      <c r="B126" s="55" t="s">
        <v>112</v>
      </c>
      <c r="C126" s="48">
        <f>Vertetie_ienemumi!I115</f>
        <v>4363637.271531615</v>
      </c>
      <c r="D126" s="114">
        <f>Iedzivotaju_skaits_struktura!C115</f>
        <v>9479</v>
      </c>
      <c r="E126" s="114">
        <f>Iedzivotaju_skaits_struktura!D115</f>
        <v>522</v>
      </c>
      <c r="F126" s="114">
        <f>Iedzivotaju_skaits_struktura!E115</f>
        <v>903</v>
      </c>
      <c r="G126" s="114">
        <f>Iedzivotaju_skaits_struktura!F115</f>
        <v>2327</v>
      </c>
      <c r="H126" s="114">
        <f>PFI!H128</f>
        <v>907.678</v>
      </c>
      <c r="I126" s="48">
        <f t="shared" si="47"/>
        <v>460.3478501457554</v>
      </c>
      <c r="J126" s="48">
        <f t="shared" si="48"/>
        <v>16745.910559999997</v>
      </c>
      <c r="K126" s="177">
        <f t="shared" si="49"/>
        <v>260.579277304561</v>
      </c>
      <c r="L126" s="180">
        <f t="shared" si="69"/>
        <v>2618182.3629189692</v>
      </c>
      <c r="M126" s="158">
        <f t="shared" si="70"/>
        <v>-145.56727895072964</v>
      </c>
      <c r="N126" s="199">
        <f t="shared" si="50"/>
        <v>87.34036737043779</v>
      </c>
      <c r="O126" s="333">
        <f t="shared" si="71"/>
        <v>1462593.9802628933</v>
      </c>
      <c r="P126" s="339">
        <f t="shared" si="51"/>
        <v>4080776.3431818625</v>
      </c>
      <c r="Q126" s="317">
        <f t="shared" si="72"/>
        <v>243.68793375317438</v>
      </c>
      <c r="R126" s="48">
        <f t="shared" si="73"/>
        <v>1745454.9086126462</v>
      </c>
      <c r="S126" s="340">
        <f t="shared" si="52"/>
        <v>104.2317109218244</v>
      </c>
      <c r="T126" s="339">
        <f t="shared" si="74"/>
        <v>5826231.251794509</v>
      </c>
      <c r="U126" s="377">
        <f t="shared" si="67"/>
        <v>347.9196446749988</v>
      </c>
      <c r="V126" s="375">
        <f t="shared" si="75"/>
        <v>8227559.189615873</v>
      </c>
      <c r="W126" s="385">
        <f t="shared" si="76"/>
        <v>232412.68125257816</v>
      </c>
      <c r="X126" s="386">
        <f t="shared" si="53"/>
        <v>13.878772397586376</v>
      </c>
      <c r="Y126" s="362">
        <f t="shared" si="77"/>
        <v>1695006.6615154715</v>
      </c>
      <c r="Z126" s="363">
        <f t="shared" si="78"/>
        <v>6058643.933047087</v>
      </c>
      <c r="AA126" s="368">
        <f t="shared" si="54"/>
        <v>361.79841707258515</v>
      </c>
      <c r="AB126" s="369">
        <f t="shared" si="55"/>
        <v>639.1648837479784</v>
      </c>
      <c r="AC126" s="192"/>
      <c r="AD126" s="393">
        <v>5744242.733042248</v>
      </c>
      <c r="AE126" s="453">
        <f t="shared" si="68"/>
        <v>314401.20000483934</v>
      </c>
      <c r="AF126" s="454">
        <f t="shared" si="56"/>
        <v>0.054733272011004974</v>
      </c>
      <c r="AG126" s="155"/>
    </row>
    <row r="127" spans="1:33" ht="15">
      <c r="A127" s="39">
        <v>111</v>
      </c>
      <c r="B127" s="55" t="s">
        <v>113</v>
      </c>
      <c r="C127" s="48">
        <f>Vertetie_ienemumi!I116</f>
        <v>1345461.0502554653</v>
      </c>
      <c r="D127" s="114">
        <f>Iedzivotaju_skaits_struktura!C116</f>
        <v>3506</v>
      </c>
      <c r="E127" s="114">
        <f>Iedzivotaju_skaits_struktura!D116</f>
        <v>172</v>
      </c>
      <c r="F127" s="114">
        <f>Iedzivotaju_skaits_struktura!E116</f>
        <v>350</v>
      </c>
      <c r="G127" s="114">
        <f>Iedzivotaju_skaits_struktura!F116</f>
        <v>858</v>
      </c>
      <c r="H127" s="114">
        <f>PFI!H129</f>
        <v>277.219</v>
      </c>
      <c r="I127" s="48">
        <f t="shared" si="47"/>
        <v>383.7595693826199</v>
      </c>
      <c r="J127" s="48">
        <f t="shared" si="48"/>
        <v>6105.7728799999995</v>
      </c>
      <c r="K127" s="177">
        <f t="shared" si="49"/>
        <v>220.35884345823644</v>
      </c>
      <c r="L127" s="180">
        <f t="shared" si="69"/>
        <v>807276.6301532792</v>
      </c>
      <c r="M127" s="158">
        <f t="shared" si="70"/>
        <v>-185.7877127970542</v>
      </c>
      <c r="N127" s="199">
        <f t="shared" si="50"/>
        <v>111.47262767823253</v>
      </c>
      <c r="O127" s="333">
        <f t="shared" si="71"/>
        <v>680626.5469400894</v>
      </c>
      <c r="P127" s="339">
        <f t="shared" si="51"/>
        <v>1487903.1770933685</v>
      </c>
      <c r="Q127" s="317">
        <f t="shared" si="72"/>
        <v>243.68793375317435</v>
      </c>
      <c r="R127" s="48">
        <f t="shared" si="73"/>
        <v>538184.4201021862</v>
      </c>
      <c r="S127" s="340">
        <f t="shared" si="52"/>
        <v>88.14353738329457</v>
      </c>
      <c r="T127" s="339">
        <f t="shared" si="74"/>
        <v>2026087.5971955545</v>
      </c>
      <c r="U127" s="377">
        <f t="shared" si="67"/>
        <v>331.8314711364689</v>
      </c>
      <c r="V127" s="375">
        <f t="shared" si="75"/>
        <v>3245450.002551825</v>
      </c>
      <c r="W127" s="385">
        <f t="shared" si="76"/>
        <v>91677.70411378494</v>
      </c>
      <c r="X127" s="386">
        <f t="shared" si="53"/>
        <v>15.014922093496697</v>
      </c>
      <c r="Y127" s="362">
        <f t="shared" si="77"/>
        <v>772304.2510538744</v>
      </c>
      <c r="Z127" s="363">
        <f t="shared" si="78"/>
        <v>2117765.3013093397</v>
      </c>
      <c r="AA127" s="368">
        <f t="shared" si="54"/>
        <v>346.84639322996566</v>
      </c>
      <c r="AB127" s="369">
        <f t="shared" si="55"/>
        <v>604.0403027123045</v>
      </c>
      <c r="AC127" s="192"/>
      <c r="AD127" s="393">
        <v>2053045.23611795</v>
      </c>
      <c r="AE127" s="453">
        <f t="shared" si="68"/>
        <v>64720.06519138976</v>
      </c>
      <c r="AF127" s="454">
        <f t="shared" si="56"/>
        <v>0.03152393530001674</v>
      </c>
      <c r="AG127" s="155"/>
    </row>
    <row r="128" spans="1:33" ht="15">
      <c r="A128" s="39">
        <v>112</v>
      </c>
      <c r="B128" s="55" t="s">
        <v>114</v>
      </c>
      <c r="C128" s="48">
        <f>Vertetie_ienemumi!I117</f>
        <v>663587.0856178844</v>
      </c>
      <c r="D128" s="114">
        <f>Iedzivotaju_skaits_struktura!C117</f>
        <v>2124</v>
      </c>
      <c r="E128" s="114">
        <f>Iedzivotaju_skaits_struktura!D117</f>
        <v>120</v>
      </c>
      <c r="F128" s="114">
        <f>Iedzivotaju_skaits_struktura!E117</f>
        <v>191</v>
      </c>
      <c r="G128" s="114">
        <f>Iedzivotaju_skaits_struktura!F117</f>
        <v>489</v>
      </c>
      <c r="H128" s="114">
        <f>PFI!H130</f>
        <v>287.086</v>
      </c>
      <c r="I128" s="48">
        <f t="shared" si="47"/>
        <v>312.4232983135049</v>
      </c>
      <c r="J128" s="48">
        <f t="shared" si="48"/>
        <v>3825.69072</v>
      </c>
      <c r="K128" s="177">
        <f t="shared" si="49"/>
        <v>173.45549710769208</v>
      </c>
      <c r="L128" s="180">
        <f t="shared" si="69"/>
        <v>398152.25137073064</v>
      </c>
      <c r="M128" s="158">
        <f t="shared" si="70"/>
        <v>-232.69105914759857</v>
      </c>
      <c r="N128" s="199">
        <f t="shared" si="50"/>
        <v>139.61463548855914</v>
      </c>
      <c r="O128" s="333">
        <f t="shared" si="71"/>
        <v>534122.4153647634</v>
      </c>
      <c r="P128" s="339">
        <f t="shared" si="51"/>
        <v>932274.666735494</v>
      </c>
      <c r="Q128" s="317">
        <f t="shared" si="72"/>
        <v>243.68793375317438</v>
      </c>
      <c r="R128" s="48">
        <f t="shared" si="73"/>
        <v>265434.8342471538</v>
      </c>
      <c r="S128" s="340">
        <f t="shared" si="52"/>
        <v>69.38219884307684</v>
      </c>
      <c r="T128" s="339">
        <f t="shared" si="74"/>
        <v>1197709.5009826478</v>
      </c>
      <c r="U128" s="377">
        <f t="shared" si="67"/>
        <v>313.0701325962512</v>
      </c>
      <c r="V128" s="375">
        <f t="shared" si="75"/>
        <v>2212937.501236758</v>
      </c>
      <c r="W128" s="385">
        <f t="shared" si="76"/>
        <v>62511.2170272734</v>
      </c>
      <c r="X128" s="386">
        <f t="shared" si="53"/>
        <v>16.339851180461707</v>
      </c>
      <c r="Y128" s="362">
        <f t="shared" si="77"/>
        <v>596633.6323920367</v>
      </c>
      <c r="Z128" s="363">
        <f t="shared" si="78"/>
        <v>1260220.7180099213</v>
      </c>
      <c r="AA128" s="368">
        <f t="shared" si="54"/>
        <v>329.4099837767129</v>
      </c>
      <c r="AB128" s="369">
        <f t="shared" si="55"/>
        <v>593.3242551835788</v>
      </c>
      <c r="AC128" s="192"/>
      <c r="AD128" s="393">
        <v>1218877.583166628</v>
      </c>
      <c r="AE128" s="453">
        <f t="shared" si="68"/>
        <v>41343.134843293345</v>
      </c>
      <c r="AF128" s="454">
        <f t="shared" si="56"/>
        <v>0.033919021413031825</v>
      </c>
      <c r="AG128" s="155"/>
    </row>
    <row r="129" spans="1:33" ht="15">
      <c r="A129" s="39">
        <v>113</v>
      </c>
      <c r="B129" s="55" t="s">
        <v>115</v>
      </c>
      <c r="C129" s="48">
        <f>Vertetie_ienemumi!I118</f>
        <v>1929845.8181229415</v>
      </c>
      <c r="D129" s="114">
        <f>Iedzivotaju_skaits_struktura!C118</f>
        <v>4256</v>
      </c>
      <c r="E129" s="114">
        <f>Iedzivotaju_skaits_struktura!D118</f>
        <v>226</v>
      </c>
      <c r="F129" s="114">
        <f>Iedzivotaju_skaits_struktura!E118</f>
        <v>423</v>
      </c>
      <c r="G129" s="114">
        <f>Iedzivotaju_skaits_struktura!F118</f>
        <v>885</v>
      </c>
      <c r="H129" s="114">
        <f>PFI!H131</f>
        <v>540.932</v>
      </c>
      <c r="I129" s="48">
        <f t="shared" si="47"/>
        <v>453.441216664225</v>
      </c>
      <c r="J129" s="48">
        <f t="shared" si="48"/>
        <v>7640.936639999999</v>
      </c>
      <c r="K129" s="177">
        <f t="shared" si="49"/>
        <v>252.5666562945013</v>
      </c>
      <c r="L129" s="180">
        <f t="shared" si="69"/>
        <v>1157907.490873765</v>
      </c>
      <c r="M129" s="158">
        <f t="shared" si="70"/>
        <v>-153.57989996078933</v>
      </c>
      <c r="N129" s="199">
        <f t="shared" si="50"/>
        <v>92.1479399764736</v>
      </c>
      <c r="O129" s="333">
        <f t="shared" si="71"/>
        <v>704096.5708667578</v>
      </c>
      <c r="P129" s="339">
        <f t="shared" si="51"/>
        <v>1862004.0617405227</v>
      </c>
      <c r="Q129" s="317">
        <f t="shared" si="72"/>
        <v>243.6879337531744</v>
      </c>
      <c r="R129" s="48">
        <f t="shared" si="73"/>
        <v>771938.3272491767</v>
      </c>
      <c r="S129" s="340">
        <f t="shared" si="52"/>
        <v>101.02666251780053</v>
      </c>
      <c r="T129" s="339">
        <f t="shared" si="74"/>
        <v>2633942.3889896995</v>
      </c>
      <c r="U129" s="377">
        <f t="shared" si="67"/>
        <v>344.71459627097494</v>
      </c>
      <c r="V129" s="375">
        <f t="shared" si="75"/>
        <v>3815349.943953324</v>
      </c>
      <c r="W129" s="385">
        <f t="shared" si="76"/>
        <v>107776.27847517992</v>
      </c>
      <c r="X129" s="386">
        <f t="shared" si="53"/>
        <v>14.105113489748808</v>
      </c>
      <c r="Y129" s="362">
        <f t="shared" si="77"/>
        <v>811872.8493419377</v>
      </c>
      <c r="Z129" s="363">
        <f t="shared" si="78"/>
        <v>2741718.6674648793</v>
      </c>
      <c r="AA129" s="368">
        <f t="shared" si="54"/>
        <v>358.81970976072375</v>
      </c>
      <c r="AB129" s="369">
        <f t="shared" si="55"/>
        <v>644.2008147238909</v>
      </c>
      <c r="AC129" s="192"/>
      <c r="AD129" s="393">
        <v>2612171.156618431</v>
      </c>
      <c r="AE129" s="453">
        <f t="shared" si="68"/>
        <v>129547.51084644813</v>
      </c>
      <c r="AF129" s="454">
        <f t="shared" si="56"/>
        <v>0.04959380648477607</v>
      </c>
      <c r="AG129" s="155"/>
    </row>
    <row r="130" spans="1:33" ht="15">
      <c r="A130" s="39">
        <v>114</v>
      </c>
      <c r="B130" s="55" t="s">
        <v>116</v>
      </c>
      <c r="C130" s="48">
        <f>Vertetie_ienemumi!I119</f>
        <v>4592683.597685218</v>
      </c>
      <c r="D130" s="114">
        <f>Iedzivotaju_skaits_struktura!C119</f>
        <v>8966</v>
      </c>
      <c r="E130" s="114">
        <f>Iedzivotaju_skaits_struktura!D119</f>
        <v>553</v>
      </c>
      <c r="F130" s="114">
        <f>Iedzivotaju_skaits_struktura!E119</f>
        <v>969</v>
      </c>
      <c r="G130" s="114">
        <f>Iedzivotaju_skaits_struktura!F119</f>
        <v>1852</v>
      </c>
      <c r="H130" s="114">
        <f>PFI!H132</f>
        <v>843.578</v>
      </c>
      <c r="I130" s="48">
        <f t="shared" si="47"/>
        <v>512.2332810266805</v>
      </c>
      <c r="J130" s="48">
        <f t="shared" si="48"/>
        <v>16071.678559999998</v>
      </c>
      <c r="K130" s="177">
        <f t="shared" si="49"/>
        <v>285.76253441975376</v>
      </c>
      <c r="L130" s="180">
        <f t="shared" si="69"/>
        <v>2755610.1586111304</v>
      </c>
      <c r="M130" s="158">
        <f t="shared" si="70"/>
        <v>-120.38402183553688</v>
      </c>
      <c r="N130" s="199">
        <f t="shared" si="50"/>
        <v>72.23041310132213</v>
      </c>
      <c r="O130" s="333">
        <f t="shared" si="71"/>
        <v>1160863.981620462</v>
      </c>
      <c r="P130" s="339">
        <f t="shared" si="51"/>
        <v>3916474.1402315926</v>
      </c>
      <c r="Q130" s="317">
        <f t="shared" si="72"/>
        <v>243.68793375317438</v>
      </c>
      <c r="R130" s="48">
        <f t="shared" si="73"/>
        <v>1837073.4390740872</v>
      </c>
      <c r="S130" s="340">
        <f t="shared" si="52"/>
        <v>114.3050137679015</v>
      </c>
      <c r="T130" s="339">
        <f t="shared" si="74"/>
        <v>5753547.57930568</v>
      </c>
      <c r="U130" s="377">
        <f t="shared" si="67"/>
        <v>357.99294752107585</v>
      </c>
      <c r="V130" s="375">
        <f t="shared" si="75"/>
        <v>7491559.984311554</v>
      </c>
      <c r="W130" s="385">
        <f t="shared" si="76"/>
        <v>211622.12298829545</v>
      </c>
      <c r="X130" s="386">
        <f t="shared" si="53"/>
        <v>13.167393946951579</v>
      </c>
      <c r="Y130" s="362">
        <f t="shared" si="77"/>
        <v>1372486.1046087574</v>
      </c>
      <c r="Z130" s="363">
        <f t="shared" si="78"/>
        <v>5965169.702293975</v>
      </c>
      <c r="AA130" s="368">
        <f t="shared" si="54"/>
        <v>371.16034146802747</v>
      </c>
      <c r="AB130" s="369">
        <f t="shared" si="55"/>
        <v>665.3100270236421</v>
      </c>
      <c r="AC130" s="192"/>
      <c r="AD130" s="393">
        <v>5621277.373736539</v>
      </c>
      <c r="AE130" s="453">
        <f t="shared" si="68"/>
        <v>343892.32855743635</v>
      </c>
      <c r="AF130" s="454">
        <f t="shared" si="56"/>
        <v>0.06117690085249183</v>
      </c>
      <c r="AG130" s="155"/>
    </row>
    <row r="131" spans="1:33" ht="15">
      <c r="A131" s="39">
        <v>115</v>
      </c>
      <c r="B131" s="55" t="s">
        <v>117</v>
      </c>
      <c r="C131" s="48">
        <f>Vertetie_ienemumi!I120</f>
        <v>7086631.154900399</v>
      </c>
      <c r="D131" s="114">
        <f>Iedzivotaju_skaits_struktura!C120</f>
        <v>12361</v>
      </c>
      <c r="E131" s="114">
        <f>Iedzivotaju_skaits_struktura!D120</f>
        <v>786</v>
      </c>
      <c r="F131" s="114">
        <f>Iedzivotaju_skaits_struktura!E120</f>
        <v>1446</v>
      </c>
      <c r="G131" s="114">
        <f>Iedzivotaju_skaits_struktura!F120</f>
        <v>2430</v>
      </c>
      <c r="H131" s="114">
        <f>PFI!H133</f>
        <v>2456.118</v>
      </c>
      <c r="I131" s="48">
        <f t="shared" si="47"/>
        <v>573.3056512337513</v>
      </c>
      <c r="J131" s="48">
        <f t="shared" si="48"/>
        <v>24445.699360000002</v>
      </c>
      <c r="K131" s="177">
        <f t="shared" si="49"/>
        <v>289.8927557988424</v>
      </c>
      <c r="L131" s="180">
        <f t="shared" si="69"/>
        <v>4251978.692940239</v>
      </c>
      <c r="M131" s="158">
        <f t="shared" si="70"/>
        <v>-116.25380045644823</v>
      </c>
      <c r="N131" s="199">
        <f t="shared" si="50"/>
        <v>69.75228027386893</v>
      </c>
      <c r="O131" s="333">
        <f t="shared" si="71"/>
        <v>1705143.2732494585</v>
      </c>
      <c r="P131" s="339">
        <f t="shared" si="51"/>
        <v>5957121.966189697</v>
      </c>
      <c r="Q131" s="317">
        <f t="shared" si="72"/>
        <v>243.68793375317435</v>
      </c>
      <c r="R131" s="48">
        <f t="shared" si="73"/>
        <v>2834652.4619601597</v>
      </c>
      <c r="S131" s="340">
        <f t="shared" si="52"/>
        <v>115.95710231953697</v>
      </c>
      <c r="T131" s="339">
        <f t="shared" si="74"/>
        <v>8791774.428149857</v>
      </c>
      <c r="U131" s="377">
        <f t="shared" si="67"/>
        <v>359.6450360727113</v>
      </c>
      <c r="V131" s="375">
        <f t="shared" si="75"/>
        <v>11294011.818741968</v>
      </c>
      <c r="W131" s="385">
        <f t="shared" si="76"/>
        <v>319034.05474189937</v>
      </c>
      <c r="X131" s="386">
        <f t="shared" si="53"/>
        <v>13.050723157625356</v>
      </c>
      <c r="Y131" s="362">
        <f t="shared" si="77"/>
        <v>2024177.327991358</v>
      </c>
      <c r="Z131" s="363">
        <f t="shared" si="78"/>
        <v>9110808.482891755</v>
      </c>
      <c r="AA131" s="368">
        <f t="shared" si="54"/>
        <v>372.69575923033665</v>
      </c>
      <c r="AB131" s="369">
        <f t="shared" si="55"/>
        <v>737.0607946680491</v>
      </c>
      <c r="AC131" s="192"/>
      <c r="AD131" s="393">
        <v>8446405.63174074</v>
      </c>
      <c r="AE131" s="453">
        <f t="shared" si="68"/>
        <v>664402.8511510156</v>
      </c>
      <c r="AF131" s="454">
        <f t="shared" si="56"/>
        <v>0.07866101630902689</v>
      </c>
      <c r="AG131" s="155"/>
    </row>
    <row r="132" spans="1:33" ht="15">
      <c r="A132" s="39">
        <v>116</v>
      </c>
      <c r="B132" s="55" t="s">
        <v>118</v>
      </c>
      <c r="C132" s="48">
        <f>Vertetie_ienemumi!I121</f>
        <v>1862039.1786423742</v>
      </c>
      <c r="D132" s="114">
        <f>Iedzivotaju_skaits_struktura!C121</f>
        <v>4114</v>
      </c>
      <c r="E132" s="114">
        <f>Iedzivotaju_skaits_struktura!D121</f>
        <v>236</v>
      </c>
      <c r="F132" s="114">
        <f>Iedzivotaju_skaits_struktura!E121</f>
        <v>431</v>
      </c>
      <c r="G132" s="114">
        <f>Iedzivotaju_skaits_struktura!F121</f>
        <v>958</v>
      </c>
      <c r="H132" s="114">
        <f>PFI!H134</f>
        <v>650.28</v>
      </c>
      <c r="I132" s="48">
        <f t="shared" si="47"/>
        <v>452.610398308793</v>
      </c>
      <c r="J132" s="48">
        <f t="shared" si="48"/>
        <v>7768.645599999999</v>
      </c>
      <c r="K132" s="177">
        <f t="shared" si="49"/>
        <v>239.68646203173105</v>
      </c>
      <c r="L132" s="180">
        <f t="shared" si="69"/>
        <v>1117223.5071854244</v>
      </c>
      <c r="M132" s="158">
        <f t="shared" si="70"/>
        <v>-166.4600942235596</v>
      </c>
      <c r="N132" s="199">
        <f t="shared" si="50"/>
        <v>99.87605653413576</v>
      </c>
      <c r="O132" s="333">
        <f t="shared" si="71"/>
        <v>775901.6871392649</v>
      </c>
      <c r="P132" s="339">
        <f t="shared" si="51"/>
        <v>1893125.1943246895</v>
      </c>
      <c r="Q132" s="317">
        <f t="shared" si="72"/>
        <v>243.68793375317438</v>
      </c>
      <c r="R132" s="48">
        <f t="shared" si="73"/>
        <v>744815.6714569498</v>
      </c>
      <c r="S132" s="340">
        <f t="shared" si="52"/>
        <v>95.87458481269243</v>
      </c>
      <c r="T132" s="339">
        <f t="shared" si="74"/>
        <v>2637940.8657816392</v>
      </c>
      <c r="U132" s="377">
        <f t="shared" si="67"/>
        <v>339.5625185658668</v>
      </c>
      <c r="V132" s="375">
        <f t="shared" si="75"/>
        <v>3979180.5410113186</v>
      </c>
      <c r="W132" s="385">
        <f t="shared" si="76"/>
        <v>112404.17691455132</v>
      </c>
      <c r="X132" s="386">
        <f t="shared" si="53"/>
        <v>14.468954139773263</v>
      </c>
      <c r="Y132" s="362">
        <f t="shared" si="77"/>
        <v>888305.8640538162</v>
      </c>
      <c r="Z132" s="363">
        <f t="shared" si="78"/>
        <v>2750345.0426961905</v>
      </c>
      <c r="AA132" s="368">
        <f t="shared" si="54"/>
        <v>354.03147270564006</v>
      </c>
      <c r="AB132" s="369">
        <f t="shared" si="55"/>
        <v>668.5330682295067</v>
      </c>
      <c r="AC132" s="192"/>
      <c r="AD132" s="393">
        <v>2623735.5241499273</v>
      </c>
      <c r="AE132" s="453">
        <f t="shared" si="68"/>
        <v>126609.51854626322</v>
      </c>
      <c r="AF132" s="454">
        <f t="shared" si="56"/>
        <v>0.048255442433468465</v>
      </c>
      <c r="AG132" s="155"/>
    </row>
    <row r="133" spans="1:33" ht="15">
      <c r="A133" s="39">
        <v>117</v>
      </c>
      <c r="B133" s="55" t="s">
        <v>119</v>
      </c>
      <c r="C133" s="48">
        <f>Vertetie_ienemumi!I122</f>
        <v>1957234.9602623114</v>
      </c>
      <c r="D133" s="114">
        <f>Iedzivotaju_skaits_struktura!C122</f>
        <v>5498</v>
      </c>
      <c r="E133" s="114">
        <f>Iedzivotaju_skaits_struktura!D122</f>
        <v>232</v>
      </c>
      <c r="F133" s="114">
        <f>Iedzivotaju_skaits_struktura!E122</f>
        <v>571</v>
      </c>
      <c r="G133" s="114">
        <f>Iedzivotaju_skaits_struktura!F122</f>
        <v>1319</v>
      </c>
      <c r="H133" s="114">
        <f>PFI!H135</f>
        <v>639.2769999999999</v>
      </c>
      <c r="I133" s="48">
        <f t="shared" si="47"/>
        <v>355.9903529032942</v>
      </c>
      <c r="J133" s="48">
        <f t="shared" si="48"/>
        <v>9850.10104</v>
      </c>
      <c r="K133" s="177">
        <f t="shared" si="49"/>
        <v>198.7020186203401</v>
      </c>
      <c r="L133" s="180">
        <f t="shared" si="69"/>
        <v>1174340.9761573868</v>
      </c>
      <c r="M133" s="158">
        <f t="shared" si="70"/>
        <v>-207.44453763495054</v>
      </c>
      <c r="N133" s="199">
        <f t="shared" si="50"/>
        <v>124.46672258097031</v>
      </c>
      <c r="O133" s="333">
        <f t="shared" si="71"/>
        <v>1226009.7935402072</v>
      </c>
      <c r="P133" s="339">
        <f t="shared" si="51"/>
        <v>2400350.769697594</v>
      </c>
      <c r="Q133" s="317">
        <f t="shared" si="72"/>
        <v>243.68793375317438</v>
      </c>
      <c r="R133" s="48">
        <f t="shared" si="73"/>
        <v>782893.9841049246</v>
      </c>
      <c r="S133" s="340">
        <f t="shared" si="52"/>
        <v>79.48080744813605</v>
      </c>
      <c r="T133" s="339">
        <f t="shared" si="74"/>
        <v>3183244.7538025184</v>
      </c>
      <c r="U133" s="377">
        <f t="shared" si="67"/>
        <v>323.1687412013104</v>
      </c>
      <c r="V133" s="375">
        <f t="shared" si="75"/>
        <v>5449024.431391409</v>
      </c>
      <c r="W133" s="385">
        <f t="shared" si="76"/>
        <v>153924.4324013923</v>
      </c>
      <c r="X133" s="386">
        <f t="shared" si="53"/>
        <v>15.626685632596546</v>
      </c>
      <c r="Y133" s="362">
        <f t="shared" si="77"/>
        <v>1379934.2259415996</v>
      </c>
      <c r="Z133" s="363">
        <f t="shared" si="78"/>
        <v>3337169.1862039105</v>
      </c>
      <c r="AA133" s="368">
        <f t="shared" si="54"/>
        <v>338.79542683390696</v>
      </c>
      <c r="AB133" s="369">
        <f t="shared" si="55"/>
        <v>606.9787534019481</v>
      </c>
      <c r="AC133" s="192"/>
      <c r="AD133" s="393">
        <v>3266731.4706485886</v>
      </c>
      <c r="AE133" s="453">
        <f t="shared" si="68"/>
        <v>70437.71555532189</v>
      </c>
      <c r="AF133" s="454">
        <f t="shared" si="56"/>
        <v>0.021562138237624096</v>
      </c>
      <c r="AG133" s="155"/>
    </row>
    <row r="134" spans="1:33" ht="15">
      <c r="A134" s="39">
        <v>118</v>
      </c>
      <c r="B134" s="55" t="s">
        <v>120</v>
      </c>
      <c r="C134" s="48">
        <f>Vertetie_ienemumi!I123</f>
        <v>2189623.6923548644</v>
      </c>
      <c r="D134" s="114">
        <f>Iedzivotaju_skaits_struktura!C123</f>
        <v>6361</v>
      </c>
      <c r="E134" s="114">
        <f>Iedzivotaju_skaits_struktura!D123</f>
        <v>335</v>
      </c>
      <c r="F134" s="114">
        <f>Iedzivotaju_skaits_struktura!E123</f>
        <v>618</v>
      </c>
      <c r="G134" s="114">
        <f>Iedzivotaju_skaits_struktura!F123</f>
        <v>1424</v>
      </c>
      <c r="H134" s="114">
        <f>PFI!H136</f>
        <v>286.492</v>
      </c>
      <c r="I134" s="48">
        <f t="shared" si="47"/>
        <v>344.2263311358064</v>
      </c>
      <c r="J134" s="48">
        <f t="shared" si="48"/>
        <v>10648.80784</v>
      </c>
      <c r="K134" s="177">
        <f t="shared" si="49"/>
        <v>205.6214860155524</v>
      </c>
      <c r="L134" s="180">
        <f t="shared" si="69"/>
        <v>1313774.2154129187</v>
      </c>
      <c r="M134" s="158">
        <f t="shared" si="70"/>
        <v>-200.52507023973826</v>
      </c>
      <c r="N134" s="199">
        <f t="shared" si="50"/>
        <v>120.31504214384294</v>
      </c>
      <c r="O134" s="333">
        <f t="shared" si="71"/>
        <v>1281211.764051285</v>
      </c>
      <c r="P134" s="339">
        <f t="shared" si="51"/>
        <v>2594985.979464204</v>
      </c>
      <c r="Q134" s="317">
        <f t="shared" si="72"/>
        <v>243.6879337531744</v>
      </c>
      <c r="R134" s="48">
        <f t="shared" si="73"/>
        <v>875849.4769419458</v>
      </c>
      <c r="S134" s="340">
        <f t="shared" si="52"/>
        <v>82.24859440622096</v>
      </c>
      <c r="T134" s="339">
        <f t="shared" si="74"/>
        <v>3470835.45640615</v>
      </c>
      <c r="U134" s="377">
        <f t="shared" si="67"/>
        <v>325.9365281593954</v>
      </c>
      <c r="V134" s="375">
        <f t="shared" si="75"/>
        <v>5817180.781492012</v>
      </c>
      <c r="W134" s="385">
        <f t="shared" si="76"/>
        <v>164324.13934668366</v>
      </c>
      <c r="X134" s="386">
        <f t="shared" si="53"/>
        <v>15.431224022038853</v>
      </c>
      <c r="Y134" s="362">
        <f t="shared" si="77"/>
        <v>1445535.9033979687</v>
      </c>
      <c r="Z134" s="363">
        <f t="shared" si="78"/>
        <v>3635159.595752834</v>
      </c>
      <c r="AA134" s="368">
        <f t="shared" si="54"/>
        <v>341.36775218143424</v>
      </c>
      <c r="AB134" s="369">
        <f t="shared" si="55"/>
        <v>571.476119439213</v>
      </c>
      <c r="AC134" s="192"/>
      <c r="AD134" s="393">
        <v>3672236.5683686524</v>
      </c>
      <c r="AE134" s="453">
        <f t="shared" si="68"/>
        <v>-37076.97261581849</v>
      </c>
      <c r="AF134" s="454">
        <f t="shared" si="56"/>
        <v>-0.010096564294137966</v>
      </c>
      <c r="AG134" s="155"/>
    </row>
    <row r="135" spans="1:33" ht="15">
      <c r="A135" s="56">
        <v>119</v>
      </c>
      <c r="B135" s="59" t="s">
        <v>121</v>
      </c>
      <c r="C135" s="407">
        <f>Vertetie_ienemumi!I124</f>
        <v>947210.6924567804</v>
      </c>
      <c r="D135" s="408">
        <f>Iedzivotaju_skaits_struktura!C124</f>
        <v>3271</v>
      </c>
      <c r="E135" s="408">
        <f>Iedzivotaju_skaits_struktura!D124</f>
        <v>156</v>
      </c>
      <c r="F135" s="408">
        <f>Iedzivotaju_skaits_struktura!E124</f>
        <v>353</v>
      </c>
      <c r="G135" s="408">
        <f>Iedzivotaju_skaits_struktura!F124</f>
        <v>737</v>
      </c>
      <c r="H135" s="408">
        <f>PFI!H137</f>
        <v>308.306</v>
      </c>
      <c r="I135" s="407">
        <f t="shared" si="47"/>
        <v>289.57832236526457</v>
      </c>
      <c r="J135" s="407">
        <f t="shared" si="48"/>
        <v>5800.8251199999995</v>
      </c>
      <c r="K135" s="409">
        <f t="shared" si="49"/>
        <v>163.28895852953767</v>
      </c>
      <c r="L135" s="410">
        <f t="shared" si="69"/>
        <v>568326.4154740681</v>
      </c>
      <c r="M135" s="194">
        <f t="shared" si="70"/>
        <v>-242.85759772575298</v>
      </c>
      <c r="N135" s="200">
        <f t="shared" si="50"/>
        <v>145.7145586354518</v>
      </c>
      <c r="O135" s="334">
        <f t="shared" si="71"/>
        <v>845264.6720822416</v>
      </c>
      <c r="P135" s="411">
        <f t="shared" si="51"/>
        <v>1413591.0875563098</v>
      </c>
      <c r="Q135" s="412">
        <f t="shared" si="72"/>
        <v>243.68793375317438</v>
      </c>
      <c r="R135" s="407">
        <f t="shared" si="73"/>
        <v>378884.27698271215</v>
      </c>
      <c r="S135" s="413">
        <f t="shared" si="52"/>
        <v>65.31558341181507</v>
      </c>
      <c r="T135" s="411">
        <f t="shared" si="74"/>
        <v>1792475.3645390219</v>
      </c>
      <c r="U135" s="414">
        <f t="shared" si="67"/>
        <v>309.00351716498943</v>
      </c>
      <c r="V135" s="415">
        <f t="shared" si="75"/>
        <v>3414411.1172968396</v>
      </c>
      <c r="W135" s="416">
        <f t="shared" si="76"/>
        <v>96450.52978423105</v>
      </c>
      <c r="X135" s="417">
        <f t="shared" si="53"/>
        <v>16.627036290352958</v>
      </c>
      <c r="Y135" s="418">
        <f t="shared" si="77"/>
        <v>941715.2018664727</v>
      </c>
      <c r="Z135" s="419">
        <f t="shared" si="78"/>
        <v>1888925.8943232528</v>
      </c>
      <c r="AA135" s="370">
        <f t="shared" si="54"/>
        <v>325.6305534553424</v>
      </c>
      <c r="AB135" s="371">
        <f t="shared" si="55"/>
        <v>577.4765803495118</v>
      </c>
      <c r="AC135" s="192"/>
      <c r="AD135" s="394">
        <v>1910005.8358931954</v>
      </c>
      <c r="AE135" s="455">
        <f t="shared" si="68"/>
        <v>-21079.941569942515</v>
      </c>
      <c r="AF135" s="456">
        <f t="shared" si="56"/>
        <v>-0.011036584901367386</v>
      </c>
      <c r="AG135" s="155"/>
    </row>
    <row r="136" spans="1:32" ht="13.5">
      <c r="A136" s="174"/>
      <c r="B136" s="85" t="s">
        <v>124</v>
      </c>
      <c r="C136" s="71">
        <f>SUM(C26:C135)</f>
        <v>597583874.0188686</v>
      </c>
      <c r="D136" s="71">
        <f aca="true" t="shared" si="79" ref="D136:J136">SUM(D26:D135)</f>
        <v>1033313</v>
      </c>
      <c r="E136" s="71">
        <f t="shared" si="79"/>
        <v>69595</v>
      </c>
      <c r="F136" s="71">
        <f t="shared" si="79"/>
        <v>112257</v>
      </c>
      <c r="G136" s="71">
        <f t="shared" si="79"/>
        <v>212663</v>
      </c>
      <c r="H136" s="71">
        <f>SUM(H26:H135)</f>
        <v>63756.10400000001</v>
      </c>
      <c r="I136" s="71">
        <f t="shared" si="47"/>
        <v>578.318354669755</v>
      </c>
      <c r="J136" s="71">
        <f t="shared" si="79"/>
        <v>1816403.0180799994</v>
      </c>
      <c r="K136" s="79">
        <f t="shared" si="49"/>
        <v>328.99299773820866</v>
      </c>
      <c r="L136" s="71">
        <f>SUM(L26:L135)</f>
        <v>358550324.4113209</v>
      </c>
      <c r="M136" s="159"/>
      <c r="N136" s="159"/>
      <c r="O136" s="159"/>
      <c r="P136" s="71">
        <f aca="true" t="shared" si="80" ref="P136:AE136">SUM(P26:P135)</f>
        <v>442635498.338945</v>
      </c>
      <c r="Q136" s="71"/>
      <c r="R136" s="71">
        <f>SUM(R26:R135)</f>
        <v>239033549.60754728</v>
      </c>
      <c r="S136" s="71"/>
      <c r="T136" s="420">
        <f t="shared" si="80"/>
        <v>681669047.9464921</v>
      </c>
      <c r="U136" s="71"/>
      <c r="V136" s="71">
        <f t="shared" si="80"/>
        <v>768163731.7217487</v>
      </c>
      <c r="W136" s="71">
        <f t="shared" si="80"/>
        <v>21699144.110171143</v>
      </c>
      <c r="X136" s="71"/>
      <c r="Y136" s="421">
        <f t="shared" si="80"/>
        <v>105784318.03779514</v>
      </c>
      <c r="Z136" s="71">
        <f t="shared" si="80"/>
        <v>703368192.0566635</v>
      </c>
      <c r="AA136" s="71">
        <f t="shared" si="54"/>
        <v>387.23134957138967</v>
      </c>
      <c r="AB136" s="71">
        <f t="shared" si="55"/>
        <v>680.6922898063448</v>
      </c>
      <c r="AC136" s="140"/>
      <c r="AD136" s="195">
        <f t="shared" si="80"/>
        <v>663084638.4686629</v>
      </c>
      <c r="AE136" s="195">
        <f t="shared" si="80"/>
        <v>40283553.58800049</v>
      </c>
      <c r="AF136" s="396">
        <f t="shared" si="56"/>
        <v>0.060751752115736135</v>
      </c>
    </row>
    <row r="137" spans="1:32" ht="12.75">
      <c r="A137" s="175"/>
      <c r="B137" s="86" t="s">
        <v>132</v>
      </c>
      <c r="C137" s="87">
        <f>C25+C136</f>
        <v>1484482352.000001</v>
      </c>
      <c r="D137" s="87">
        <f aca="true" t="shared" si="81" ref="D137:J137">D25+D136</f>
        <v>2144763</v>
      </c>
      <c r="E137" s="87">
        <f t="shared" si="81"/>
        <v>148884</v>
      </c>
      <c r="F137" s="87">
        <f t="shared" si="81"/>
        <v>222427</v>
      </c>
      <c r="G137" s="87">
        <f t="shared" si="81"/>
        <v>457789</v>
      </c>
      <c r="H137" s="87">
        <f>H25+H136</f>
        <v>64482.66500000001</v>
      </c>
      <c r="I137" s="71">
        <f t="shared" si="47"/>
        <v>692.1428390922451</v>
      </c>
      <c r="J137" s="87">
        <f t="shared" si="81"/>
        <v>3655041.0907999994</v>
      </c>
      <c r="K137" s="79">
        <f t="shared" si="49"/>
        <v>406.14655625529065</v>
      </c>
      <c r="L137" s="87">
        <f>L25+L136</f>
        <v>890689411.2000004</v>
      </c>
      <c r="M137" s="159"/>
      <c r="N137" s="159"/>
      <c r="O137" s="159"/>
      <c r="P137" s="87">
        <f aca="true" t="shared" si="82" ref="P137:AE137">P25+P136</f>
        <v>890689411.2000005</v>
      </c>
      <c r="Q137" s="346"/>
      <c r="R137" s="87">
        <f>R25+R136</f>
        <v>593792940.8000003</v>
      </c>
      <c r="S137" s="346"/>
      <c r="T137" s="422">
        <f t="shared" si="82"/>
        <v>1484482352.0000005</v>
      </c>
      <c r="U137" s="87"/>
      <c r="V137" s="87">
        <f t="shared" si="82"/>
        <v>1263731325.7774363</v>
      </c>
      <c r="W137" s="87">
        <f t="shared" si="82"/>
        <v>35697972.99999999</v>
      </c>
      <c r="X137" s="87"/>
      <c r="Y137" s="423">
        <f t="shared" si="82"/>
        <v>35697973.000000015</v>
      </c>
      <c r="Z137" s="87">
        <f t="shared" si="82"/>
        <v>1520180325.000001</v>
      </c>
      <c r="AA137" s="79">
        <f t="shared" si="54"/>
        <v>415.91333373143294</v>
      </c>
      <c r="AB137" s="79">
        <f t="shared" si="55"/>
        <v>708.7870897623658</v>
      </c>
      <c r="AC137" s="140"/>
      <c r="AD137" s="196">
        <f t="shared" si="82"/>
        <v>1426939366.000001</v>
      </c>
      <c r="AE137" s="196">
        <f t="shared" si="82"/>
        <v>93240958.99999994</v>
      </c>
      <c r="AF137" s="395">
        <f t="shared" si="56"/>
        <v>0.06534332237351692</v>
      </c>
    </row>
  </sheetData>
  <sheetProtection formatCells="0" formatColumns="0" formatRows="0" insertColumns="0" insertRows="0" insertHyperlinks="0" deleteColumns="0" deleteRows="0"/>
  <mergeCells count="24">
    <mergeCell ref="AE13:AF13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D12:AF12"/>
    <mergeCell ref="K7:K8"/>
    <mergeCell ref="B8:D8"/>
    <mergeCell ref="L12:U12"/>
    <mergeCell ref="V12:X12"/>
    <mergeCell ref="Y12:AB12"/>
    <mergeCell ref="E8:F8"/>
    <mergeCell ref="D12:H12"/>
    <mergeCell ref="B9:D9"/>
    <mergeCell ref="E9:F9"/>
    <mergeCell ref="H9:J9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pane xSplit="2" ySplit="1" topLeftCell="C2" activePane="bottomRight" state="frozen"/>
      <selection pane="topLeft" activeCell="AA32" sqref="AA32"/>
      <selection pane="topRight" activeCell="AA32" sqref="AA32"/>
      <selection pane="bottomLeft" activeCell="AA32" sqref="AA32"/>
      <selection pane="bottomRight" activeCell="B102" sqref="B102"/>
    </sheetView>
  </sheetViews>
  <sheetFormatPr defaultColWidth="9.140625" defaultRowHeight="12.75"/>
  <cols>
    <col min="1" max="1" width="6.7109375" style="30" customWidth="1"/>
    <col min="2" max="2" width="24.421875" style="31" customWidth="1"/>
    <col min="3" max="3" width="18.28125" style="22" customWidth="1"/>
    <col min="4" max="8" width="16.7109375" style="246" customWidth="1"/>
    <col min="9" max="9" width="16.57421875" style="22" customWidth="1"/>
    <col min="10" max="10" width="9.140625" style="22" customWidth="1"/>
    <col min="11" max="11" width="20.7109375" style="25" customWidth="1"/>
    <col min="12" max="12" width="14.421875" style="9" customWidth="1"/>
    <col min="13" max="13" width="12.7109375" style="9" customWidth="1"/>
    <col min="14" max="14" width="14.57421875" style="9" customWidth="1"/>
    <col min="15" max="15" width="26.57421875" style="9" customWidth="1"/>
    <col min="16" max="21" width="9.140625" style="9" customWidth="1"/>
  </cols>
  <sheetData>
    <row r="1" spans="2:7" ht="19.5">
      <c r="B1" s="32" t="s">
        <v>224</v>
      </c>
      <c r="E1" s="247"/>
      <c r="F1" s="247"/>
      <c r="G1" s="247"/>
    </row>
    <row r="2" spans="1:11" s="9" customFormat="1" ht="15" customHeight="1">
      <c r="A2" s="167"/>
      <c r="B2" s="169"/>
      <c r="C2" s="170"/>
      <c r="D2" s="248"/>
      <c r="E2" s="248"/>
      <c r="F2" s="248"/>
      <c r="G2" s="248"/>
      <c r="H2" s="248"/>
      <c r="I2" s="168"/>
      <c r="J2" s="168"/>
      <c r="K2" s="15"/>
    </row>
    <row r="3" spans="1:14" ht="30">
      <c r="A3" s="72"/>
      <c r="B3" s="88"/>
      <c r="C3" s="89" t="s">
        <v>133</v>
      </c>
      <c r="D3" s="249" t="s">
        <v>244</v>
      </c>
      <c r="E3" s="250" t="s">
        <v>134</v>
      </c>
      <c r="F3" s="250" t="s">
        <v>135</v>
      </c>
      <c r="G3" s="251" t="s">
        <v>136</v>
      </c>
      <c r="H3" s="252" t="s">
        <v>137</v>
      </c>
      <c r="I3" s="89" t="s">
        <v>138</v>
      </c>
      <c r="K3" s="34"/>
      <c r="L3" s="16"/>
      <c r="M3" s="16"/>
      <c r="N3" s="10"/>
    </row>
    <row r="4" spans="1:20" ht="15.75">
      <c r="A4" s="72"/>
      <c r="B4" s="73" t="s">
        <v>123</v>
      </c>
      <c r="C4" s="90">
        <f>C14+C125</f>
        <v>1312117600.000001</v>
      </c>
      <c r="D4" s="459">
        <f>D14+D125</f>
        <v>99595222</v>
      </c>
      <c r="E4" s="459">
        <f>E14+E125</f>
        <v>50791686</v>
      </c>
      <c r="F4" s="459">
        <f>F14+F125</f>
        <v>2256463</v>
      </c>
      <c r="G4" s="459">
        <f>G14+G125</f>
        <v>19721381</v>
      </c>
      <c r="H4" s="254">
        <f>H14+H125</f>
        <v>172364752</v>
      </c>
      <c r="I4" s="90">
        <f>I14+I125</f>
        <v>1484482352.000001</v>
      </c>
      <c r="K4" s="35"/>
      <c r="L4" s="17"/>
      <c r="M4" s="17"/>
      <c r="Q4" s="63"/>
      <c r="R4" s="63"/>
      <c r="S4" s="63"/>
      <c r="T4" s="63"/>
    </row>
    <row r="5" spans="1:20" ht="15.75">
      <c r="A5" s="490">
        <v>1</v>
      </c>
      <c r="B5" s="37" t="s">
        <v>2</v>
      </c>
      <c r="C5" s="38">
        <f>IIN_ienemumi!D9</f>
        <v>39753939.68178082</v>
      </c>
      <c r="D5" s="467">
        <v>792239</v>
      </c>
      <c r="E5" s="468">
        <v>1337365</v>
      </c>
      <c r="F5" s="468">
        <v>9538</v>
      </c>
      <c r="G5" s="469">
        <v>449992</v>
      </c>
      <c r="H5" s="461">
        <v>2589134</v>
      </c>
      <c r="I5" s="38">
        <f>C5+H5</f>
        <v>42343073.68178082</v>
      </c>
      <c r="J5" s="33"/>
      <c r="K5" s="14"/>
      <c r="L5" s="18"/>
      <c r="M5" s="19"/>
      <c r="N5" s="20"/>
      <c r="O5" s="64"/>
      <c r="Q5" s="63"/>
      <c r="R5" s="63"/>
      <c r="S5" s="63"/>
      <c r="T5" s="63"/>
    </row>
    <row r="6" spans="1:20" ht="15.75">
      <c r="A6" s="491">
        <v>2</v>
      </c>
      <c r="B6" s="40" t="s">
        <v>3</v>
      </c>
      <c r="C6" s="38">
        <f>IIN_ienemumi!D10</f>
        <v>11417534.244507192</v>
      </c>
      <c r="D6" s="470">
        <v>277345</v>
      </c>
      <c r="E6" s="255">
        <v>239547</v>
      </c>
      <c r="F6" s="255">
        <v>3910</v>
      </c>
      <c r="G6" s="471">
        <v>93310</v>
      </c>
      <c r="H6" s="462">
        <v>614112</v>
      </c>
      <c r="I6" s="41">
        <f aca="true" t="shared" si="0" ref="I6:I13">C6+H6</f>
        <v>12031646.244507192</v>
      </c>
      <c r="J6" s="33"/>
      <c r="K6" s="14"/>
      <c r="L6" s="18"/>
      <c r="M6" s="19"/>
      <c r="O6" s="64"/>
      <c r="Q6" s="63"/>
      <c r="R6" s="63"/>
      <c r="S6" s="63"/>
      <c r="T6" s="63"/>
    </row>
    <row r="7" spans="1:20" ht="15.75">
      <c r="A7" s="491">
        <v>3</v>
      </c>
      <c r="B7" s="40" t="s">
        <v>4</v>
      </c>
      <c r="C7" s="38">
        <f>IIN_ienemumi!D11</f>
        <v>37479981.64651417</v>
      </c>
      <c r="D7" s="470">
        <v>1241018</v>
      </c>
      <c r="E7" s="255">
        <v>1169873</v>
      </c>
      <c r="F7" s="255">
        <v>35464</v>
      </c>
      <c r="G7" s="471">
        <v>567996</v>
      </c>
      <c r="H7" s="462">
        <v>3014351</v>
      </c>
      <c r="I7" s="41">
        <f t="shared" si="0"/>
        <v>40494332.64651417</v>
      </c>
      <c r="J7" s="33"/>
      <c r="K7" s="14"/>
      <c r="L7" s="18"/>
      <c r="M7" s="19"/>
      <c r="O7" s="64"/>
      <c r="Q7" s="63"/>
      <c r="R7" s="63"/>
      <c r="S7" s="63"/>
      <c r="T7" s="63"/>
    </row>
    <row r="8" spans="1:20" ht="15.75">
      <c r="A8" s="491">
        <v>4</v>
      </c>
      <c r="B8" s="40" t="s">
        <v>5</v>
      </c>
      <c r="C8" s="38">
        <f>IIN_ienemumi!D12</f>
        <v>47049805.085073136</v>
      </c>
      <c r="D8" s="470">
        <v>6749263</v>
      </c>
      <c r="E8" s="255">
        <v>2447500</v>
      </c>
      <c r="F8" s="255">
        <v>16064</v>
      </c>
      <c r="G8" s="471">
        <v>1047011</v>
      </c>
      <c r="H8" s="462">
        <v>10259838</v>
      </c>
      <c r="I8" s="41">
        <f t="shared" si="0"/>
        <v>57309643.085073136</v>
      </c>
      <c r="J8" s="33"/>
      <c r="K8" s="14"/>
      <c r="L8" s="18"/>
      <c r="M8" s="19"/>
      <c r="O8" s="64"/>
      <c r="Q8" s="63"/>
      <c r="R8" s="63"/>
      <c r="S8" s="63"/>
      <c r="T8" s="63"/>
    </row>
    <row r="9" spans="1:20" ht="15.75">
      <c r="A9" s="491">
        <v>5</v>
      </c>
      <c r="B9" s="40" t="s">
        <v>6</v>
      </c>
      <c r="C9" s="38">
        <f>IIN_ienemumi!D13</f>
        <v>37522837.17580471</v>
      </c>
      <c r="D9" s="470">
        <v>1503691</v>
      </c>
      <c r="E9" s="255">
        <v>1502533</v>
      </c>
      <c r="F9" s="255">
        <v>68170</v>
      </c>
      <c r="G9" s="471">
        <v>468821</v>
      </c>
      <c r="H9" s="462">
        <v>3543215</v>
      </c>
      <c r="I9" s="41">
        <f t="shared" si="0"/>
        <v>41066052.17580471</v>
      </c>
      <c r="J9" s="33"/>
      <c r="K9" s="14"/>
      <c r="L9" s="18"/>
      <c r="M9" s="19"/>
      <c r="O9" s="64"/>
      <c r="Q9" s="63"/>
      <c r="R9" s="63"/>
      <c r="S9" s="63"/>
      <c r="T9" s="63"/>
    </row>
    <row r="10" spans="1:20" ht="15.75">
      <c r="A10" s="491">
        <v>6</v>
      </c>
      <c r="B10" s="40" t="s">
        <v>7</v>
      </c>
      <c r="C10" s="38">
        <f>IIN_ienemumi!D14</f>
        <v>14467116.492077366</v>
      </c>
      <c r="D10" s="470">
        <v>318437</v>
      </c>
      <c r="E10" s="255">
        <v>303493</v>
      </c>
      <c r="F10" s="255">
        <v>3186</v>
      </c>
      <c r="G10" s="471">
        <v>155179</v>
      </c>
      <c r="H10" s="462">
        <v>780295</v>
      </c>
      <c r="I10" s="41">
        <f t="shared" si="0"/>
        <v>15247411.492077366</v>
      </c>
      <c r="J10" s="33"/>
      <c r="K10" s="14"/>
      <c r="L10" s="18"/>
      <c r="M10" s="19"/>
      <c r="O10" s="64"/>
      <c r="Q10" s="63"/>
      <c r="R10" s="63"/>
      <c r="S10" s="63"/>
      <c r="T10" s="63"/>
    </row>
    <row r="11" spans="1:20" ht="15.75">
      <c r="A11" s="491">
        <v>7</v>
      </c>
      <c r="B11" s="40" t="s">
        <v>8</v>
      </c>
      <c r="C11" s="38">
        <f>IIN_ienemumi!D15</f>
        <v>545116308.6869472</v>
      </c>
      <c r="D11" s="470">
        <v>41170380</v>
      </c>
      <c r="E11" s="255">
        <v>32324239</v>
      </c>
      <c r="F11" s="255">
        <v>549109</v>
      </c>
      <c r="G11" s="471">
        <v>10584392</v>
      </c>
      <c r="H11" s="462">
        <v>84628120</v>
      </c>
      <c r="I11" s="41">
        <f t="shared" si="0"/>
        <v>629744428.6869472</v>
      </c>
      <c r="J11" s="33"/>
      <c r="K11" s="14"/>
      <c r="L11" s="18"/>
      <c r="M11" s="19"/>
      <c r="O11" s="64"/>
      <c r="Q11" s="63"/>
      <c r="R11" s="63"/>
      <c r="S11" s="63"/>
      <c r="T11" s="63"/>
    </row>
    <row r="12" spans="1:20" ht="15.75">
      <c r="A12" s="491">
        <v>8</v>
      </c>
      <c r="B12" s="40" t="s">
        <v>9</v>
      </c>
      <c r="C12" s="38">
        <f>IIN_ienemumi!D16</f>
        <v>16223778.576912582</v>
      </c>
      <c r="D12" s="470">
        <v>469854</v>
      </c>
      <c r="E12" s="255">
        <v>600257</v>
      </c>
      <c r="F12" s="255">
        <v>13101</v>
      </c>
      <c r="G12" s="471">
        <v>235862</v>
      </c>
      <c r="H12" s="462">
        <v>1319074</v>
      </c>
      <c r="I12" s="41">
        <f t="shared" si="0"/>
        <v>17542852.576912582</v>
      </c>
      <c r="J12" s="33"/>
      <c r="K12" s="14"/>
      <c r="L12" s="18"/>
      <c r="M12" s="19"/>
      <c r="O12" s="64"/>
      <c r="Q12" s="63"/>
      <c r="R12" s="63"/>
      <c r="S12" s="63"/>
      <c r="T12" s="63"/>
    </row>
    <row r="13" spans="1:20" ht="15.75">
      <c r="A13" s="492">
        <v>9</v>
      </c>
      <c r="B13" s="43" t="s">
        <v>10</v>
      </c>
      <c r="C13" s="38">
        <f>IIN_ienemumi!D17</f>
        <v>27934635.39151527</v>
      </c>
      <c r="D13" s="472">
        <v>1473015</v>
      </c>
      <c r="E13" s="256">
        <v>1219453</v>
      </c>
      <c r="F13" s="256">
        <v>220762</v>
      </c>
      <c r="G13" s="473">
        <v>271172</v>
      </c>
      <c r="H13" s="463">
        <v>3184402</v>
      </c>
      <c r="I13" s="44">
        <f t="shared" si="0"/>
        <v>31119037.39151527</v>
      </c>
      <c r="J13" s="33"/>
      <c r="K13" s="14"/>
      <c r="L13" s="18"/>
      <c r="M13" s="19"/>
      <c r="O13" s="64"/>
      <c r="Q13" s="63"/>
      <c r="R13" s="63"/>
      <c r="S13" s="63"/>
      <c r="T13" s="63"/>
    </row>
    <row r="14" spans="1:20" ht="15.75">
      <c r="A14" s="567" t="s">
        <v>11</v>
      </c>
      <c r="B14" s="567"/>
      <c r="C14" s="90">
        <f aca="true" t="shared" si="1" ref="C14:I14">SUM(C5:C13)</f>
        <v>776965936.9811325</v>
      </c>
      <c r="D14" s="257">
        <f>SUM(D5:D13)</f>
        <v>53995242</v>
      </c>
      <c r="E14" s="257">
        <f>SUM(E5:E13)</f>
        <v>41144260</v>
      </c>
      <c r="F14" s="257">
        <f>SUM(F5:F13)</f>
        <v>919304</v>
      </c>
      <c r="G14" s="257">
        <f>SUM(G5:G13)</f>
        <v>13873735</v>
      </c>
      <c r="H14" s="253">
        <f t="shared" si="1"/>
        <v>109932541</v>
      </c>
      <c r="I14" s="90">
        <f t="shared" si="1"/>
        <v>886898477.9811325</v>
      </c>
      <c r="J14" s="33"/>
      <c r="K14" s="35"/>
      <c r="L14" s="17"/>
      <c r="M14" s="19"/>
      <c r="Q14" s="63"/>
      <c r="R14" s="63"/>
      <c r="S14" s="63"/>
      <c r="T14" s="63"/>
    </row>
    <row r="15" spans="1:20" ht="15.75">
      <c r="A15" s="493">
        <v>10</v>
      </c>
      <c r="B15" s="156" t="s">
        <v>12</v>
      </c>
      <c r="C15" s="208">
        <f>IIN_ienemumi!D18</f>
        <v>1051645.266408555</v>
      </c>
      <c r="D15" s="467">
        <v>126181</v>
      </c>
      <c r="E15" s="258">
        <v>4123</v>
      </c>
      <c r="F15" s="258">
        <v>354</v>
      </c>
      <c r="G15" s="474">
        <v>6988</v>
      </c>
      <c r="H15" s="464">
        <v>137646</v>
      </c>
      <c r="I15" s="38">
        <f aca="true" t="shared" si="2" ref="I15:I46">C15+H15</f>
        <v>1189291.266408555</v>
      </c>
      <c r="J15" s="33"/>
      <c r="K15" s="14"/>
      <c r="L15" s="18"/>
      <c r="M15" s="19"/>
      <c r="O15" s="65"/>
      <c r="Q15" s="63"/>
      <c r="R15" s="63"/>
      <c r="S15" s="63"/>
      <c r="T15" s="63"/>
    </row>
    <row r="16" spans="1:20" ht="15.75">
      <c r="A16" s="491">
        <v>11</v>
      </c>
      <c r="B16" s="55" t="s">
        <v>13</v>
      </c>
      <c r="C16" s="209">
        <f>IIN_ienemumi!D19</f>
        <v>5440883.147075236</v>
      </c>
      <c r="D16" s="470">
        <v>169980</v>
      </c>
      <c r="E16" s="259">
        <v>159004</v>
      </c>
      <c r="F16" s="259">
        <v>21121</v>
      </c>
      <c r="G16" s="475">
        <v>40935</v>
      </c>
      <c r="H16" s="465">
        <v>391040</v>
      </c>
      <c r="I16" s="41">
        <f t="shared" si="2"/>
        <v>5831923.147075236</v>
      </c>
      <c r="J16" s="33"/>
      <c r="K16" s="14"/>
      <c r="L16" s="18"/>
      <c r="M16" s="19"/>
      <c r="O16" s="65"/>
      <c r="Q16" s="63"/>
      <c r="R16" s="63"/>
      <c r="S16" s="63"/>
      <c r="T16" s="63"/>
    </row>
    <row r="17" spans="1:20" ht="15.75">
      <c r="A17" s="491">
        <v>12</v>
      </c>
      <c r="B17" s="55" t="s">
        <v>14</v>
      </c>
      <c r="C17" s="209">
        <f>IIN_ienemumi!D20</f>
        <v>3916194.0717167147</v>
      </c>
      <c r="D17" s="470">
        <v>392396</v>
      </c>
      <c r="E17" s="259">
        <v>32306</v>
      </c>
      <c r="F17" s="259">
        <v>11656</v>
      </c>
      <c r="G17" s="475">
        <v>24242</v>
      </c>
      <c r="H17" s="465">
        <v>460600</v>
      </c>
      <c r="I17" s="41">
        <f t="shared" si="2"/>
        <v>4376794.071716715</v>
      </c>
      <c r="J17" s="33"/>
      <c r="K17" s="14"/>
      <c r="L17" s="18"/>
      <c r="M17" s="19"/>
      <c r="O17" s="65"/>
      <c r="Q17" s="63"/>
      <c r="R17" s="63"/>
      <c r="S17" s="63"/>
      <c r="T17" s="63"/>
    </row>
    <row r="18" spans="1:20" ht="15.75">
      <c r="A18" s="491">
        <v>13</v>
      </c>
      <c r="B18" s="55" t="s">
        <v>15</v>
      </c>
      <c r="C18" s="209">
        <f>IIN_ienemumi!D21</f>
        <v>1355881.342134793</v>
      </c>
      <c r="D18" s="470">
        <v>109307</v>
      </c>
      <c r="E18" s="259">
        <v>4337</v>
      </c>
      <c r="F18" s="259">
        <v>367</v>
      </c>
      <c r="G18" s="475">
        <v>4145</v>
      </c>
      <c r="H18" s="465">
        <v>118156</v>
      </c>
      <c r="I18" s="41">
        <f t="shared" si="2"/>
        <v>1474037.342134793</v>
      </c>
      <c r="J18" s="33"/>
      <c r="K18" s="14"/>
      <c r="L18" s="18"/>
      <c r="M18" s="19"/>
      <c r="O18" s="65"/>
      <c r="Q18" s="63"/>
      <c r="R18" s="63"/>
      <c r="S18" s="63"/>
      <c r="T18" s="63"/>
    </row>
    <row r="19" spans="1:20" ht="15.75">
      <c r="A19" s="491">
        <v>14</v>
      </c>
      <c r="B19" s="55" t="s">
        <v>16</v>
      </c>
      <c r="C19" s="209">
        <f>IIN_ienemumi!D22</f>
        <v>2043845.2741596282</v>
      </c>
      <c r="D19" s="470">
        <v>180585</v>
      </c>
      <c r="E19" s="259">
        <v>8283</v>
      </c>
      <c r="F19" s="259">
        <v>0</v>
      </c>
      <c r="G19" s="475">
        <v>9081</v>
      </c>
      <c r="H19" s="465">
        <v>197949</v>
      </c>
      <c r="I19" s="41">
        <f t="shared" si="2"/>
        <v>2241794.274159628</v>
      </c>
      <c r="J19" s="33"/>
      <c r="K19" s="14"/>
      <c r="L19" s="18"/>
      <c r="M19" s="19"/>
      <c r="O19" s="65"/>
      <c r="Q19" s="63"/>
      <c r="R19" s="63"/>
      <c r="S19" s="63"/>
      <c r="T19" s="63"/>
    </row>
    <row r="20" spans="1:20" ht="15.75">
      <c r="A20" s="491">
        <v>15</v>
      </c>
      <c r="B20" s="55" t="s">
        <v>17</v>
      </c>
      <c r="C20" s="209">
        <f>IIN_ienemumi!D23</f>
        <v>641586.262336146</v>
      </c>
      <c r="D20" s="470">
        <v>82455</v>
      </c>
      <c r="E20" s="259">
        <v>3874</v>
      </c>
      <c r="F20" s="259">
        <v>3063</v>
      </c>
      <c r="G20" s="475">
        <v>3136</v>
      </c>
      <c r="H20" s="465">
        <v>92528</v>
      </c>
      <c r="I20" s="41">
        <f t="shared" si="2"/>
        <v>734114.262336146</v>
      </c>
      <c r="J20" s="33"/>
      <c r="K20" s="14"/>
      <c r="L20" s="18"/>
      <c r="M20" s="19"/>
      <c r="O20" s="65"/>
      <c r="Q20" s="63"/>
      <c r="R20" s="63"/>
      <c r="S20" s="63"/>
      <c r="T20" s="63"/>
    </row>
    <row r="21" spans="1:20" ht="15.75">
      <c r="A21" s="491">
        <v>16</v>
      </c>
      <c r="B21" s="55" t="s">
        <v>18</v>
      </c>
      <c r="C21" s="209">
        <f>IIN_ienemumi!D24</f>
        <v>6787905.985496935</v>
      </c>
      <c r="D21" s="470">
        <v>537372</v>
      </c>
      <c r="E21" s="259">
        <v>77956</v>
      </c>
      <c r="F21" s="259">
        <v>28372</v>
      </c>
      <c r="G21" s="475">
        <v>47143</v>
      </c>
      <c r="H21" s="465">
        <v>690843</v>
      </c>
      <c r="I21" s="41">
        <f t="shared" si="2"/>
        <v>7478748.985496935</v>
      </c>
      <c r="J21" s="33"/>
      <c r="K21" s="14"/>
      <c r="L21" s="18"/>
      <c r="M21" s="19"/>
      <c r="O21" s="65"/>
      <c r="Q21" s="63"/>
      <c r="R21" s="63"/>
      <c r="S21" s="63"/>
      <c r="T21" s="63"/>
    </row>
    <row r="22" spans="1:20" ht="15.75">
      <c r="A22" s="491">
        <v>17</v>
      </c>
      <c r="B22" s="55" t="s">
        <v>19</v>
      </c>
      <c r="C22" s="209">
        <f>IIN_ienemumi!D25</f>
        <v>2981054.411733483</v>
      </c>
      <c r="D22" s="470">
        <v>293082</v>
      </c>
      <c r="E22" s="259">
        <v>32570</v>
      </c>
      <c r="F22" s="259">
        <v>12674</v>
      </c>
      <c r="G22" s="475">
        <v>22473</v>
      </c>
      <c r="H22" s="465">
        <v>360799</v>
      </c>
      <c r="I22" s="41">
        <f t="shared" si="2"/>
        <v>3341853.411733483</v>
      </c>
      <c r="J22" s="33"/>
      <c r="K22" s="14"/>
      <c r="L22" s="18"/>
      <c r="M22" s="19"/>
      <c r="O22" s="65"/>
      <c r="Q22" s="63"/>
      <c r="R22" s="63"/>
      <c r="S22" s="63"/>
      <c r="T22" s="63"/>
    </row>
    <row r="23" spans="1:20" ht="15.75">
      <c r="A23" s="491">
        <v>18</v>
      </c>
      <c r="B23" s="55" t="s">
        <v>20</v>
      </c>
      <c r="C23" s="209">
        <f>IIN_ienemumi!D26</f>
        <v>1370265.3511991338</v>
      </c>
      <c r="D23" s="470">
        <v>170385</v>
      </c>
      <c r="E23" s="259">
        <v>8366</v>
      </c>
      <c r="F23" s="259">
        <v>32145</v>
      </c>
      <c r="G23" s="475">
        <v>7036</v>
      </c>
      <c r="H23" s="465">
        <v>217932</v>
      </c>
      <c r="I23" s="41">
        <f t="shared" si="2"/>
        <v>1588197.3511991338</v>
      </c>
      <c r="J23" s="33"/>
      <c r="K23" s="14"/>
      <c r="L23" s="18"/>
      <c r="M23" s="19"/>
      <c r="O23" s="65"/>
      <c r="Q23" s="63"/>
      <c r="R23" s="63"/>
      <c r="S23" s="63"/>
      <c r="T23" s="63"/>
    </row>
    <row r="24" spans="1:20" ht="15.75">
      <c r="A24" s="491">
        <v>19</v>
      </c>
      <c r="B24" s="55" t="s">
        <v>21</v>
      </c>
      <c r="C24" s="209">
        <f>IIN_ienemumi!D27</f>
        <v>3263078.8618981587</v>
      </c>
      <c r="D24" s="470">
        <v>433816</v>
      </c>
      <c r="E24" s="259">
        <v>37523</v>
      </c>
      <c r="F24" s="259">
        <v>4439</v>
      </c>
      <c r="G24" s="475">
        <v>16559</v>
      </c>
      <c r="H24" s="465">
        <v>492337</v>
      </c>
      <c r="I24" s="41">
        <f t="shared" si="2"/>
        <v>3755415.8618981587</v>
      </c>
      <c r="J24" s="33"/>
      <c r="K24" s="14"/>
      <c r="L24" s="18"/>
      <c r="M24" s="19"/>
      <c r="O24" s="65"/>
      <c r="Q24" s="63"/>
      <c r="R24" s="63"/>
      <c r="S24" s="63"/>
      <c r="T24" s="63"/>
    </row>
    <row r="25" spans="1:20" ht="15.75">
      <c r="A25" s="491">
        <v>20</v>
      </c>
      <c r="B25" s="55" t="s">
        <v>22</v>
      </c>
      <c r="C25" s="209">
        <f>IIN_ienemumi!D28</f>
        <v>9764041.957927698</v>
      </c>
      <c r="D25" s="470">
        <v>932058</v>
      </c>
      <c r="E25" s="259">
        <v>230822</v>
      </c>
      <c r="F25" s="259">
        <v>997</v>
      </c>
      <c r="G25" s="475">
        <v>184908</v>
      </c>
      <c r="H25" s="465">
        <v>1348785</v>
      </c>
      <c r="I25" s="41">
        <f t="shared" si="2"/>
        <v>11112826.957927698</v>
      </c>
      <c r="J25" s="33"/>
      <c r="K25" s="14"/>
      <c r="L25" s="18"/>
      <c r="M25" s="19"/>
      <c r="O25" s="65"/>
      <c r="Q25" s="63"/>
      <c r="R25" s="63"/>
      <c r="S25" s="63"/>
      <c r="T25" s="63"/>
    </row>
    <row r="26" spans="1:20" ht="15.75">
      <c r="A26" s="491">
        <v>21</v>
      </c>
      <c r="B26" s="55" t="s">
        <v>23</v>
      </c>
      <c r="C26" s="209">
        <f>IIN_ienemumi!D29</f>
        <v>10159138.414375154</v>
      </c>
      <c r="D26" s="470">
        <v>810788</v>
      </c>
      <c r="E26" s="259">
        <v>246694</v>
      </c>
      <c r="F26" s="259">
        <v>41022</v>
      </c>
      <c r="G26" s="475">
        <v>194778</v>
      </c>
      <c r="H26" s="465">
        <v>1293282</v>
      </c>
      <c r="I26" s="41">
        <f t="shared" si="2"/>
        <v>11452420.414375154</v>
      </c>
      <c r="J26" s="33"/>
      <c r="K26" s="14"/>
      <c r="L26" s="18"/>
      <c r="M26" s="19"/>
      <c r="O26" s="65"/>
      <c r="Q26" s="63"/>
      <c r="R26" s="63"/>
      <c r="S26" s="63"/>
      <c r="T26" s="63"/>
    </row>
    <row r="27" spans="1:20" ht="15.75">
      <c r="A27" s="491">
        <v>22</v>
      </c>
      <c r="B27" s="55" t="s">
        <v>24</v>
      </c>
      <c r="C27" s="209">
        <f>IIN_ienemumi!D30</f>
        <v>3862051.359875257</v>
      </c>
      <c r="D27" s="470">
        <v>216794</v>
      </c>
      <c r="E27" s="259">
        <v>35468</v>
      </c>
      <c r="F27" s="259">
        <v>8304</v>
      </c>
      <c r="G27" s="475">
        <v>36551</v>
      </c>
      <c r="H27" s="465">
        <v>297117</v>
      </c>
      <c r="I27" s="41">
        <f t="shared" si="2"/>
        <v>4159168.359875257</v>
      </c>
      <c r="J27" s="33"/>
      <c r="K27" s="14"/>
      <c r="L27" s="18"/>
      <c r="M27" s="19"/>
      <c r="O27" s="65"/>
      <c r="Q27" s="63"/>
      <c r="R27" s="63"/>
      <c r="S27" s="63"/>
      <c r="T27" s="63"/>
    </row>
    <row r="28" spans="1:20" ht="15.75">
      <c r="A28" s="491">
        <v>23</v>
      </c>
      <c r="B28" s="55" t="s">
        <v>25</v>
      </c>
      <c r="C28" s="209">
        <f>IIN_ienemumi!D31</f>
        <v>388660.04334420146</v>
      </c>
      <c r="D28" s="470">
        <v>58951</v>
      </c>
      <c r="E28" s="259">
        <v>778</v>
      </c>
      <c r="F28" s="259">
        <v>141</v>
      </c>
      <c r="G28" s="475">
        <v>1416</v>
      </c>
      <c r="H28" s="465">
        <v>61286</v>
      </c>
      <c r="I28" s="41">
        <f t="shared" si="2"/>
        <v>449946.04334420146</v>
      </c>
      <c r="J28" s="33"/>
      <c r="K28" s="14"/>
      <c r="L28" s="18"/>
      <c r="M28" s="19"/>
      <c r="O28" s="65"/>
      <c r="Q28" s="63"/>
      <c r="R28" s="63"/>
      <c r="S28" s="63"/>
      <c r="T28" s="63"/>
    </row>
    <row r="29" spans="1:20" ht="15.75">
      <c r="A29" s="491">
        <v>24</v>
      </c>
      <c r="B29" s="55" t="s">
        <v>26</v>
      </c>
      <c r="C29" s="209">
        <f>IIN_ienemumi!D32</f>
        <v>5093479.757624176</v>
      </c>
      <c r="D29" s="470">
        <v>348876</v>
      </c>
      <c r="E29" s="259">
        <v>55873</v>
      </c>
      <c r="F29" s="259">
        <v>3655</v>
      </c>
      <c r="G29" s="475">
        <v>30384</v>
      </c>
      <c r="H29" s="465">
        <v>438788</v>
      </c>
      <c r="I29" s="41">
        <f t="shared" si="2"/>
        <v>5532267.757624176</v>
      </c>
      <c r="J29" s="33"/>
      <c r="K29" s="14"/>
      <c r="L29" s="18"/>
      <c r="M29" s="19"/>
      <c r="O29" s="65"/>
      <c r="Q29" s="63"/>
      <c r="R29" s="63"/>
      <c r="S29" s="63"/>
      <c r="T29" s="63"/>
    </row>
    <row r="30" spans="1:20" ht="15.75">
      <c r="A30" s="491">
        <v>25</v>
      </c>
      <c r="B30" s="55" t="s">
        <v>27</v>
      </c>
      <c r="C30" s="209">
        <f>IIN_ienemumi!D33</f>
        <v>12917840.923859961</v>
      </c>
      <c r="D30" s="470">
        <v>1474455</v>
      </c>
      <c r="E30" s="259">
        <v>194394</v>
      </c>
      <c r="F30" s="259">
        <v>42129</v>
      </c>
      <c r="G30" s="475">
        <v>112192</v>
      </c>
      <c r="H30" s="465">
        <v>1823170</v>
      </c>
      <c r="I30" s="41">
        <f t="shared" si="2"/>
        <v>14741010.923859961</v>
      </c>
      <c r="J30" s="33"/>
      <c r="K30" s="14"/>
      <c r="L30" s="18"/>
      <c r="M30" s="19"/>
      <c r="O30" s="65"/>
      <c r="Q30" s="63"/>
      <c r="R30" s="63"/>
      <c r="S30" s="63"/>
      <c r="T30" s="63"/>
    </row>
    <row r="31" spans="1:20" ht="15.75">
      <c r="A31" s="491">
        <v>26</v>
      </c>
      <c r="B31" s="55" t="s">
        <v>28</v>
      </c>
      <c r="C31" s="209">
        <f>IIN_ienemumi!D34</f>
        <v>1713785.832573004</v>
      </c>
      <c r="D31" s="470">
        <v>151924</v>
      </c>
      <c r="E31" s="259">
        <v>15691</v>
      </c>
      <c r="F31" s="259">
        <v>13631</v>
      </c>
      <c r="G31" s="475">
        <v>12639</v>
      </c>
      <c r="H31" s="465">
        <v>193885</v>
      </c>
      <c r="I31" s="41">
        <f t="shared" si="2"/>
        <v>1907670.832573004</v>
      </c>
      <c r="J31" s="33"/>
      <c r="K31" s="14"/>
      <c r="L31" s="18"/>
      <c r="M31" s="19"/>
      <c r="O31" s="65"/>
      <c r="Q31" s="63"/>
      <c r="R31" s="63"/>
      <c r="S31" s="63"/>
      <c r="T31" s="63"/>
    </row>
    <row r="32" spans="1:20" ht="15.75">
      <c r="A32" s="491">
        <v>27</v>
      </c>
      <c r="B32" s="55" t="s">
        <v>29</v>
      </c>
      <c r="C32" s="209">
        <f>IIN_ienemumi!D35</f>
        <v>2882822.5502496082</v>
      </c>
      <c r="D32" s="470">
        <v>322585</v>
      </c>
      <c r="E32" s="259">
        <v>67292</v>
      </c>
      <c r="F32" s="259">
        <v>17355</v>
      </c>
      <c r="G32" s="475">
        <v>20070</v>
      </c>
      <c r="H32" s="465">
        <v>427302</v>
      </c>
      <c r="I32" s="41">
        <f t="shared" si="2"/>
        <v>3310124.5502496082</v>
      </c>
      <c r="J32" s="33"/>
      <c r="K32" s="14"/>
      <c r="L32" s="18"/>
      <c r="M32" s="19"/>
      <c r="O32" s="65"/>
      <c r="Q32" s="63"/>
      <c r="R32" s="63"/>
      <c r="S32" s="63"/>
      <c r="T32" s="63"/>
    </row>
    <row r="33" spans="1:20" ht="15.75">
      <c r="A33" s="491">
        <v>28</v>
      </c>
      <c r="B33" s="55" t="s">
        <v>30</v>
      </c>
      <c r="C33" s="209">
        <f>IIN_ienemumi!D36</f>
        <v>3702348.060161917</v>
      </c>
      <c r="D33" s="470">
        <v>329935</v>
      </c>
      <c r="E33" s="259">
        <v>27758</v>
      </c>
      <c r="F33" s="259">
        <v>44598</v>
      </c>
      <c r="G33" s="475">
        <v>32066</v>
      </c>
      <c r="H33" s="465">
        <v>434357</v>
      </c>
      <c r="I33" s="41">
        <f t="shared" si="2"/>
        <v>4136705.060161917</v>
      </c>
      <c r="J33" s="33"/>
      <c r="K33" s="14"/>
      <c r="L33" s="18"/>
      <c r="M33" s="19"/>
      <c r="O33" s="65"/>
      <c r="Q33" s="63"/>
      <c r="R33" s="63"/>
      <c r="S33" s="63"/>
      <c r="T33" s="63"/>
    </row>
    <row r="34" spans="1:20" ht="15.75">
      <c r="A34" s="491">
        <v>29</v>
      </c>
      <c r="B34" s="55" t="s">
        <v>31</v>
      </c>
      <c r="C34" s="209">
        <f>IIN_ienemumi!D37</f>
        <v>6252914.478541081</v>
      </c>
      <c r="D34" s="470">
        <v>773052</v>
      </c>
      <c r="E34" s="259">
        <v>68048</v>
      </c>
      <c r="F34" s="259">
        <v>10</v>
      </c>
      <c r="G34" s="475">
        <v>195320</v>
      </c>
      <c r="H34" s="465">
        <v>1036430</v>
      </c>
      <c r="I34" s="41">
        <f t="shared" si="2"/>
        <v>7289344.478541081</v>
      </c>
      <c r="J34" s="33"/>
      <c r="K34" s="14"/>
      <c r="L34" s="18"/>
      <c r="M34" s="19"/>
      <c r="O34" s="65"/>
      <c r="Q34" s="63"/>
      <c r="R34" s="63"/>
      <c r="S34" s="63"/>
      <c r="T34" s="63"/>
    </row>
    <row r="35" spans="1:20" ht="15.75">
      <c r="A35" s="491">
        <v>30</v>
      </c>
      <c r="B35" s="55" t="s">
        <v>32</v>
      </c>
      <c r="C35" s="209">
        <f>IIN_ienemumi!D38</f>
        <v>10792980.938031416</v>
      </c>
      <c r="D35" s="470">
        <v>434797</v>
      </c>
      <c r="E35" s="259">
        <v>302657</v>
      </c>
      <c r="F35" s="259">
        <v>30032</v>
      </c>
      <c r="G35" s="475">
        <v>137006</v>
      </c>
      <c r="H35" s="465">
        <v>904492</v>
      </c>
      <c r="I35" s="41">
        <f t="shared" si="2"/>
        <v>11697472.938031416</v>
      </c>
      <c r="J35" s="33"/>
      <c r="K35" s="14"/>
      <c r="L35" s="18"/>
      <c r="M35" s="19"/>
      <c r="O35" s="65"/>
      <c r="Q35" s="63"/>
      <c r="R35" s="63"/>
      <c r="S35" s="63"/>
      <c r="T35" s="63"/>
    </row>
    <row r="36" spans="1:20" ht="15.75">
      <c r="A36" s="491">
        <v>31</v>
      </c>
      <c r="B36" s="55" t="s">
        <v>33</v>
      </c>
      <c r="C36" s="209">
        <f>IIN_ienemumi!D39</f>
        <v>1176570.2412049137</v>
      </c>
      <c r="D36" s="470">
        <v>79996</v>
      </c>
      <c r="E36" s="259">
        <v>14522</v>
      </c>
      <c r="F36" s="259">
        <v>6972</v>
      </c>
      <c r="G36" s="475">
        <v>5766</v>
      </c>
      <c r="H36" s="465">
        <v>107256</v>
      </c>
      <c r="I36" s="41">
        <f t="shared" si="2"/>
        <v>1283826.2412049137</v>
      </c>
      <c r="J36" s="33"/>
      <c r="K36" s="14"/>
      <c r="L36" s="18"/>
      <c r="M36" s="19"/>
      <c r="O36" s="65"/>
      <c r="Q36" s="63"/>
      <c r="R36" s="63"/>
      <c r="S36" s="63"/>
      <c r="T36" s="63"/>
    </row>
    <row r="37" spans="1:20" ht="15.75">
      <c r="A37" s="491">
        <v>32</v>
      </c>
      <c r="B37" s="55" t="s">
        <v>34</v>
      </c>
      <c r="C37" s="209">
        <f>IIN_ienemumi!D40</f>
        <v>848367.721623899</v>
      </c>
      <c r="D37" s="470">
        <v>138828</v>
      </c>
      <c r="E37" s="259">
        <v>2243</v>
      </c>
      <c r="F37" s="259">
        <v>24</v>
      </c>
      <c r="G37" s="475">
        <v>5143</v>
      </c>
      <c r="H37" s="465">
        <v>146238</v>
      </c>
      <c r="I37" s="41">
        <f t="shared" si="2"/>
        <v>994605.721623899</v>
      </c>
      <c r="J37" s="33"/>
      <c r="K37" s="14"/>
      <c r="L37" s="18"/>
      <c r="M37" s="19"/>
      <c r="O37" s="65"/>
      <c r="Q37" s="63"/>
      <c r="R37" s="63"/>
      <c r="S37" s="63"/>
      <c r="T37" s="63"/>
    </row>
    <row r="38" spans="1:20" ht="15.75">
      <c r="A38" s="491">
        <v>33</v>
      </c>
      <c r="B38" s="55" t="s">
        <v>35</v>
      </c>
      <c r="C38" s="209">
        <f>IIN_ienemumi!D41</f>
        <v>2399892.593805998</v>
      </c>
      <c r="D38" s="470">
        <v>318039</v>
      </c>
      <c r="E38" s="259">
        <v>13578</v>
      </c>
      <c r="F38" s="259">
        <v>969</v>
      </c>
      <c r="G38" s="475">
        <v>13462</v>
      </c>
      <c r="H38" s="465">
        <v>346048</v>
      </c>
      <c r="I38" s="41">
        <f t="shared" si="2"/>
        <v>2745940.593805998</v>
      </c>
      <c r="J38" s="33"/>
      <c r="K38" s="14"/>
      <c r="L38" s="18"/>
      <c r="M38" s="19"/>
      <c r="O38" s="65"/>
      <c r="Q38" s="63"/>
      <c r="R38" s="63"/>
      <c r="S38" s="63"/>
      <c r="T38" s="63"/>
    </row>
    <row r="39" spans="1:20" ht="15.75">
      <c r="A39" s="491">
        <v>34</v>
      </c>
      <c r="B39" s="55" t="s">
        <v>36</v>
      </c>
      <c r="C39" s="209">
        <f>IIN_ienemumi!D42</f>
        <v>7435536.758121103</v>
      </c>
      <c r="D39" s="470">
        <v>760643</v>
      </c>
      <c r="E39" s="259">
        <v>78887</v>
      </c>
      <c r="F39" s="259">
        <v>33459</v>
      </c>
      <c r="G39" s="475">
        <v>56174</v>
      </c>
      <c r="H39" s="465">
        <v>929163</v>
      </c>
      <c r="I39" s="41">
        <f t="shared" si="2"/>
        <v>8364699.758121103</v>
      </c>
      <c r="J39" s="33"/>
      <c r="K39" s="14"/>
      <c r="L39" s="18"/>
      <c r="M39" s="19"/>
      <c r="O39" s="65"/>
      <c r="Q39" s="63"/>
      <c r="R39" s="63"/>
      <c r="S39" s="63"/>
      <c r="T39" s="63"/>
    </row>
    <row r="40" spans="1:20" ht="15.75">
      <c r="A40" s="491">
        <v>35</v>
      </c>
      <c r="B40" s="55" t="s">
        <v>37</v>
      </c>
      <c r="C40" s="209">
        <f>IIN_ienemumi!D43</f>
        <v>12187267.714842556</v>
      </c>
      <c r="D40" s="470">
        <v>1359771</v>
      </c>
      <c r="E40" s="259">
        <v>248383</v>
      </c>
      <c r="F40" s="259">
        <v>24947</v>
      </c>
      <c r="G40" s="475">
        <v>94921</v>
      </c>
      <c r="H40" s="465">
        <v>1728022</v>
      </c>
      <c r="I40" s="41">
        <f t="shared" si="2"/>
        <v>13915289.714842556</v>
      </c>
      <c r="J40" s="33"/>
      <c r="K40" s="14"/>
      <c r="L40" s="18"/>
      <c r="M40" s="19"/>
      <c r="O40" s="65"/>
      <c r="Q40" s="63"/>
      <c r="R40" s="63"/>
      <c r="S40" s="63"/>
      <c r="T40" s="63"/>
    </row>
    <row r="41" spans="1:20" ht="15.75">
      <c r="A41" s="491">
        <v>36</v>
      </c>
      <c r="B41" s="55" t="s">
        <v>38</v>
      </c>
      <c r="C41" s="209">
        <f>IIN_ienemumi!D44</f>
        <v>1955320.2405820936</v>
      </c>
      <c r="D41" s="470">
        <v>186478</v>
      </c>
      <c r="E41" s="259">
        <v>16103</v>
      </c>
      <c r="F41" s="259">
        <v>1048</v>
      </c>
      <c r="G41" s="475">
        <v>11454</v>
      </c>
      <c r="H41" s="465">
        <v>215083</v>
      </c>
      <c r="I41" s="41">
        <f t="shared" si="2"/>
        <v>2170403.2405820936</v>
      </c>
      <c r="J41" s="33"/>
      <c r="K41" s="14"/>
      <c r="L41" s="18"/>
      <c r="M41" s="19"/>
      <c r="O41" s="65"/>
      <c r="Q41" s="63"/>
      <c r="R41" s="63"/>
      <c r="S41" s="63"/>
      <c r="T41" s="63"/>
    </row>
    <row r="42" spans="1:20" ht="15.75">
      <c r="A42" s="491">
        <v>37</v>
      </c>
      <c r="B42" s="55" t="s">
        <v>39</v>
      </c>
      <c r="C42" s="209">
        <f>IIN_ienemumi!D45</f>
        <v>1289678.9941355616</v>
      </c>
      <c r="D42" s="470">
        <v>230145</v>
      </c>
      <c r="E42" s="259">
        <v>4480</v>
      </c>
      <c r="F42" s="259">
        <v>8822</v>
      </c>
      <c r="G42" s="475">
        <v>7131</v>
      </c>
      <c r="H42" s="465">
        <v>250578</v>
      </c>
      <c r="I42" s="41">
        <f t="shared" si="2"/>
        <v>1540256.9941355616</v>
      </c>
      <c r="J42" s="33"/>
      <c r="K42" s="14"/>
      <c r="L42" s="18"/>
      <c r="M42" s="19"/>
      <c r="O42" s="65"/>
      <c r="Q42" s="63"/>
      <c r="R42" s="63"/>
      <c r="S42" s="63"/>
      <c r="T42" s="63"/>
    </row>
    <row r="43" spans="1:20" ht="15.75">
      <c r="A43" s="491">
        <v>38</v>
      </c>
      <c r="B43" s="55" t="s">
        <v>40</v>
      </c>
      <c r="C43" s="209">
        <f>IIN_ienemumi!D46</f>
        <v>4496326.974289575</v>
      </c>
      <c r="D43" s="470">
        <v>581410</v>
      </c>
      <c r="E43" s="259">
        <v>80172</v>
      </c>
      <c r="F43" s="259">
        <v>15602</v>
      </c>
      <c r="G43" s="475">
        <v>92650</v>
      </c>
      <c r="H43" s="465">
        <v>769834</v>
      </c>
      <c r="I43" s="41">
        <f t="shared" si="2"/>
        <v>5266160.974289575</v>
      </c>
      <c r="J43" s="33"/>
      <c r="K43" s="14"/>
      <c r="L43" s="18"/>
      <c r="M43" s="19"/>
      <c r="O43" s="65"/>
      <c r="Q43" s="63"/>
      <c r="R43" s="63"/>
      <c r="S43" s="63"/>
      <c r="T43" s="63"/>
    </row>
    <row r="44" spans="1:20" ht="15.75">
      <c r="A44" s="491">
        <v>39</v>
      </c>
      <c r="B44" s="55" t="s">
        <v>41</v>
      </c>
      <c r="C44" s="209">
        <f>IIN_ienemumi!D47</f>
        <v>1372748.809079486</v>
      </c>
      <c r="D44" s="470">
        <v>129680</v>
      </c>
      <c r="E44" s="259">
        <v>19500</v>
      </c>
      <c r="F44" s="259">
        <v>5444</v>
      </c>
      <c r="G44" s="475">
        <v>7824</v>
      </c>
      <c r="H44" s="465">
        <v>162448</v>
      </c>
      <c r="I44" s="41">
        <f t="shared" si="2"/>
        <v>1535196.809079486</v>
      </c>
      <c r="J44" s="33"/>
      <c r="K44" s="14"/>
      <c r="L44" s="18"/>
      <c r="M44" s="19"/>
      <c r="O44" s="65"/>
      <c r="Q44" s="63"/>
      <c r="R44" s="63"/>
      <c r="S44" s="63"/>
      <c r="T44" s="63"/>
    </row>
    <row r="45" spans="1:20" ht="15.75">
      <c r="A45" s="491">
        <v>40</v>
      </c>
      <c r="B45" s="55" t="s">
        <v>42</v>
      </c>
      <c r="C45" s="209">
        <f>IIN_ienemumi!D48</f>
        <v>9535014.070648843</v>
      </c>
      <c r="D45" s="470">
        <v>1181456</v>
      </c>
      <c r="E45" s="259">
        <v>331693</v>
      </c>
      <c r="F45" s="259">
        <v>2127</v>
      </c>
      <c r="G45" s="475">
        <v>255792</v>
      </c>
      <c r="H45" s="465">
        <v>1771068</v>
      </c>
      <c r="I45" s="41">
        <f t="shared" si="2"/>
        <v>11306082.070648843</v>
      </c>
      <c r="J45" s="33"/>
      <c r="K45" s="14"/>
      <c r="L45" s="18"/>
      <c r="M45" s="19"/>
      <c r="O45" s="66"/>
      <c r="Q45" s="63"/>
      <c r="R45" s="63"/>
      <c r="S45" s="63"/>
      <c r="T45" s="63"/>
    </row>
    <row r="46" spans="1:20" ht="15.75">
      <c r="A46" s="491">
        <v>41</v>
      </c>
      <c r="B46" s="55" t="s">
        <v>43</v>
      </c>
      <c r="C46" s="209">
        <f>IIN_ienemumi!D49</f>
        <v>4891825.976074399</v>
      </c>
      <c r="D46" s="470">
        <v>442562</v>
      </c>
      <c r="E46" s="259">
        <v>80510</v>
      </c>
      <c r="F46" s="259">
        <v>25939</v>
      </c>
      <c r="G46" s="475">
        <v>42691</v>
      </c>
      <c r="H46" s="465">
        <v>591702</v>
      </c>
      <c r="I46" s="41">
        <f t="shared" si="2"/>
        <v>5483527.976074399</v>
      </c>
      <c r="J46" s="33"/>
      <c r="K46" s="14"/>
      <c r="L46" s="18"/>
      <c r="M46" s="19"/>
      <c r="O46" s="66"/>
      <c r="Q46" s="63"/>
      <c r="R46" s="63"/>
      <c r="S46" s="63"/>
      <c r="T46" s="63"/>
    </row>
    <row r="47" spans="1:20" ht="15.75">
      <c r="A47" s="491">
        <v>42</v>
      </c>
      <c r="B47" s="55" t="s">
        <v>44</v>
      </c>
      <c r="C47" s="209">
        <f>IIN_ienemumi!D50</f>
        <v>10187264.75752617</v>
      </c>
      <c r="D47" s="470">
        <v>767892</v>
      </c>
      <c r="E47" s="259">
        <v>123173</v>
      </c>
      <c r="F47" s="259">
        <v>2388</v>
      </c>
      <c r="G47" s="475">
        <v>61115</v>
      </c>
      <c r="H47" s="465">
        <v>954568</v>
      </c>
      <c r="I47" s="41">
        <f aca="true" t="shared" si="3" ref="I47:I78">C47+H47</f>
        <v>11141832.75752617</v>
      </c>
      <c r="J47" s="33"/>
      <c r="K47" s="14"/>
      <c r="L47" s="18"/>
      <c r="M47" s="19"/>
      <c r="O47" s="65"/>
      <c r="Q47" s="63"/>
      <c r="R47" s="63"/>
      <c r="S47" s="63"/>
      <c r="T47" s="63"/>
    </row>
    <row r="48" spans="1:20" ht="15.75">
      <c r="A48" s="491">
        <v>43</v>
      </c>
      <c r="B48" s="55" t="s">
        <v>45</v>
      </c>
      <c r="C48" s="209">
        <f>IIN_ienemumi!D51</f>
        <v>5385220.802858367</v>
      </c>
      <c r="D48" s="470">
        <v>358022</v>
      </c>
      <c r="E48" s="259">
        <v>82556</v>
      </c>
      <c r="F48" s="259">
        <v>17058</v>
      </c>
      <c r="G48" s="475">
        <v>49157</v>
      </c>
      <c r="H48" s="465">
        <v>506793</v>
      </c>
      <c r="I48" s="41">
        <f t="shared" si="3"/>
        <v>5892013.802858367</v>
      </c>
      <c r="J48" s="33"/>
      <c r="K48" s="14"/>
      <c r="L48" s="18"/>
      <c r="M48" s="19"/>
      <c r="O48" s="65"/>
      <c r="Q48" s="63"/>
      <c r="R48" s="63"/>
      <c r="S48" s="63"/>
      <c r="T48" s="63"/>
    </row>
    <row r="49" spans="1:20" ht="15.75">
      <c r="A49" s="491">
        <v>44</v>
      </c>
      <c r="B49" s="55" t="s">
        <v>46</v>
      </c>
      <c r="C49" s="209">
        <f>IIN_ienemumi!D52</f>
        <v>9076558.49661662</v>
      </c>
      <c r="D49" s="470">
        <v>392662</v>
      </c>
      <c r="E49" s="259">
        <v>67191</v>
      </c>
      <c r="F49" s="259">
        <v>9733</v>
      </c>
      <c r="G49" s="475">
        <v>118061</v>
      </c>
      <c r="H49" s="465">
        <v>587647</v>
      </c>
      <c r="I49" s="41">
        <f t="shared" si="3"/>
        <v>9664205.49661662</v>
      </c>
      <c r="J49" s="33"/>
      <c r="K49" s="14"/>
      <c r="L49" s="18"/>
      <c r="M49" s="19"/>
      <c r="O49" s="65"/>
      <c r="Q49" s="63"/>
      <c r="R49" s="63"/>
      <c r="S49" s="63"/>
      <c r="T49" s="63"/>
    </row>
    <row r="50" spans="1:20" ht="15.75">
      <c r="A50" s="491">
        <v>45</v>
      </c>
      <c r="B50" s="55" t="s">
        <v>47</v>
      </c>
      <c r="C50" s="209">
        <f>IIN_ienemumi!D53</f>
        <v>5082588.817826086</v>
      </c>
      <c r="D50" s="470">
        <v>215689</v>
      </c>
      <c r="E50" s="259">
        <v>152234</v>
      </c>
      <c r="F50" s="259">
        <v>26142</v>
      </c>
      <c r="G50" s="475">
        <v>60163</v>
      </c>
      <c r="H50" s="465">
        <v>454228</v>
      </c>
      <c r="I50" s="41">
        <f t="shared" si="3"/>
        <v>5536816.817826086</v>
      </c>
      <c r="J50" s="33"/>
      <c r="K50" s="14"/>
      <c r="L50" s="18"/>
      <c r="M50" s="19"/>
      <c r="O50" s="65"/>
      <c r="Q50" s="63"/>
      <c r="R50" s="63"/>
      <c r="S50" s="63"/>
      <c r="T50" s="63"/>
    </row>
    <row r="51" spans="1:20" ht="15.75">
      <c r="A51" s="491">
        <v>46</v>
      </c>
      <c r="B51" s="55" t="s">
        <v>48</v>
      </c>
      <c r="C51" s="209">
        <f>IIN_ienemumi!D54</f>
        <v>2749801.1776826256</v>
      </c>
      <c r="D51" s="470">
        <v>252602</v>
      </c>
      <c r="E51" s="259">
        <v>44887</v>
      </c>
      <c r="F51" s="259">
        <v>16959</v>
      </c>
      <c r="G51" s="475">
        <v>14544</v>
      </c>
      <c r="H51" s="465">
        <v>328992</v>
      </c>
      <c r="I51" s="41">
        <f t="shared" si="3"/>
        <v>3078793.1776826256</v>
      </c>
      <c r="J51" s="33"/>
      <c r="K51" s="14"/>
      <c r="L51" s="18"/>
      <c r="M51" s="19"/>
      <c r="O51" s="65"/>
      <c r="Q51" s="63"/>
      <c r="R51" s="63"/>
      <c r="S51" s="63"/>
      <c r="T51" s="63"/>
    </row>
    <row r="52" spans="1:20" ht="15.75">
      <c r="A52" s="491">
        <v>47</v>
      </c>
      <c r="B52" s="55" t="s">
        <v>49</v>
      </c>
      <c r="C52" s="209">
        <f>IIN_ienemumi!D55</f>
        <v>2729648.912404925</v>
      </c>
      <c r="D52" s="470">
        <v>215597</v>
      </c>
      <c r="E52" s="259">
        <v>17841</v>
      </c>
      <c r="F52" s="259">
        <v>204</v>
      </c>
      <c r="G52" s="475">
        <v>15401</v>
      </c>
      <c r="H52" s="465">
        <v>249043</v>
      </c>
      <c r="I52" s="41">
        <f t="shared" si="3"/>
        <v>2978691.912404925</v>
      </c>
      <c r="J52" s="33"/>
      <c r="K52" s="14"/>
      <c r="L52" s="18"/>
      <c r="M52" s="19"/>
      <c r="O52" s="65"/>
      <c r="Q52" s="63"/>
      <c r="R52" s="63"/>
      <c r="S52" s="63"/>
      <c r="T52" s="63"/>
    </row>
    <row r="53" spans="1:20" ht="15.75">
      <c r="A53" s="491">
        <v>48</v>
      </c>
      <c r="B53" s="55" t="s">
        <v>50</v>
      </c>
      <c r="C53" s="209">
        <f>IIN_ienemumi!D56</f>
        <v>974488.9435515368</v>
      </c>
      <c r="D53" s="470">
        <v>83648</v>
      </c>
      <c r="E53" s="259">
        <v>7158</v>
      </c>
      <c r="F53" s="259">
        <v>1475</v>
      </c>
      <c r="G53" s="475">
        <v>5965</v>
      </c>
      <c r="H53" s="465">
        <v>98246</v>
      </c>
      <c r="I53" s="41">
        <f t="shared" si="3"/>
        <v>1072734.9435515366</v>
      </c>
      <c r="J53" s="33"/>
      <c r="K53" s="14"/>
      <c r="L53" s="18"/>
      <c r="M53" s="19"/>
      <c r="O53" s="65"/>
      <c r="Q53" s="63"/>
      <c r="R53" s="63"/>
      <c r="S53" s="63"/>
      <c r="T53" s="63"/>
    </row>
    <row r="54" spans="1:20" ht="15.75">
      <c r="A54" s="491">
        <v>49</v>
      </c>
      <c r="B54" s="55" t="s">
        <v>51</v>
      </c>
      <c r="C54" s="209">
        <f>IIN_ienemumi!D57</f>
        <v>1339941.1567618798</v>
      </c>
      <c r="D54" s="470">
        <v>205894</v>
      </c>
      <c r="E54" s="259">
        <v>5329</v>
      </c>
      <c r="F54" s="259">
        <v>2729</v>
      </c>
      <c r="G54" s="475">
        <v>5394</v>
      </c>
      <c r="H54" s="465">
        <v>219346</v>
      </c>
      <c r="I54" s="41">
        <f t="shared" si="3"/>
        <v>1559287.1567618798</v>
      </c>
      <c r="J54" s="33"/>
      <c r="K54" s="14"/>
      <c r="L54" s="18"/>
      <c r="M54" s="19"/>
      <c r="O54" s="65"/>
      <c r="Q54" s="63"/>
      <c r="R54" s="63"/>
      <c r="S54" s="63"/>
      <c r="T54" s="63"/>
    </row>
    <row r="55" spans="1:20" ht="15.75">
      <c r="A55" s="491">
        <v>50</v>
      </c>
      <c r="B55" s="55" t="s">
        <v>52</v>
      </c>
      <c r="C55" s="209">
        <f>IIN_ienemumi!D58</f>
        <v>1780838.1172688373</v>
      </c>
      <c r="D55" s="470">
        <v>304961</v>
      </c>
      <c r="E55" s="259">
        <v>7027</v>
      </c>
      <c r="F55" s="259">
        <v>345</v>
      </c>
      <c r="G55" s="475">
        <v>8652</v>
      </c>
      <c r="H55" s="465">
        <v>320985</v>
      </c>
      <c r="I55" s="41">
        <f t="shared" si="3"/>
        <v>2101823.117268837</v>
      </c>
      <c r="J55" s="33"/>
      <c r="K55" s="14"/>
      <c r="L55" s="18"/>
      <c r="M55" s="19"/>
      <c r="O55" s="65"/>
      <c r="Q55" s="63"/>
      <c r="R55" s="63"/>
      <c r="S55" s="63"/>
      <c r="T55" s="63"/>
    </row>
    <row r="56" spans="1:20" ht="15.75">
      <c r="A56" s="491">
        <v>51</v>
      </c>
      <c r="B56" s="55" t="s">
        <v>53</v>
      </c>
      <c r="C56" s="209">
        <f>IIN_ienemumi!D59</f>
        <v>11667437.563353786</v>
      </c>
      <c r="D56" s="470">
        <v>2096253</v>
      </c>
      <c r="E56" s="259">
        <v>76082</v>
      </c>
      <c r="F56" s="259">
        <v>36251</v>
      </c>
      <c r="G56" s="475">
        <v>89619</v>
      </c>
      <c r="H56" s="465">
        <v>2298205</v>
      </c>
      <c r="I56" s="41">
        <f t="shared" si="3"/>
        <v>13965642.563353786</v>
      </c>
      <c r="J56" s="33"/>
      <c r="K56" s="14"/>
      <c r="L56" s="18"/>
      <c r="M56" s="19"/>
      <c r="O56" s="65"/>
      <c r="Q56" s="63"/>
      <c r="R56" s="63"/>
      <c r="S56" s="63"/>
      <c r="T56" s="63"/>
    </row>
    <row r="57" spans="1:20" ht="15.75">
      <c r="A57" s="491">
        <v>52</v>
      </c>
      <c r="B57" s="55" t="s">
        <v>54</v>
      </c>
      <c r="C57" s="209">
        <f>IIN_ienemumi!D60</f>
        <v>3703649.783441178</v>
      </c>
      <c r="D57" s="470">
        <v>429122</v>
      </c>
      <c r="E57" s="259">
        <v>32240</v>
      </c>
      <c r="F57" s="259">
        <v>9324</v>
      </c>
      <c r="G57" s="475">
        <v>25071</v>
      </c>
      <c r="H57" s="465">
        <v>495757</v>
      </c>
      <c r="I57" s="41">
        <f t="shared" si="3"/>
        <v>4199406.7834411785</v>
      </c>
      <c r="J57" s="33"/>
      <c r="K57" s="14"/>
      <c r="L57" s="18"/>
      <c r="M57" s="19"/>
      <c r="O57" s="65"/>
      <c r="Q57" s="63"/>
      <c r="R57" s="63"/>
      <c r="S57" s="63"/>
      <c r="T57" s="63"/>
    </row>
    <row r="58" spans="1:20" ht="15.75">
      <c r="A58" s="491">
        <v>53</v>
      </c>
      <c r="B58" s="55" t="s">
        <v>55</v>
      </c>
      <c r="C58" s="209">
        <f>IIN_ienemumi!D61</f>
        <v>1907088.0261784547</v>
      </c>
      <c r="D58" s="470">
        <v>230063</v>
      </c>
      <c r="E58" s="259">
        <v>9033</v>
      </c>
      <c r="F58" s="259">
        <v>869</v>
      </c>
      <c r="G58" s="475">
        <v>10181</v>
      </c>
      <c r="H58" s="465">
        <v>250146</v>
      </c>
      <c r="I58" s="41">
        <f t="shared" si="3"/>
        <v>2157234.026178455</v>
      </c>
      <c r="J58" s="33"/>
      <c r="K58" s="14"/>
      <c r="L58" s="18"/>
      <c r="M58" s="19"/>
      <c r="O58" s="65"/>
      <c r="Q58" s="63"/>
      <c r="R58" s="63"/>
      <c r="S58" s="63"/>
      <c r="T58" s="63"/>
    </row>
    <row r="59" spans="1:20" ht="15.75">
      <c r="A59" s="491">
        <v>54</v>
      </c>
      <c r="B59" s="55" t="s">
        <v>56</v>
      </c>
      <c r="C59" s="209">
        <f>IIN_ienemumi!D62</f>
        <v>3228625.34122826</v>
      </c>
      <c r="D59" s="470">
        <v>273790</v>
      </c>
      <c r="E59" s="259">
        <v>43255</v>
      </c>
      <c r="F59" s="259">
        <v>1305</v>
      </c>
      <c r="G59" s="475">
        <v>23666</v>
      </c>
      <c r="H59" s="465">
        <v>342016</v>
      </c>
      <c r="I59" s="41">
        <f t="shared" si="3"/>
        <v>3570641.34122826</v>
      </c>
      <c r="J59" s="33"/>
      <c r="K59" s="14"/>
      <c r="L59" s="18"/>
      <c r="M59" s="19"/>
      <c r="O59" s="65"/>
      <c r="Q59" s="63"/>
      <c r="R59" s="63"/>
      <c r="S59" s="63"/>
      <c r="T59" s="63"/>
    </row>
    <row r="60" spans="1:20" ht="15.75">
      <c r="A60" s="491">
        <v>55</v>
      </c>
      <c r="B60" s="55" t="s">
        <v>57</v>
      </c>
      <c r="C60" s="209">
        <f>IIN_ienemumi!D63</f>
        <v>2812167.914631626</v>
      </c>
      <c r="D60" s="470">
        <v>176711</v>
      </c>
      <c r="E60" s="259">
        <v>19853</v>
      </c>
      <c r="F60" s="259">
        <v>10645</v>
      </c>
      <c r="G60" s="475">
        <v>17497</v>
      </c>
      <c r="H60" s="465">
        <v>224706</v>
      </c>
      <c r="I60" s="41">
        <f t="shared" si="3"/>
        <v>3036873.914631626</v>
      </c>
      <c r="J60" s="33"/>
      <c r="K60" s="14"/>
      <c r="L60" s="18"/>
      <c r="M60" s="19"/>
      <c r="O60" s="65"/>
      <c r="Q60" s="63"/>
      <c r="R60" s="63"/>
      <c r="S60" s="63"/>
      <c r="T60" s="63"/>
    </row>
    <row r="61" spans="1:20" ht="15.75">
      <c r="A61" s="491">
        <v>56</v>
      </c>
      <c r="B61" s="55" t="s">
        <v>58</v>
      </c>
      <c r="C61" s="209">
        <f>IIN_ienemumi!D64</f>
        <v>5434744.033518994</v>
      </c>
      <c r="D61" s="470">
        <v>421243</v>
      </c>
      <c r="E61" s="259">
        <v>53621</v>
      </c>
      <c r="F61" s="259">
        <v>1857</v>
      </c>
      <c r="G61" s="475">
        <v>37363</v>
      </c>
      <c r="H61" s="465">
        <v>514084</v>
      </c>
      <c r="I61" s="41">
        <f t="shared" si="3"/>
        <v>5948828.033518994</v>
      </c>
      <c r="J61" s="33"/>
      <c r="K61" s="14"/>
      <c r="L61" s="18"/>
      <c r="M61" s="19"/>
      <c r="O61" s="65"/>
      <c r="Q61" s="63"/>
      <c r="R61" s="63"/>
      <c r="S61" s="63"/>
      <c r="T61" s="63"/>
    </row>
    <row r="62" spans="1:20" ht="15.75">
      <c r="A62" s="491">
        <v>57</v>
      </c>
      <c r="B62" s="55" t="s">
        <v>59</v>
      </c>
      <c r="C62" s="209">
        <f>IIN_ienemumi!D65</f>
        <v>3149943.9126987313</v>
      </c>
      <c r="D62" s="470">
        <v>214434</v>
      </c>
      <c r="E62" s="259">
        <v>31654</v>
      </c>
      <c r="F62" s="259">
        <v>74040</v>
      </c>
      <c r="G62" s="475">
        <v>23783</v>
      </c>
      <c r="H62" s="465">
        <v>343911</v>
      </c>
      <c r="I62" s="41">
        <f t="shared" si="3"/>
        <v>3493854.9126987313</v>
      </c>
      <c r="J62" s="33"/>
      <c r="K62" s="14"/>
      <c r="L62" s="18"/>
      <c r="M62" s="19"/>
      <c r="O62" s="65"/>
      <c r="Q62" s="63"/>
      <c r="R62" s="63"/>
      <c r="S62" s="63"/>
      <c r="T62" s="63"/>
    </row>
    <row r="63" spans="1:20" ht="15.75">
      <c r="A63" s="491">
        <v>58</v>
      </c>
      <c r="B63" s="55" t="s">
        <v>60</v>
      </c>
      <c r="C63" s="209">
        <f>IIN_ienemumi!D66</f>
        <v>2279897.8986941334</v>
      </c>
      <c r="D63" s="470">
        <v>333410</v>
      </c>
      <c r="E63" s="259">
        <v>12658</v>
      </c>
      <c r="F63" s="259">
        <v>35118</v>
      </c>
      <c r="G63" s="475">
        <v>11403</v>
      </c>
      <c r="H63" s="465">
        <v>392589</v>
      </c>
      <c r="I63" s="41">
        <f t="shared" si="3"/>
        <v>2672486.8986941334</v>
      </c>
      <c r="J63" s="33"/>
      <c r="K63" s="14"/>
      <c r="L63" s="18"/>
      <c r="M63" s="19"/>
      <c r="O63" s="65"/>
      <c r="Q63" s="63"/>
      <c r="R63" s="63"/>
      <c r="S63" s="63"/>
      <c r="T63" s="63"/>
    </row>
    <row r="64" spans="1:20" ht="15.75">
      <c r="A64" s="491">
        <v>59</v>
      </c>
      <c r="B64" s="55" t="s">
        <v>61</v>
      </c>
      <c r="C64" s="209">
        <f>IIN_ienemumi!D67</f>
        <v>9856947.720832272</v>
      </c>
      <c r="D64" s="470">
        <v>1050389</v>
      </c>
      <c r="E64" s="259">
        <v>191025</v>
      </c>
      <c r="F64" s="259">
        <v>9521</v>
      </c>
      <c r="G64" s="475">
        <v>81425</v>
      </c>
      <c r="H64" s="465">
        <v>1332360</v>
      </c>
      <c r="I64" s="41">
        <f t="shared" si="3"/>
        <v>11189307.720832272</v>
      </c>
      <c r="J64" s="33"/>
      <c r="K64" s="14"/>
      <c r="L64" s="18"/>
      <c r="M64" s="19"/>
      <c r="O64" s="65"/>
      <c r="Q64" s="63"/>
      <c r="R64" s="63"/>
      <c r="S64" s="63"/>
      <c r="T64" s="63"/>
    </row>
    <row r="65" spans="1:20" ht="15.75">
      <c r="A65" s="491">
        <v>60</v>
      </c>
      <c r="B65" s="55" t="s">
        <v>62</v>
      </c>
      <c r="C65" s="209">
        <f>IIN_ienemumi!D68</f>
        <v>3551540.6373822703</v>
      </c>
      <c r="D65" s="470">
        <v>270254</v>
      </c>
      <c r="E65" s="259">
        <v>42124</v>
      </c>
      <c r="F65" s="259">
        <v>2938</v>
      </c>
      <c r="G65" s="475">
        <v>32145</v>
      </c>
      <c r="H65" s="465">
        <v>347461</v>
      </c>
      <c r="I65" s="41">
        <f t="shared" si="3"/>
        <v>3899001.6373822703</v>
      </c>
      <c r="J65" s="33"/>
      <c r="K65" s="14"/>
      <c r="L65" s="18"/>
      <c r="M65" s="19"/>
      <c r="O65" s="65"/>
      <c r="Q65" s="63"/>
      <c r="R65" s="63"/>
      <c r="S65" s="63"/>
      <c r="T65" s="63"/>
    </row>
    <row r="66" spans="1:20" ht="15.75">
      <c r="A66" s="491">
        <v>61</v>
      </c>
      <c r="B66" s="55" t="s">
        <v>63</v>
      </c>
      <c r="C66" s="209">
        <f>IIN_ienemumi!D69</f>
        <v>21555844.966628198</v>
      </c>
      <c r="D66" s="470">
        <v>1294278</v>
      </c>
      <c r="E66" s="259">
        <v>624282</v>
      </c>
      <c r="F66" s="259">
        <v>3247</v>
      </c>
      <c r="G66" s="475">
        <v>355829</v>
      </c>
      <c r="H66" s="465">
        <v>2277636</v>
      </c>
      <c r="I66" s="41">
        <f t="shared" si="3"/>
        <v>23833480.966628198</v>
      </c>
      <c r="J66" s="33"/>
      <c r="K66" s="14"/>
      <c r="L66" s="18"/>
      <c r="M66" s="19"/>
      <c r="O66" s="65"/>
      <c r="Q66" s="63"/>
      <c r="R66" s="63"/>
      <c r="S66" s="63"/>
      <c r="T66" s="63"/>
    </row>
    <row r="67" spans="1:20" ht="15.75">
      <c r="A67" s="491">
        <v>62</v>
      </c>
      <c r="B67" s="55" t="s">
        <v>64</v>
      </c>
      <c r="C67" s="209">
        <f>IIN_ienemumi!D70</f>
        <v>6204488.634734656</v>
      </c>
      <c r="D67" s="470">
        <v>326218</v>
      </c>
      <c r="E67" s="259">
        <v>74933</v>
      </c>
      <c r="F67" s="259">
        <v>7065</v>
      </c>
      <c r="G67" s="475">
        <v>61140</v>
      </c>
      <c r="H67" s="465">
        <v>469356</v>
      </c>
      <c r="I67" s="41">
        <f t="shared" si="3"/>
        <v>6673844.634734656</v>
      </c>
      <c r="J67" s="33"/>
      <c r="K67" s="14"/>
      <c r="L67" s="18"/>
      <c r="M67" s="19"/>
      <c r="O67" s="65"/>
      <c r="Q67" s="63"/>
      <c r="R67" s="63"/>
      <c r="S67" s="63"/>
      <c r="T67" s="63"/>
    </row>
    <row r="68" spans="1:20" ht="15.75">
      <c r="A68" s="491">
        <v>63</v>
      </c>
      <c r="B68" s="55" t="s">
        <v>65</v>
      </c>
      <c r="C68" s="209">
        <f>IIN_ienemumi!D71</f>
        <v>1739735.1856240388</v>
      </c>
      <c r="D68" s="470">
        <v>86343</v>
      </c>
      <c r="E68" s="259">
        <v>25396</v>
      </c>
      <c r="F68" s="259">
        <v>12799</v>
      </c>
      <c r="G68" s="475">
        <v>13448</v>
      </c>
      <c r="H68" s="465">
        <v>137986</v>
      </c>
      <c r="I68" s="41">
        <f t="shared" si="3"/>
        <v>1877721.1856240388</v>
      </c>
      <c r="J68" s="33"/>
      <c r="K68" s="14"/>
      <c r="L68" s="18"/>
      <c r="M68" s="19"/>
      <c r="O68" s="65"/>
      <c r="Q68" s="63"/>
      <c r="R68" s="63"/>
      <c r="S68" s="63"/>
      <c r="T68" s="63"/>
    </row>
    <row r="69" spans="1:20" ht="15.75">
      <c r="A69" s="491">
        <v>64</v>
      </c>
      <c r="B69" s="55" t="s">
        <v>66</v>
      </c>
      <c r="C69" s="209">
        <f>IIN_ienemumi!D72</f>
        <v>8526105.284711754</v>
      </c>
      <c r="D69" s="470">
        <v>755429</v>
      </c>
      <c r="E69" s="259">
        <v>146082</v>
      </c>
      <c r="F69" s="259">
        <v>9016</v>
      </c>
      <c r="G69" s="475">
        <v>107311</v>
      </c>
      <c r="H69" s="465">
        <v>1017838</v>
      </c>
      <c r="I69" s="41">
        <f t="shared" si="3"/>
        <v>9543943.284711754</v>
      </c>
      <c r="J69" s="33"/>
      <c r="K69" s="14"/>
      <c r="L69" s="18"/>
      <c r="M69" s="19"/>
      <c r="O69" s="65"/>
      <c r="Q69" s="63"/>
      <c r="R69" s="63"/>
      <c r="S69" s="63"/>
      <c r="T69" s="63"/>
    </row>
    <row r="70" spans="1:20" ht="15.75">
      <c r="A70" s="491">
        <v>65</v>
      </c>
      <c r="B70" s="55" t="s">
        <v>67</v>
      </c>
      <c r="C70" s="209">
        <f>IIN_ienemumi!D73</f>
        <v>4531232.023541594</v>
      </c>
      <c r="D70" s="470">
        <v>259782</v>
      </c>
      <c r="E70" s="259">
        <v>71941</v>
      </c>
      <c r="F70" s="259">
        <v>16799</v>
      </c>
      <c r="G70" s="475">
        <v>34009</v>
      </c>
      <c r="H70" s="465">
        <v>382531</v>
      </c>
      <c r="I70" s="41">
        <f t="shared" si="3"/>
        <v>4913763.023541594</v>
      </c>
      <c r="J70" s="33"/>
      <c r="K70" s="14"/>
      <c r="L70" s="18"/>
      <c r="M70" s="19"/>
      <c r="O70" s="66"/>
      <c r="Q70" s="63"/>
      <c r="R70" s="63"/>
      <c r="S70" s="63"/>
      <c r="T70" s="63"/>
    </row>
    <row r="71" spans="1:20" ht="15.75">
      <c r="A71" s="491">
        <v>66</v>
      </c>
      <c r="B71" s="55" t="s">
        <v>68</v>
      </c>
      <c r="C71" s="209">
        <f>IIN_ienemumi!D74</f>
        <v>1185617.8316684852</v>
      </c>
      <c r="D71" s="470">
        <v>83404</v>
      </c>
      <c r="E71" s="259">
        <v>7851</v>
      </c>
      <c r="F71" s="259">
        <v>21</v>
      </c>
      <c r="G71" s="475">
        <v>5218</v>
      </c>
      <c r="H71" s="465">
        <v>96494</v>
      </c>
      <c r="I71" s="41">
        <f t="shared" si="3"/>
        <v>1282111.8316684852</v>
      </c>
      <c r="J71" s="33"/>
      <c r="K71" s="14"/>
      <c r="L71" s="18"/>
      <c r="M71" s="19"/>
      <c r="O71" s="66"/>
      <c r="Q71" s="63"/>
      <c r="R71" s="63"/>
      <c r="S71" s="63"/>
      <c r="T71" s="63"/>
    </row>
    <row r="72" spans="1:20" ht="15.75">
      <c r="A72" s="491">
        <v>67</v>
      </c>
      <c r="B72" s="55" t="s">
        <v>69</v>
      </c>
      <c r="C72" s="209">
        <f>IIN_ienemumi!D75</f>
        <v>4795723.420662745</v>
      </c>
      <c r="D72" s="470">
        <v>338363</v>
      </c>
      <c r="E72" s="259">
        <v>56770</v>
      </c>
      <c r="F72" s="259">
        <v>207</v>
      </c>
      <c r="G72" s="475">
        <v>36017</v>
      </c>
      <c r="H72" s="465">
        <v>431357</v>
      </c>
      <c r="I72" s="41">
        <f t="shared" si="3"/>
        <v>5227080.420662745</v>
      </c>
      <c r="J72" s="33"/>
      <c r="K72" s="14"/>
      <c r="L72" s="18"/>
      <c r="M72" s="19"/>
      <c r="O72" s="65"/>
      <c r="Q72" s="63"/>
      <c r="R72" s="63"/>
      <c r="S72" s="63"/>
      <c r="T72" s="63"/>
    </row>
    <row r="73" spans="1:20" ht="15.75">
      <c r="A73" s="491">
        <v>68</v>
      </c>
      <c r="B73" s="55" t="s">
        <v>70</v>
      </c>
      <c r="C73" s="209">
        <f>IIN_ienemumi!D76</f>
        <v>10993849.964877322</v>
      </c>
      <c r="D73" s="470">
        <v>889873</v>
      </c>
      <c r="E73" s="259">
        <v>191333</v>
      </c>
      <c r="F73" s="259">
        <v>8922</v>
      </c>
      <c r="G73" s="475">
        <v>78048</v>
      </c>
      <c r="H73" s="465">
        <v>1168176</v>
      </c>
      <c r="I73" s="41">
        <f t="shared" si="3"/>
        <v>12162025.964877322</v>
      </c>
      <c r="J73" s="33"/>
      <c r="K73" s="14"/>
      <c r="L73" s="18"/>
      <c r="M73" s="19"/>
      <c r="O73" s="65"/>
      <c r="Q73" s="63"/>
      <c r="R73" s="63"/>
      <c r="S73" s="63"/>
      <c r="T73" s="63"/>
    </row>
    <row r="74" spans="1:20" ht="15.75">
      <c r="A74" s="491">
        <v>69</v>
      </c>
      <c r="B74" s="55" t="s">
        <v>71</v>
      </c>
      <c r="C74" s="209">
        <f>IIN_ienemumi!D77</f>
        <v>2141968.913632666</v>
      </c>
      <c r="D74" s="470">
        <v>159558</v>
      </c>
      <c r="E74" s="259">
        <v>30038</v>
      </c>
      <c r="F74" s="259">
        <v>2132</v>
      </c>
      <c r="G74" s="475">
        <v>17825</v>
      </c>
      <c r="H74" s="465">
        <v>209553</v>
      </c>
      <c r="I74" s="41">
        <f t="shared" si="3"/>
        <v>2351521.913632666</v>
      </c>
      <c r="J74" s="33"/>
      <c r="K74" s="14"/>
      <c r="L74" s="18"/>
      <c r="M74" s="19"/>
      <c r="O74" s="65"/>
      <c r="Q74" s="63"/>
      <c r="R74" s="63"/>
      <c r="S74" s="63"/>
      <c r="T74" s="63"/>
    </row>
    <row r="75" spans="1:20" ht="15.75">
      <c r="A75" s="491">
        <v>70</v>
      </c>
      <c r="B75" s="55" t="s">
        <v>72</v>
      </c>
      <c r="C75" s="209">
        <f>IIN_ienemumi!D78</f>
        <v>21120376.7059854</v>
      </c>
      <c r="D75" s="470">
        <v>1626306</v>
      </c>
      <c r="E75" s="259">
        <v>889167</v>
      </c>
      <c r="F75" s="259">
        <v>28389</v>
      </c>
      <c r="G75" s="475">
        <v>345720</v>
      </c>
      <c r="H75" s="465">
        <v>2889582</v>
      </c>
      <c r="I75" s="41">
        <f t="shared" si="3"/>
        <v>24009958.7059854</v>
      </c>
      <c r="J75" s="33"/>
      <c r="K75" s="14"/>
      <c r="L75" s="18"/>
      <c r="M75" s="19"/>
      <c r="O75" s="65"/>
      <c r="Q75" s="63"/>
      <c r="R75" s="63"/>
      <c r="S75" s="63"/>
      <c r="T75" s="63"/>
    </row>
    <row r="76" spans="1:20" ht="15.75">
      <c r="A76" s="491">
        <v>71</v>
      </c>
      <c r="B76" s="55" t="s">
        <v>73</v>
      </c>
      <c r="C76" s="209">
        <f>IIN_ienemumi!D79</f>
        <v>1289888.3892140007</v>
      </c>
      <c r="D76" s="470">
        <v>127007</v>
      </c>
      <c r="E76" s="259">
        <v>10245</v>
      </c>
      <c r="F76" s="259">
        <v>190</v>
      </c>
      <c r="G76" s="475">
        <v>8744</v>
      </c>
      <c r="H76" s="465">
        <v>146186</v>
      </c>
      <c r="I76" s="41">
        <f t="shared" si="3"/>
        <v>1436074.3892140007</v>
      </c>
      <c r="J76" s="33"/>
      <c r="K76" s="14"/>
      <c r="L76" s="18"/>
      <c r="M76" s="19"/>
      <c r="O76" s="65"/>
      <c r="Q76" s="63"/>
      <c r="R76" s="63"/>
      <c r="S76" s="63"/>
      <c r="T76" s="63"/>
    </row>
    <row r="77" spans="1:20" ht="15.75">
      <c r="A77" s="491">
        <v>72</v>
      </c>
      <c r="B77" s="55" t="s">
        <v>74</v>
      </c>
      <c r="C77" s="209">
        <f>IIN_ienemumi!D80</f>
        <v>773265.8478262409</v>
      </c>
      <c r="D77" s="470">
        <v>112442</v>
      </c>
      <c r="E77" s="259">
        <v>17827</v>
      </c>
      <c r="F77" s="259">
        <v>9019</v>
      </c>
      <c r="G77" s="475">
        <v>8152</v>
      </c>
      <c r="H77" s="465">
        <v>147440</v>
      </c>
      <c r="I77" s="41">
        <f t="shared" si="3"/>
        <v>920705.8478262409</v>
      </c>
      <c r="J77" s="33"/>
      <c r="K77" s="14"/>
      <c r="L77" s="18"/>
      <c r="M77" s="19"/>
      <c r="O77" s="65"/>
      <c r="Q77" s="63"/>
      <c r="R77" s="63"/>
      <c r="S77" s="63"/>
      <c r="T77" s="63"/>
    </row>
    <row r="78" spans="1:20" ht="15.75">
      <c r="A78" s="491">
        <v>73</v>
      </c>
      <c r="B78" s="55" t="s">
        <v>75</v>
      </c>
      <c r="C78" s="209">
        <f>IIN_ienemumi!D81</f>
        <v>958883.6889467723</v>
      </c>
      <c r="D78" s="470">
        <v>107236</v>
      </c>
      <c r="E78" s="259">
        <v>6483</v>
      </c>
      <c r="F78" s="259">
        <v>22467</v>
      </c>
      <c r="G78" s="475">
        <v>4958</v>
      </c>
      <c r="H78" s="465">
        <v>141144</v>
      </c>
      <c r="I78" s="41">
        <f t="shared" si="3"/>
        <v>1100027.6889467724</v>
      </c>
      <c r="J78" s="33"/>
      <c r="K78" s="14"/>
      <c r="L78" s="18"/>
      <c r="M78" s="19"/>
      <c r="O78" s="65"/>
      <c r="Q78" s="63"/>
      <c r="R78" s="63"/>
      <c r="S78" s="63"/>
      <c r="T78" s="63"/>
    </row>
    <row r="79" spans="1:20" ht="15.75">
      <c r="A79" s="491">
        <v>74</v>
      </c>
      <c r="B79" s="55" t="s">
        <v>76</v>
      </c>
      <c r="C79" s="209">
        <f>IIN_ienemumi!D82</f>
        <v>1531853.556762009</v>
      </c>
      <c r="D79" s="470">
        <v>204395</v>
      </c>
      <c r="E79" s="259">
        <v>4126</v>
      </c>
      <c r="F79" s="259">
        <v>11118</v>
      </c>
      <c r="G79" s="475">
        <v>7032</v>
      </c>
      <c r="H79" s="465">
        <v>226671</v>
      </c>
      <c r="I79" s="41">
        <f aca="true" t="shared" si="4" ref="I79:I110">C79+H79</f>
        <v>1758524.556762009</v>
      </c>
      <c r="J79" s="33"/>
      <c r="K79" s="14"/>
      <c r="L79" s="18"/>
      <c r="M79" s="19"/>
      <c r="O79" s="65"/>
      <c r="Q79" s="63"/>
      <c r="R79" s="63"/>
      <c r="S79" s="63"/>
      <c r="T79" s="63"/>
    </row>
    <row r="80" spans="1:20" ht="15.75">
      <c r="A80" s="491">
        <v>75</v>
      </c>
      <c r="B80" s="55" t="s">
        <v>77</v>
      </c>
      <c r="C80" s="209">
        <f>IIN_ienemumi!D83</f>
        <v>1944430.968573187</v>
      </c>
      <c r="D80" s="470">
        <v>216720</v>
      </c>
      <c r="E80" s="259">
        <v>11225</v>
      </c>
      <c r="F80" s="259">
        <v>4710</v>
      </c>
      <c r="G80" s="475">
        <v>15965</v>
      </c>
      <c r="H80" s="465">
        <v>248620</v>
      </c>
      <c r="I80" s="41">
        <f t="shared" si="4"/>
        <v>2193050.968573187</v>
      </c>
      <c r="J80" s="33"/>
      <c r="K80" s="14"/>
      <c r="L80" s="18"/>
      <c r="M80" s="19"/>
      <c r="O80" s="65"/>
      <c r="Q80" s="63"/>
      <c r="R80" s="63"/>
      <c r="S80" s="63"/>
      <c r="T80" s="63"/>
    </row>
    <row r="81" spans="1:20" ht="15.75">
      <c r="A81" s="491">
        <v>76</v>
      </c>
      <c r="B81" s="55" t="s">
        <v>78</v>
      </c>
      <c r="C81" s="209">
        <f>IIN_ienemumi!D84</f>
        <v>22277885.268609814</v>
      </c>
      <c r="D81" s="470">
        <v>994347</v>
      </c>
      <c r="E81" s="259">
        <v>461688</v>
      </c>
      <c r="F81" s="259">
        <v>12606</v>
      </c>
      <c r="G81" s="475">
        <v>308104</v>
      </c>
      <c r="H81" s="465">
        <v>1776745</v>
      </c>
      <c r="I81" s="41">
        <f t="shared" si="4"/>
        <v>24054630.268609814</v>
      </c>
      <c r="J81" s="33"/>
      <c r="K81" s="14"/>
      <c r="L81" s="18"/>
      <c r="M81" s="19"/>
      <c r="O81" s="65"/>
      <c r="Q81" s="63"/>
      <c r="R81" s="63"/>
      <c r="S81" s="63"/>
      <c r="T81" s="63"/>
    </row>
    <row r="82" spans="1:20" ht="15.75">
      <c r="A82" s="491">
        <v>77</v>
      </c>
      <c r="B82" s="55" t="s">
        <v>79</v>
      </c>
      <c r="C82" s="209">
        <f>IIN_ienemumi!D85</f>
        <v>13578761.95834469</v>
      </c>
      <c r="D82" s="470">
        <v>735369</v>
      </c>
      <c r="E82" s="259">
        <v>311533</v>
      </c>
      <c r="F82" s="259">
        <v>20952</v>
      </c>
      <c r="G82" s="475">
        <v>219712</v>
      </c>
      <c r="H82" s="465">
        <v>1287566</v>
      </c>
      <c r="I82" s="41">
        <f t="shared" si="4"/>
        <v>14866327.95834469</v>
      </c>
      <c r="J82" s="33"/>
      <c r="K82" s="14"/>
      <c r="L82" s="18"/>
      <c r="M82" s="19"/>
      <c r="O82" s="65"/>
      <c r="Q82" s="63"/>
      <c r="R82" s="63"/>
      <c r="S82" s="63"/>
      <c r="T82" s="63"/>
    </row>
    <row r="83" spans="1:20" ht="15.75">
      <c r="A83" s="491">
        <v>78</v>
      </c>
      <c r="B83" s="58" t="s">
        <v>80</v>
      </c>
      <c r="C83" s="209">
        <f>IIN_ienemumi!D86</f>
        <v>6766544.987704842</v>
      </c>
      <c r="D83" s="470">
        <v>461111</v>
      </c>
      <c r="E83" s="259">
        <v>154110</v>
      </c>
      <c r="F83" s="259">
        <v>5923</v>
      </c>
      <c r="G83" s="475">
        <v>73700</v>
      </c>
      <c r="H83" s="465">
        <v>694844</v>
      </c>
      <c r="I83" s="41">
        <f t="shared" si="4"/>
        <v>7461388.987704842</v>
      </c>
      <c r="J83" s="33"/>
      <c r="K83" s="14"/>
      <c r="L83" s="18"/>
      <c r="M83" s="19"/>
      <c r="O83" s="65"/>
      <c r="Q83" s="63"/>
      <c r="R83" s="63"/>
      <c r="S83" s="63"/>
      <c r="T83" s="63"/>
    </row>
    <row r="84" spans="1:20" ht="15.75">
      <c r="A84" s="491">
        <v>79</v>
      </c>
      <c r="B84" s="55" t="s">
        <v>81</v>
      </c>
      <c r="C84" s="209">
        <f>IIN_ienemumi!D87</f>
        <v>2126823.3606984545</v>
      </c>
      <c r="D84" s="470">
        <v>172624</v>
      </c>
      <c r="E84" s="259">
        <v>14590</v>
      </c>
      <c r="F84" s="259">
        <v>1619</v>
      </c>
      <c r="G84" s="475">
        <v>12268</v>
      </c>
      <c r="H84" s="465">
        <v>201101</v>
      </c>
      <c r="I84" s="41">
        <f t="shared" si="4"/>
        <v>2327924.3606984545</v>
      </c>
      <c r="J84" s="33"/>
      <c r="K84" s="14"/>
      <c r="L84" s="18"/>
      <c r="M84" s="19"/>
      <c r="O84" s="65"/>
      <c r="Q84" s="63"/>
      <c r="R84" s="63"/>
      <c r="S84" s="63"/>
      <c r="T84" s="63"/>
    </row>
    <row r="85" spans="1:20" ht="15.75">
      <c r="A85" s="491">
        <v>80</v>
      </c>
      <c r="B85" s="55" t="s">
        <v>82</v>
      </c>
      <c r="C85" s="209">
        <f>IIN_ienemumi!D88</f>
        <v>1565594.4615209582</v>
      </c>
      <c r="D85" s="470">
        <v>222669</v>
      </c>
      <c r="E85" s="259">
        <v>11427</v>
      </c>
      <c r="F85" s="259">
        <v>5658</v>
      </c>
      <c r="G85" s="475">
        <v>14205</v>
      </c>
      <c r="H85" s="465">
        <v>253959</v>
      </c>
      <c r="I85" s="41">
        <f t="shared" si="4"/>
        <v>1819553.4615209582</v>
      </c>
      <c r="J85" s="33"/>
      <c r="K85" s="14"/>
      <c r="L85" s="18"/>
      <c r="M85" s="19"/>
      <c r="O85" s="65"/>
      <c r="Q85" s="63"/>
      <c r="R85" s="63"/>
      <c r="S85" s="63"/>
      <c r="T85" s="63"/>
    </row>
    <row r="86" spans="1:20" ht="15.75">
      <c r="A86" s="491">
        <v>81</v>
      </c>
      <c r="B86" s="55" t="s">
        <v>83</v>
      </c>
      <c r="C86" s="209">
        <f>IIN_ienemumi!D89</f>
        <v>2532820.8097506254</v>
      </c>
      <c r="D86" s="470">
        <v>166772</v>
      </c>
      <c r="E86" s="259">
        <v>23455</v>
      </c>
      <c r="F86" s="259">
        <v>7653</v>
      </c>
      <c r="G86" s="475">
        <v>15516</v>
      </c>
      <c r="H86" s="465">
        <v>213396</v>
      </c>
      <c r="I86" s="41">
        <f t="shared" si="4"/>
        <v>2746216.8097506254</v>
      </c>
      <c r="J86" s="33"/>
      <c r="K86" s="14"/>
      <c r="L86" s="18"/>
      <c r="M86" s="19"/>
      <c r="O86" s="65"/>
      <c r="Q86" s="63"/>
      <c r="R86" s="63"/>
      <c r="S86" s="63"/>
      <c r="T86" s="63"/>
    </row>
    <row r="87" spans="1:20" ht="15.75">
      <c r="A87" s="491">
        <v>82</v>
      </c>
      <c r="B87" s="55" t="s">
        <v>84</v>
      </c>
      <c r="C87" s="209">
        <f>IIN_ienemumi!D90</f>
        <v>4760316.302366326</v>
      </c>
      <c r="D87" s="470">
        <v>188632</v>
      </c>
      <c r="E87" s="259">
        <v>59102</v>
      </c>
      <c r="F87" s="259">
        <v>10940</v>
      </c>
      <c r="G87" s="475">
        <v>30580</v>
      </c>
      <c r="H87" s="465">
        <v>289254</v>
      </c>
      <c r="I87" s="41">
        <f t="shared" si="4"/>
        <v>5049570.302366326</v>
      </c>
      <c r="J87" s="33"/>
      <c r="K87" s="14"/>
      <c r="L87" s="18"/>
      <c r="M87" s="19"/>
      <c r="O87" s="65"/>
      <c r="Q87" s="63"/>
      <c r="R87" s="63"/>
      <c r="S87" s="63"/>
      <c r="T87" s="63"/>
    </row>
    <row r="88" spans="1:20" ht="15.75">
      <c r="A88" s="491">
        <v>83</v>
      </c>
      <c r="B88" s="55" t="s">
        <v>85</v>
      </c>
      <c r="C88" s="209">
        <f>IIN_ienemumi!D91</f>
        <v>2215864.441420893</v>
      </c>
      <c r="D88" s="470">
        <v>347969</v>
      </c>
      <c r="E88" s="259">
        <v>14695</v>
      </c>
      <c r="F88" s="259">
        <v>4141</v>
      </c>
      <c r="G88" s="475">
        <v>11619</v>
      </c>
      <c r="H88" s="465">
        <v>378424</v>
      </c>
      <c r="I88" s="41">
        <f t="shared" si="4"/>
        <v>2594288.441420893</v>
      </c>
      <c r="J88" s="33"/>
      <c r="K88" s="14"/>
      <c r="L88" s="18"/>
      <c r="M88" s="19"/>
      <c r="O88" s="65"/>
      <c r="Q88" s="63"/>
      <c r="R88" s="63"/>
      <c r="S88" s="63"/>
      <c r="T88" s="63"/>
    </row>
    <row r="89" spans="1:20" ht="15.75">
      <c r="A89" s="491">
        <v>84</v>
      </c>
      <c r="B89" s="55" t="s">
        <v>86</v>
      </c>
      <c r="C89" s="209">
        <f>IIN_ienemumi!D92</f>
        <v>4409846.346179078</v>
      </c>
      <c r="D89" s="470">
        <v>208274</v>
      </c>
      <c r="E89" s="259">
        <v>61600</v>
      </c>
      <c r="F89" s="259">
        <v>16939</v>
      </c>
      <c r="G89" s="475">
        <v>38270</v>
      </c>
      <c r="H89" s="465">
        <v>325083</v>
      </c>
      <c r="I89" s="41">
        <f t="shared" si="4"/>
        <v>4734929.346179078</v>
      </c>
      <c r="J89" s="33"/>
      <c r="K89" s="14"/>
      <c r="L89" s="18"/>
      <c r="M89" s="19"/>
      <c r="O89" s="65"/>
      <c r="Q89" s="63"/>
      <c r="R89" s="63"/>
      <c r="S89" s="63"/>
      <c r="T89" s="63"/>
    </row>
    <row r="90" spans="1:20" ht="15.75">
      <c r="A90" s="491">
        <v>85</v>
      </c>
      <c r="B90" s="55" t="s">
        <v>87</v>
      </c>
      <c r="C90" s="209">
        <f>IIN_ienemumi!D93</f>
        <v>1391475.0501050695</v>
      </c>
      <c r="D90" s="470">
        <v>133900</v>
      </c>
      <c r="E90" s="259">
        <v>11862</v>
      </c>
      <c r="F90" s="259">
        <v>25149</v>
      </c>
      <c r="G90" s="475">
        <v>9806</v>
      </c>
      <c r="H90" s="465">
        <v>180717</v>
      </c>
      <c r="I90" s="41">
        <f t="shared" si="4"/>
        <v>1572192.0501050695</v>
      </c>
      <c r="J90" s="33"/>
      <c r="K90" s="14"/>
      <c r="L90" s="18"/>
      <c r="M90" s="19"/>
      <c r="O90" s="65"/>
      <c r="Q90" s="63"/>
      <c r="R90" s="63"/>
      <c r="S90" s="63"/>
      <c r="T90" s="63"/>
    </row>
    <row r="91" spans="1:20" ht="15.75">
      <c r="A91" s="491">
        <v>86</v>
      </c>
      <c r="B91" s="55" t="s">
        <v>88</v>
      </c>
      <c r="C91" s="209">
        <f>IIN_ienemumi!D94</f>
        <v>8961116.37761784</v>
      </c>
      <c r="D91" s="470">
        <v>902344</v>
      </c>
      <c r="E91" s="259">
        <v>63028</v>
      </c>
      <c r="F91" s="259">
        <v>40592</v>
      </c>
      <c r="G91" s="475">
        <v>52513</v>
      </c>
      <c r="H91" s="465">
        <v>1058477</v>
      </c>
      <c r="I91" s="41">
        <f t="shared" si="4"/>
        <v>10019593.37761784</v>
      </c>
      <c r="J91" s="33"/>
      <c r="K91" s="14"/>
      <c r="L91" s="18"/>
      <c r="M91" s="19"/>
      <c r="O91" s="65"/>
      <c r="Q91" s="63"/>
      <c r="R91" s="63"/>
      <c r="S91" s="63"/>
      <c r="T91" s="63"/>
    </row>
    <row r="92" spans="1:20" ht="15.75">
      <c r="A92" s="491">
        <v>87</v>
      </c>
      <c r="B92" s="55" t="s">
        <v>89</v>
      </c>
      <c r="C92" s="209">
        <f>IIN_ienemumi!D95</f>
        <v>1505813.470450803</v>
      </c>
      <c r="D92" s="470">
        <v>226053</v>
      </c>
      <c r="E92" s="259">
        <v>11892</v>
      </c>
      <c r="F92" s="259">
        <v>16621</v>
      </c>
      <c r="G92" s="475">
        <v>9233</v>
      </c>
      <c r="H92" s="465">
        <v>263799</v>
      </c>
      <c r="I92" s="41">
        <f t="shared" si="4"/>
        <v>1769612.470450803</v>
      </c>
      <c r="J92" s="33"/>
      <c r="K92" s="14"/>
      <c r="L92" s="18"/>
      <c r="M92" s="19"/>
      <c r="O92" s="65"/>
      <c r="Q92" s="63"/>
      <c r="R92" s="63"/>
      <c r="S92" s="63"/>
      <c r="T92" s="63"/>
    </row>
    <row r="93" spans="1:20" ht="15.75">
      <c r="A93" s="491">
        <v>88</v>
      </c>
      <c r="B93" s="55" t="s">
        <v>90</v>
      </c>
      <c r="C93" s="209">
        <f>IIN_ienemumi!D96</f>
        <v>1839854.7817490473</v>
      </c>
      <c r="D93" s="470">
        <v>180242</v>
      </c>
      <c r="E93" s="259">
        <v>40576</v>
      </c>
      <c r="F93" s="259">
        <v>21785</v>
      </c>
      <c r="G93" s="475">
        <v>26264</v>
      </c>
      <c r="H93" s="465">
        <v>268867</v>
      </c>
      <c r="I93" s="41">
        <f t="shared" si="4"/>
        <v>2108721.7817490473</v>
      </c>
      <c r="J93" s="33"/>
      <c r="K93" s="14"/>
      <c r="L93" s="18"/>
      <c r="M93" s="19"/>
      <c r="O93" s="65"/>
      <c r="Q93" s="63"/>
      <c r="R93" s="63"/>
      <c r="S93" s="63"/>
      <c r="T93" s="63"/>
    </row>
    <row r="94" spans="1:20" ht="15.75">
      <c r="A94" s="491">
        <v>89</v>
      </c>
      <c r="B94" s="55" t="s">
        <v>91</v>
      </c>
      <c r="C94" s="209">
        <f>IIN_ienemumi!D97</f>
        <v>4214738.323888588</v>
      </c>
      <c r="D94" s="470">
        <v>275347</v>
      </c>
      <c r="E94" s="259">
        <v>91624</v>
      </c>
      <c r="F94" s="259">
        <v>29879</v>
      </c>
      <c r="G94" s="475">
        <v>46657</v>
      </c>
      <c r="H94" s="465">
        <v>443507</v>
      </c>
      <c r="I94" s="41">
        <f t="shared" si="4"/>
        <v>4658245.323888588</v>
      </c>
      <c r="J94" s="33"/>
      <c r="K94" s="14"/>
      <c r="L94" s="18"/>
      <c r="M94" s="19"/>
      <c r="O94" s="65"/>
      <c r="Q94" s="63"/>
      <c r="R94" s="63"/>
      <c r="S94" s="63"/>
      <c r="T94" s="63"/>
    </row>
    <row r="95" spans="1:20" ht="15.75">
      <c r="A95" s="491">
        <v>90</v>
      </c>
      <c r="B95" s="55" t="s">
        <v>92</v>
      </c>
      <c r="C95" s="209">
        <f>IIN_ienemumi!D98</f>
        <v>668032.3309204439</v>
      </c>
      <c r="D95" s="470">
        <v>206782</v>
      </c>
      <c r="E95" s="259">
        <v>9958</v>
      </c>
      <c r="F95" s="259">
        <v>264</v>
      </c>
      <c r="G95" s="475">
        <v>6429</v>
      </c>
      <c r="H95" s="465">
        <v>223433</v>
      </c>
      <c r="I95" s="41">
        <f t="shared" si="4"/>
        <v>891465.3309204439</v>
      </c>
      <c r="J95" s="33"/>
      <c r="K95" s="14"/>
      <c r="L95" s="18"/>
      <c r="M95" s="19"/>
      <c r="O95" s="65"/>
      <c r="Q95" s="63"/>
      <c r="R95" s="63"/>
      <c r="S95" s="63"/>
      <c r="T95" s="63"/>
    </row>
    <row r="96" spans="1:20" ht="15.75">
      <c r="A96" s="491">
        <v>91</v>
      </c>
      <c r="B96" s="55" t="s">
        <v>93</v>
      </c>
      <c r="C96" s="209">
        <f>IIN_ienemumi!D99</f>
        <v>684940.709378812</v>
      </c>
      <c r="D96" s="470">
        <v>132205</v>
      </c>
      <c r="E96" s="259">
        <v>2112</v>
      </c>
      <c r="F96" s="259">
        <v>13</v>
      </c>
      <c r="G96" s="475">
        <v>2919</v>
      </c>
      <c r="H96" s="465">
        <v>137249</v>
      </c>
      <c r="I96" s="41">
        <f t="shared" si="4"/>
        <v>822189.709378812</v>
      </c>
      <c r="J96" s="33"/>
      <c r="K96" s="14"/>
      <c r="L96" s="18"/>
      <c r="M96" s="19"/>
      <c r="O96" s="65"/>
      <c r="Q96" s="63"/>
      <c r="R96" s="63"/>
      <c r="S96" s="63"/>
      <c r="T96" s="63"/>
    </row>
    <row r="97" spans="1:20" ht="15.75">
      <c r="A97" s="491">
        <v>92</v>
      </c>
      <c r="B97" s="55" t="s">
        <v>94</v>
      </c>
      <c r="C97" s="209">
        <f>IIN_ienemumi!D100</f>
        <v>1540671.6465338902</v>
      </c>
      <c r="D97" s="470">
        <v>368247</v>
      </c>
      <c r="E97" s="259">
        <v>4947</v>
      </c>
      <c r="F97" s="259">
        <v>4747</v>
      </c>
      <c r="G97" s="475">
        <v>9837</v>
      </c>
      <c r="H97" s="465">
        <v>387778</v>
      </c>
      <c r="I97" s="41">
        <f t="shared" si="4"/>
        <v>1928449.6465338902</v>
      </c>
      <c r="J97" s="33"/>
      <c r="K97" s="14"/>
      <c r="L97" s="18"/>
      <c r="M97" s="19"/>
      <c r="O97" s="65"/>
      <c r="Q97" s="63"/>
      <c r="R97" s="63"/>
      <c r="S97" s="63"/>
      <c r="T97" s="63"/>
    </row>
    <row r="98" spans="1:20" ht="15.75">
      <c r="A98" s="491">
        <v>93</v>
      </c>
      <c r="B98" s="55" t="s">
        <v>95</v>
      </c>
      <c r="C98" s="209">
        <f>IIN_ienemumi!D101</f>
        <v>2264821.84004734</v>
      </c>
      <c r="D98" s="470">
        <v>144961</v>
      </c>
      <c r="E98" s="259">
        <v>16112</v>
      </c>
      <c r="F98" s="259">
        <v>4781</v>
      </c>
      <c r="G98" s="475">
        <v>13175</v>
      </c>
      <c r="H98" s="465">
        <v>179029</v>
      </c>
      <c r="I98" s="41">
        <f t="shared" si="4"/>
        <v>2443850.84004734</v>
      </c>
      <c r="J98" s="33"/>
      <c r="K98" s="14"/>
      <c r="L98" s="18"/>
      <c r="M98" s="19"/>
      <c r="O98" s="66"/>
      <c r="Q98" s="63"/>
      <c r="R98" s="63"/>
      <c r="S98" s="63"/>
      <c r="T98" s="63"/>
    </row>
    <row r="99" spans="1:20" ht="15.75">
      <c r="A99" s="491">
        <v>94</v>
      </c>
      <c r="B99" s="55" t="s">
        <v>96</v>
      </c>
      <c r="C99" s="209">
        <f>IIN_ienemumi!D102</f>
        <v>4219695.850272617</v>
      </c>
      <c r="D99" s="470">
        <v>364491</v>
      </c>
      <c r="E99" s="259">
        <v>80580</v>
      </c>
      <c r="F99" s="259">
        <v>6259</v>
      </c>
      <c r="G99" s="475">
        <v>39841</v>
      </c>
      <c r="H99" s="465">
        <v>491171</v>
      </c>
      <c r="I99" s="41">
        <f t="shared" si="4"/>
        <v>4710866.850272617</v>
      </c>
      <c r="J99" s="33"/>
      <c r="K99" s="14"/>
      <c r="L99" s="18"/>
      <c r="M99" s="19"/>
      <c r="O99" s="66"/>
      <c r="Q99" s="63"/>
      <c r="R99" s="63"/>
      <c r="S99" s="63"/>
      <c r="T99" s="63"/>
    </row>
    <row r="100" spans="1:20" ht="15.75">
      <c r="A100" s="491">
        <v>95</v>
      </c>
      <c r="B100" s="55" t="s">
        <v>97</v>
      </c>
      <c r="C100" s="209">
        <f>IIN_ienemumi!D103</f>
        <v>1720448.493718325</v>
      </c>
      <c r="D100" s="470">
        <v>125776</v>
      </c>
      <c r="E100" s="259">
        <v>19948</v>
      </c>
      <c r="F100" s="259">
        <v>2485</v>
      </c>
      <c r="G100" s="475">
        <v>7713</v>
      </c>
      <c r="H100" s="465">
        <v>155922</v>
      </c>
      <c r="I100" s="41">
        <f t="shared" si="4"/>
        <v>1876370.493718325</v>
      </c>
      <c r="J100" s="33"/>
      <c r="K100" s="14"/>
      <c r="L100" s="18"/>
      <c r="M100" s="19"/>
      <c r="O100" s="65"/>
      <c r="Q100" s="63"/>
      <c r="R100" s="63"/>
      <c r="S100" s="63"/>
      <c r="T100" s="63"/>
    </row>
    <row r="101" spans="1:20" ht="15.75">
      <c r="A101" s="491">
        <v>96</v>
      </c>
      <c r="B101" s="55" t="s">
        <v>98</v>
      </c>
      <c r="C101" s="209">
        <f>IIN_ienemumi!D104</f>
        <v>16561968.868555786</v>
      </c>
      <c r="D101" s="470">
        <v>728299</v>
      </c>
      <c r="E101" s="259">
        <v>455582</v>
      </c>
      <c r="F101" s="259">
        <v>20230</v>
      </c>
      <c r="G101" s="475">
        <v>264521</v>
      </c>
      <c r="H101" s="465">
        <v>1468632</v>
      </c>
      <c r="I101" s="41">
        <f t="shared" si="4"/>
        <v>18030600.868555784</v>
      </c>
      <c r="J101" s="33"/>
      <c r="K101" s="14"/>
      <c r="L101" s="18"/>
      <c r="M101" s="19"/>
      <c r="O101" s="65"/>
      <c r="Q101" s="63"/>
      <c r="R101" s="63"/>
      <c r="S101" s="63"/>
      <c r="T101" s="63"/>
    </row>
    <row r="102" spans="1:20" ht="15.75">
      <c r="A102" s="491">
        <v>97</v>
      </c>
      <c r="B102" s="55" t="s">
        <v>99</v>
      </c>
      <c r="C102" s="209">
        <f>IIN_ienemumi!D105</f>
        <v>12243322.94780528</v>
      </c>
      <c r="D102" s="470">
        <v>1177700</v>
      </c>
      <c r="E102" s="259">
        <v>253391</v>
      </c>
      <c r="F102" s="259">
        <v>29889</v>
      </c>
      <c r="G102" s="475">
        <v>95300</v>
      </c>
      <c r="H102" s="465">
        <v>1556280</v>
      </c>
      <c r="I102" s="41">
        <f t="shared" si="4"/>
        <v>13799602.94780528</v>
      </c>
      <c r="J102" s="33"/>
      <c r="K102" s="14"/>
      <c r="L102" s="18"/>
      <c r="M102" s="19"/>
      <c r="O102" s="65"/>
      <c r="Q102" s="63"/>
      <c r="R102" s="63"/>
      <c r="S102" s="63"/>
      <c r="T102" s="63"/>
    </row>
    <row r="103" spans="1:20" ht="15.75">
      <c r="A103" s="491">
        <v>98</v>
      </c>
      <c r="B103" s="55" t="s">
        <v>100</v>
      </c>
      <c r="C103" s="209">
        <f>IIN_ienemumi!D106</f>
        <v>4383570.60402052</v>
      </c>
      <c r="D103" s="470">
        <v>778478</v>
      </c>
      <c r="E103" s="259">
        <v>140739</v>
      </c>
      <c r="F103" s="259">
        <v>10138</v>
      </c>
      <c r="G103" s="475">
        <v>156108</v>
      </c>
      <c r="H103" s="465">
        <v>1085463</v>
      </c>
      <c r="I103" s="41">
        <f t="shared" si="4"/>
        <v>5469033.60402052</v>
      </c>
      <c r="J103" s="33"/>
      <c r="K103" s="14"/>
      <c r="L103" s="18"/>
      <c r="M103" s="19"/>
      <c r="O103" s="65"/>
      <c r="Q103" s="63"/>
      <c r="R103" s="63"/>
      <c r="S103" s="63"/>
      <c r="T103" s="63"/>
    </row>
    <row r="104" spans="1:20" ht="15.75">
      <c r="A104" s="491">
        <v>99</v>
      </c>
      <c r="B104" s="55" t="s">
        <v>101</v>
      </c>
      <c r="C104" s="209">
        <f>IIN_ienemumi!D107</f>
        <v>1568253.3597662596</v>
      </c>
      <c r="D104" s="470">
        <v>144126</v>
      </c>
      <c r="E104" s="259">
        <v>10047</v>
      </c>
      <c r="F104" s="259">
        <v>19803</v>
      </c>
      <c r="G104" s="475">
        <v>17079</v>
      </c>
      <c r="H104" s="465">
        <v>191055</v>
      </c>
      <c r="I104" s="41">
        <f t="shared" si="4"/>
        <v>1759308.3597662596</v>
      </c>
      <c r="J104" s="33"/>
      <c r="K104" s="14"/>
      <c r="L104" s="18"/>
      <c r="M104" s="19"/>
      <c r="O104" s="65"/>
      <c r="Q104" s="63"/>
      <c r="R104" s="63"/>
      <c r="S104" s="63"/>
      <c r="T104" s="63"/>
    </row>
    <row r="105" spans="1:20" ht="15.75">
      <c r="A105" s="491">
        <v>100</v>
      </c>
      <c r="B105" s="55" t="s">
        <v>102</v>
      </c>
      <c r="C105" s="209">
        <f>IIN_ienemumi!D108</f>
        <v>12701310.895864753</v>
      </c>
      <c r="D105" s="470">
        <v>771972</v>
      </c>
      <c r="E105" s="259">
        <v>316796</v>
      </c>
      <c r="F105" s="259">
        <v>9780</v>
      </c>
      <c r="G105" s="475">
        <v>178618</v>
      </c>
      <c r="H105" s="465">
        <v>1277166</v>
      </c>
      <c r="I105" s="41">
        <f t="shared" si="4"/>
        <v>13978476.895864753</v>
      </c>
      <c r="J105" s="33"/>
      <c r="K105" s="14"/>
      <c r="L105" s="18"/>
      <c r="M105" s="19"/>
      <c r="O105" s="65"/>
      <c r="Q105" s="63"/>
      <c r="R105" s="63"/>
      <c r="S105" s="63"/>
      <c r="T105" s="63"/>
    </row>
    <row r="106" spans="1:20" ht="15.75">
      <c r="A106" s="491">
        <v>101</v>
      </c>
      <c r="B106" s="55" t="s">
        <v>103</v>
      </c>
      <c r="C106" s="209">
        <f>IIN_ienemumi!D109</f>
        <v>1967149.5283321263</v>
      </c>
      <c r="D106" s="470">
        <v>92910</v>
      </c>
      <c r="E106" s="259">
        <v>7069</v>
      </c>
      <c r="F106" s="259">
        <v>12486</v>
      </c>
      <c r="G106" s="475">
        <v>15026</v>
      </c>
      <c r="H106" s="465">
        <v>127491</v>
      </c>
      <c r="I106" s="41">
        <f t="shared" si="4"/>
        <v>2094640.5283321263</v>
      </c>
      <c r="J106" s="33"/>
      <c r="K106" s="14"/>
      <c r="L106" s="18"/>
      <c r="M106" s="19"/>
      <c r="O106" s="65"/>
      <c r="Q106" s="63"/>
      <c r="R106" s="63"/>
      <c r="S106" s="63"/>
      <c r="T106" s="63"/>
    </row>
    <row r="107" spans="1:20" ht="15.75">
      <c r="A107" s="491">
        <v>102</v>
      </c>
      <c r="B107" s="55" t="s">
        <v>104</v>
      </c>
      <c r="C107" s="209">
        <f>IIN_ienemumi!D110</f>
        <v>1946631.031292594</v>
      </c>
      <c r="D107" s="470">
        <v>260688</v>
      </c>
      <c r="E107" s="259">
        <v>17833</v>
      </c>
      <c r="F107" s="259">
        <v>12876</v>
      </c>
      <c r="G107" s="475">
        <v>10382</v>
      </c>
      <c r="H107" s="465">
        <v>301779</v>
      </c>
      <c r="I107" s="41">
        <f t="shared" si="4"/>
        <v>2248410.031292594</v>
      </c>
      <c r="J107" s="33"/>
      <c r="K107" s="14"/>
      <c r="L107" s="18"/>
      <c r="M107" s="19"/>
      <c r="O107" s="65"/>
      <c r="Q107" s="63"/>
      <c r="R107" s="63"/>
      <c r="S107" s="63"/>
      <c r="T107" s="63"/>
    </row>
    <row r="108" spans="1:20" ht="15.75">
      <c r="A108" s="491">
        <v>103</v>
      </c>
      <c r="B108" s="55" t="s">
        <v>105</v>
      </c>
      <c r="C108" s="209">
        <f>IIN_ienemumi!D111</f>
        <v>6889879.4076211145</v>
      </c>
      <c r="D108" s="470">
        <v>417410</v>
      </c>
      <c r="E108" s="259">
        <v>80131</v>
      </c>
      <c r="F108" s="259">
        <v>40238</v>
      </c>
      <c r="G108" s="475">
        <v>50307</v>
      </c>
      <c r="H108" s="465">
        <v>588086</v>
      </c>
      <c r="I108" s="41">
        <f t="shared" si="4"/>
        <v>7477965.4076211145</v>
      </c>
      <c r="J108" s="33"/>
      <c r="K108" s="14"/>
      <c r="L108" s="18"/>
      <c r="M108" s="19"/>
      <c r="O108" s="65"/>
      <c r="Q108" s="63"/>
      <c r="R108" s="63"/>
      <c r="S108" s="63"/>
      <c r="T108" s="63"/>
    </row>
    <row r="109" spans="1:20" ht="15.75">
      <c r="A109" s="491">
        <v>104</v>
      </c>
      <c r="B109" s="55" t="s">
        <v>106</v>
      </c>
      <c r="C109" s="209">
        <f>IIN_ienemumi!D112</f>
        <v>8927051.88490005</v>
      </c>
      <c r="D109" s="470">
        <v>590505</v>
      </c>
      <c r="E109" s="259">
        <v>398680</v>
      </c>
      <c r="F109" s="259">
        <v>18759</v>
      </c>
      <c r="G109" s="475">
        <v>167042</v>
      </c>
      <c r="H109" s="465">
        <v>1174986</v>
      </c>
      <c r="I109" s="41">
        <f t="shared" si="4"/>
        <v>10102037.88490005</v>
      </c>
      <c r="J109" s="33"/>
      <c r="K109" s="14"/>
      <c r="L109" s="18"/>
      <c r="M109" s="19"/>
      <c r="O109" s="65"/>
      <c r="Q109" s="63"/>
      <c r="R109" s="63"/>
      <c r="S109" s="63"/>
      <c r="T109" s="63"/>
    </row>
    <row r="110" spans="1:20" ht="15.75">
      <c r="A110" s="491">
        <v>105</v>
      </c>
      <c r="B110" s="55" t="s">
        <v>107</v>
      </c>
      <c r="C110" s="209">
        <f>IIN_ienemumi!D113</f>
        <v>1530671.2693026257</v>
      </c>
      <c r="D110" s="470">
        <v>112011</v>
      </c>
      <c r="E110" s="259">
        <v>10379</v>
      </c>
      <c r="F110" s="259">
        <v>60</v>
      </c>
      <c r="G110" s="475">
        <v>8080</v>
      </c>
      <c r="H110" s="465">
        <v>130530</v>
      </c>
      <c r="I110" s="41">
        <f t="shared" si="4"/>
        <v>1661201.2693026257</v>
      </c>
      <c r="J110" s="33"/>
      <c r="K110" s="14"/>
      <c r="L110" s="18"/>
      <c r="M110" s="19"/>
      <c r="O110" s="65"/>
      <c r="Q110" s="63"/>
      <c r="R110" s="63"/>
      <c r="S110" s="63"/>
      <c r="T110" s="63"/>
    </row>
    <row r="111" spans="1:20" ht="15.75">
      <c r="A111" s="491">
        <v>106</v>
      </c>
      <c r="B111" s="55" t="s">
        <v>108</v>
      </c>
      <c r="C111" s="209">
        <f>IIN_ienemumi!D114</f>
        <v>14694370.17416553</v>
      </c>
      <c r="D111" s="470">
        <v>1071802</v>
      </c>
      <c r="E111" s="259">
        <v>248123</v>
      </c>
      <c r="F111" s="259">
        <v>15395</v>
      </c>
      <c r="G111" s="475">
        <v>103434</v>
      </c>
      <c r="H111" s="465">
        <v>1438754</v>
      </c>
      <c r="I111" s="41">
        <f aca="true" t="shared" si="5" ref="I111:I124">C111+H111</f>
        <v>16133124.17416553</v>
      </c>
      <c r="J111" s="33"/>
      <c r="K111" s="14"/>
      <c r="L111" s="18"/>
      <c r="M111" s="19"/>
      <c r="O111" s="65"/>
      <c r="Q111" s="63"/>
      <c r="R111" s="63"/>
      <c r="S111" s="63"/>
      <c r="T111" s="63"/>
    </row>
    <row r="112" spans="1:20" ht="15.75">
      <c r="A112" s="491">
        <v>107</v>
      </c>
      <c r="B112" s="55" t="s">
        <v>109</v>
      </c>
      <c r="C112" s="209">
        <f>IIN_ienemumi!D115</f>
        <v>1659777.3178678441</v>
      </c>
      <c r="D112" s="470">
        <v>448816</v>
      </c>
      <c r="E112" s="259">
        <v>9261</v>
      </c>
      <c r="F112" s="259">
        <v>506</v>
      </c>
      <c r="G112" s="475">
        <v>8111</v>
      </c>
      <c r="H112" s="465">
        <v>466694</v>
      </c>
      <c r="I112" s="41">
        <f t="shared" si="5"/>
        <v>2126471.3178678444</v>
      </c>
      <c r="J112" s="33"/>
      <c r="K112" s="14"/>
      <c r="L112" s="18"/>
      <c r="M112" s="19"/>
      <c r="O112" s="65"/>
      <c r="Q112" s="63"/>
      <c r="R112" s="63"/>
      <c r="S112" s="63"/>
      <c r="T112" s="63"/>
    </row>
    <row r="113" spans="1:20" ht="15.75">
      <c r="A113" s="491">
        <v>108</v>
      </c>
      <c r="B113" s="55" t="s">
        <v>110</v>
      </c>
      <c r="C113" s="209">
        <f>IIN_ienemumi!D116</f>
        <v>15642564.025518263</v>
      </c>
      <c r="D113" s="470">
        <v>1145835</v>
      </c>
      <c r="E113" s="259">
        <v>323231</v>
      </c>
      <c r="F113" s="259">
        <v>26603</v>
      </c>
      <c r="G113" s="475">
        <v>152517</v>
      </c>
      <c r="H113" s="465">
        <v>1648186</v>
      </c>
      <c r="I113" s="41">
        <f t="shared" si="5"/>
        <v>17290750.02551826</v>
      </c>
      <c r="J113" s="33"/>
      <c r="K113" s="14"/>
      <c r="L113" s="18"/>
      <c r="M113" s="19"/>
      <c r="O113" s="65"/>
      <c r="Q113" s="63"/>
      <c r="R113" s="63"/>
      <c r="S113" s="63"/>
      <c r="T113" s="63"/>
    </row>
    <row r="114" spans="1:20" ht="15.75">
      <c r="A114" s="491">
        <v>109</v>
      </c>
      <c r="B114" s="55" t="s">
        <v>111</v>
      </c>
      <c r="C114" s="209">
        <f>IIN_ienemumi!D117</f>
        <v>1017859.6077707948</v>
      </c>
      <c r="D114" s="470">
        <v>141905</v>
      </c>
      <c r="E114" s="259">
        <v>3236</v>
      </c>
      <c r="F114" s="259">
        <v>0</v>
      </c>
      <c r="G114" s="475">
        <v>4477</v>
      </c>
      <c r="H114" s="465">
        <v>149618</v>
      </c>
      <c r="I114" s="41">
        <f t="shared" si="5"/>
        <v>1167477.6077707948</v>
      </c>
      <c r="J114" s="33"/>
      <c r="K114" s="14"/>
      <c r="L114" s="18"/>
      <c r="M114" s="19"/>
      <c r="O114" s="65"/>
      <c r="Q114" s="63"/>
      <c r="R114" s="63"/>
      <c r="S114" s="63"/>
      <c r="T114" s="63"/>
    </row>
    <row r="115" spans="1:20" ht="15.75">
      <c r="A115" s="491">
        <v>110</v>
      </c>
      <c r="B115" s="55" t="s">
        <v>112</v>
      </c>
      <c r="C115" s="209">
        <f>IIN_ienemumi!D118</f>
        <v>3988866.2715316154</v>
      </c>
      <c r="D115" s="470">
        <v>284214</v>
      </c>
      <c r="E115" s="259">
        <v>60126</v>
      </c>
      <c r="F115" s="259">
        <v>126</v>
      </c>
      <c r="G115" s="475">
        <v>30305</v>
      </c>
      <c r="H115" s="465">
        <v>374771</v>
      </c>
      <c r="I115" s="41">
        <f t="shared" si="5"/>
        <v>4363637.271531615</v>
      </c>
      <c r="J115" s="33"/>
      <c r="K115" s="14"/>
      <c r="L115" s="18"/>
      <c r="M115" s="19"/>
      <c r="O115" s="65"/>
      <c r="Q115" s="63"/>
      <c r="R115" s="63"/>
      <c r="S115" s="63"/>
      <c r="T115" s="63"/>
    </row>
    <row r="116" spans="1:20" ht="15.75">
      <c r="A116" s="491">
        <v>111</v>
      </c>
      <c r="B116" s="55" t="s">
        <v>113</v>
      </c>
      <c r="C116" s="209">
        <f>IIN_ienemumi!D119</f>
        <v>1205438.0502554653</v>
      </c>
      <c r="D116" s="470">
        <v>123286</v>
      </c>
      <c r="E116" s="259">
        <v>9499</v>
      </c>
      <c r="F116" s="259">
        <v>0</v>
      </c>
      <c r="G116" s="475">
        <v>7238</v>
      </c>
      <c r="H116" s="465">
        <v>140023</v>
      </c>
      <c r="I116" s="41">
        <f t="shared" si="5"/>
        <v>1345461.0502554653</v>
      </c>
      <c r="J116" s="33"/>
      <c r="K116" s="14"/>
      <c r="L116" s="18"/>
      <c r="M116" s="19"/>
      <c r="O116" s="65"/>
      <c r="Q116" s="63"/>
      <c r="R116" s="63"/>
      <c r="S116" s="63"/>
      <c r="T116" s="63"/>
    </row>
    <row r="117" spans="1:20" ht="15.75">
      <c r="A117" s="491">
        <v>112</v>
      </c>
      <c r="B117" s="55" t="s">
        <v>114</v>
      </c>
      <c r="C117" s="209">
        <f>IIN_ienemumi!D120</f>
        <v>535241.0856178844</v>
      </c>
      <c r="D117" s="470">
        <v>105663</v>
      </c>
      <c r="E117" s="259">
        <v>1450</v>
      </c>
      <c r="F117" s="259">
        <v>18184</v>
      </c>
      <c r="G117" s="475">
        <v>3049</v>
      </c>
      <c r="H117" s="465">
        <v>128346</v>
      </c>
      <c r="I117" s="41">
        <f t="shared" si="5"/>
        <v>663587.0856178844</v>
      </c>
      <c r="J117" s="33"/>
      <c r="K117" s="14"/>
      <c r="L117" s="18"/>
      <c r="M117" s="19"/>
      <c r="O117" s="65"/>
      <c r="Q117" s="63"/>
      <c r="R117" s="63"/>
      <c r="S117" s="63"/>
      <c r="T117" s="63"/>
    </row>
    <row r="118" spans="1:20" ht="15.75">
      <c r="A118" s="491">
        <v>113</v>
      </c>
      <c r="B118" s="55" t="s">
        <v>115</v>
      </c>
      <c r="C118" s="209">
        <f>IIN_ienemumi!D121</f>
        <v>1730085.8181229415</v>
      </c>
      <c r="D118" s="470">
        <v>175516</v>
      </c>
      <c r="E118" s="259">
        <v>12895</v>
      </c>
      <c r="F118" s="259">
        <v>166</v>
      </c>
      <c r="G118" s="475">
        <v>11183</v>
      </c>
      <c r="H118" s="465">
        <v>199760</v>
      </c>
      <c r="I118" s="41">
        <f t="shared" si="5"/>
        <v>1929845.8181229415</v>
      </c>
      <c r="J118" s="33"/>
      <c r="K118" s="14"/>
      <c r="L118" s="18"/>
      <c r="M118" s="19"/>
      <c r="O118" s="65"/>
      <c r="Q118" s="63"/>
      <c r="R118" s="63"/>
      <c r="S118" s="63"/>
      <c r="T118" s="63"/>
    </row>
    <row r="119" spans="1:20" ht="15.75">
      <c r="A119" s="491">
        <v>114</v>
      </c>
      <c r="B119" s="55" t="s">
        <v>116</v>
      </c>
      <c r="C119" s="209">
        <f>IIN_ienemumi!D122</f>
        <v>4173847.597685218</v>
      </c>
      <c r="D119" s="470">
        <v>374228</v>
      </c>
      <c r="E119" s="259">
        <v>20891</v>
      </c>
      <c r="F119" s="259">
        <v>705</v>
      </c>
      <c r="G119" s="475">
        <v>23012</v>
      </c>
      <c r="H119" s="465">
        <v>418836</v>
      </c>
      <c r="I119" s="41">
        <f t="shared" si="5"/>
        <v>4592683.597685218</v>
      </c>
      <c r="J119" s="33"/>
      <c r="K119" s="14"/>
      <c r="L119" s="18"/>
      <c r="M119" s="19"/>
      <c r="O119" s="65"/>
      <c r="Q119" s="63"/>
      <c r="R119" s="63"/>
      <c r="S119" s="63"/>
      <c r="T119" s="63"/>
    </row>
    <row r="120" spans="1:20" ht="15.75">
      <c r="A120" s="491">
        <v>115</v>
      </c>
      <c r="B120" s="55" t="s">
        <v>117</v>
      </c>
      <c r="C120" s="209">
        <f>IIN_ienemumi!D123</f>
        <v>6129266.154900399</v>
      </c>
      <c r="D120" s="470">
        <v>822685</v>
      </c>
      <c r="E120" s="259">
        <v>73648</v>
      </c>
      <c r="F120" s="259">
        <v>20992</v>
      </c>
      <c r="G120" s="475">
        <v>40040</v>
      </c>
      <c r="H120" s="465">
        <v>957365</v>
      </c>
      <c r="I120" s="41">
        <f t="shared" si="5"/>
        <v>7086631.154900399</v>
      </c>
      <c r="J120" s="33"/>
      <c r="K120" s="14"/>
      <c r="L120" s="18"/>
      <c r="M120" s="19"/>
      <c r="O120" s="65"/>
      <c r="Q120" s="63"/>
      <c r="R120" s="63"/>
      <c r="S120" s="63"/>
      <c r="T120" s="63"/>
    </row>
    <row r="121" spans="1:20" ht="15.75">
      <c r="A121" s="491">
        <v>116</v>
      </c>
      <c r="B121" s="55" t="s">
        <v>118</v>
      </c>
      <c r="C121" s="209">
        <f>IIN_ienemumi!D124</f>
        <v>1658982.1786423742</v>
      </c>
      <c r="D121" s="470">
        <v>184950</v>
      </c>
      <c r="E121" s="259">
        <v>7844</v>
      </c>
      <c r="F121" s="259">
        <v>2747</v>
      </c>
      <c r="G121" s="475">
        <v>7516</v>
      </c>
      <c r="H121" s="465">
        <v>203057</v>
      </c>
      <c r="I121" s="41">
        <f t="shared" si="5"/>
        <v>1862039.1786423742</v>
      </c>
      <c r="J121" s="33"/>
      <c r="K121" s="14"/>
      <c r="L121" s="18"/>
      <c r="M121" s="19"/>
      <c r="O121" s="65"/>
      <c r="Q121" s="63"/>
      <c r="R121" s="63"/>
      <c r="S121" s="63"/>
      <c r="T121" s="63"/>
    </row>
    <row r="122" spans="1:20" ht="15.75">
      <c r="A122" s="491">
        <v>117</v>
      </c>
      <c r="B122" s="55" t="s">
        <v>119</v>
      </c>
      <c r="C122" s="209">
        <f>IIN_ienemumi!D125</f>
        <v>1753261.9602623114</v>
      </c>
      <c r="D122" s="470">
        <v>192126</v>
      </c>
      <c r="E122" s="259">
        <v>4066</v>
      </c>
      <c r="F122" s="259">
        <v>273</v>
      </c>
      <c r="G122" s="475">
        <v>7508</v>
      </c>
      <c r="H122" s="465">
        <v>203973</v>
      </c>
      <c r="I122" s="41">
        <f t="shared" si="5"/>
        <v>1957234.9602623114</v>
      </c>
      <c r="J122" s="33"/>
      <c r="K122" s="14"/>
      <c r="L122" s="18"/>
      <c r="M122" s="19"/>
      <c r="O122" s="65"/>
      <c r="Q122" s="63"/>
      <c r="R122" s="63"/>
      <c r="S122" s="63"/>
      <c r="T122" s="63"/>
    </row>
    <row r="123" spans="1:20" ht="15.75">
      <c r="A123" s="491">
        <v>118</v>
      </c>
      <c r="B123" s="55" t="s">
        <v>120</v>
      </c>
      <c r="C123" s="209">
        <f>IIN_ienemumi!D126</f>
        <v>1999231.6923548642</v>
      </c>
      <c r="D123" s="470">
        <v>157604</v>
      </c>
      <c r="E123" s="259">
        <v>21753</v>
      </c>
      <c r="F123" s="259">
        <v>13</v>
      </c>
      <c r="G123" s="475">
        <v>11022</v>
      </c>
      <c r="H123" s="465">
        <v>190392</v>
      </c>
      <c r="I123" s="41">
        <f t="shared" si="5"/>
        <v>2189623.6923548644</v>
      </c>
      <c r="J123" s="33"/>
      <c r="K123" s="14"/>
      <c r="L123" s="18"/>
      <c r="M123" s="19"/>
      <c r="O123" s="65"/>
      <c r="Q123" s="63"/>
      <c r="R123" s="63"/>
      <c r="S123" s="63"/>
      <c r="T123" s="63"/>
    </row>
    <row r="124" spans="1:20" ht="15.75">
      <c r="A124" s="494">
        <v>119</v>
      </c>
      <c r="B124" s="57" t="s">
        <v>121</v>
      </c>
      <c r="C124" s="210">
        <f>IIN_ienemumi!D127</f>
        <v>834380.6924567804</v>
      </c>
      <c r="D124" s="476">
        <v>100364</v>
      </c>
      <c r="E124" s="260">
        <v>5389</v>
      </c>
      <c r="F124" s="260">
        <v>1764</v>
      </c>
      <c r="G124" s="477">
        <v>5313</v>
      </c>
      <c r="H124" s="466">
        <v>112830</v>
      </c>
      <c r="I124" s="44">
        <f t="shared" si="5"/>
        <v>947210.6924567804</v>
      </c>
      <c r="J124" s="33"/>
      <c r="K124" s="14"/>
      <c r="L124" s="18"/>
      <c r="M124" s="19"/>
      <c r="O124" s="65"/>
      <c r="Q124" s="63"/>
      <c r="R124" s="63"/>
      <c r="S124" s="63"/>
      <c r="T124" s="63"/>
    </row>
    <row r="125" spans="1:20" ht="15.75">
      <c r="A125" s="567" t="s">
        <v>122</v>
      </c>
      <c r="B125" s="567" t="s">
        <v>122</v>
      </c>
      <c r="C125" s="90">
        <f aca="true" t="shared" si="6" ref="C125:I125">SUM(C15:C124)</f>
        <v>535151663.01886845</v>
      </c>
      <c r="D125" s="460">
        <f t="shared" si="6"/>
        <v>45599980</v>
      </c>
      <c r="E125" s="460">
        <f t="shared" si="6"/>
        <v>9647426</v>
      </c>
      <c r="F125" s="460">
        <f t="shared" si="6"/>
        <v>1337159</v>
      </c>
      <c r="G125" s="460">
        <f t="shared" si="6"/>
        <v>5847646</v>
      </c>
      <c r="H125" s="254">
        <f t="shared" si="6"/>
        <v>62432211</v>
      </c>
      <c r="I125" s="90">
        <f t="shared" si="6"/>
        <v>597583874.0188686</v>
      </c>
      <c r="J125" s="33"/>
      <c r="K125" s="35"/>
      <c r="Q125" s="63"/>
      <c r="R125" s="63"/>
      <c r="S125" s="63"/>
      <c r="T125" s="63"/>
    </row>
    <row r="126" spans="4:11" ht="15.75">
      <c r="D126" s="261"/>
      <c r="E126" s="261"/>
      <c r="F126" s="261"/>
      <c r="G126" s="261"/>
      <c r="H126" s="261"/>
      <c r="J126" s="33"/>
      <c r="K126" s="15"/>
    </row>
  </sheetData>
  <sheetProtection formatCells="0" formatColumns="0" formatRows="0" insertColumns="0" insertRows="0" insertHyperlinks="0" deleteColumns="0" deleteRows="0"/>
  <mergeCells count="2">
    <mergeCell ref="A14:B14"/>
    <mergeCell ref="A125:B125"/>
  </mergeCells>
  <printOptions/>
  <pageMargins left="0.75" right="0.75" top="1" bottom="1" header="0" footer="0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8.140625" style="3" customWidth="1"/>
    <col min="2" max="2" width="24.140625" style="3" customWidth="1"/>
    <col min="3" max="3" width="27.28125" style="3" customWidth="1"/>
    <col min="4" max="4" width="21.57421875" style="25" customWidth="1"/>
    <col min="5" max="5" width="16.140625" style="0" customWidth="1"/>
    <col min="6" max="6" width="17.8515625" style="0" customWidth="1"/>
    <col min="7" max="9" width="12.7109375" style="0" customWidth="1"/>
  </cols>
  <sheetData>
    <row r="1" ht="18.75">
      <c r="A1" s="12" t="s">
        <v>222</v>
      </c>
    </row>
    <row r="2" spans="1:4" ht="18.75">
      <c r="A2" s="12"/>
      <c r="D2" s="70"/>
    </row>
    <row r="3" spans="1:6" s="25" customFormat="1" ht="15.75">
      <c r="A3" s="24"/>
      <c r="B3" s="24"/>
      <c r="C3" s="91" t="s">
        <v>139</v>
      </c>
      <c r="D3" s="92">
        <v>1640147000</v>
      </c>
      <c r="E3" s="214"/>
      <c r="F3" s="478"/>
    </row>
    <row r="4" spans="1:6" s="25" customFormat="1" ht="15.75">
      <c r="A4" s="24"/>
      <c r="B4" s="24"/>
      <c r="C4" s="93" t="s">
        <v>140</v>
      </c>
      <c r="D4" s="94">
        <v>0.8</v>
      </c>
      <c r="F4" s="15"/>
    </row>
    <row r="5" spans="1:6" s="25" customFormat="1" ht="15.75">
      <c r="A5" s="24"/>
      <c r="B5" s="24"/>
      <c r="C5" s="95" t="s">
        <v>141</v>
      </c>
      <c r="D5" s="90">
        <f>D3*D4</f>
        <v>1312117600</v>
      </c>
      <c r="F5" s="479"/>
    </row>
    <row r="6" spans="1:6" s="25" customFormat="1" ht="15.75">
      <c r="A6" s="24"/>
      <c r="B6" s="24"/>
      <c r="C6" s="24"/>
      <c r="D6" s="26"/>
      <c r="E6" s="15"/>
      <c r="F6" s="478"/>
    </row>
    <row r="7" spans="1:6" ht="63.75" customHeight="1">
      <c r="A7" s="96" t="s">
        <v>0</v>
      </c>
      <c r="B7" s="96" t="s">
        <v>1</v>
      </c>
      <c r="C7" s="96" t="s">
        <v>142</v>
      </c>
      <c r="D7" s="97" t="s">
        <v>143</v>
      </c>
      <c r="F7" s="262"/>
    </row>
    <row r="8" spans="1:4" s="2" customFormat="1" ht="15" customHeight="1">
      <c r="A8" s="98"/>
      <c r="B8" s="99" t="s">
        <v>123</v>
      </c>
      <c r="C8" s="150">
        <f>SUM(C9:C127)</f>
        <v>100.00000000000003</v>
      </c>
      <c r="D8" s="100">
        <f>SUM(D9:D127)</f>
        <v>1312117600</v>
      </c>
    </row>
    <row r="9" spans="1:4" ht="15.75">
      <c r="A9" s="101">
        <v>1</v>
      </c>
      <c r="B9" s="147" t="s">
        <v>2</v>
      </c>
      <c r="C9" s="148">
        <f>IIN_SK_koeficienti!G9</f>
        <v>3.0297543209374544</v>
      </c>
      <c r="D9" s="103">
        <f>$D$5*C9/100</f>
        <v>39753939.68178082</v>
      </c>
    </row>
    <row r="10" spans="1:5" ht="15.75">
      <c r="A10" s="4">
        <v>2</v>
      </c>
      <c r="B10" s="5" t="s">
        <v>3</v>
      </c>
      <c r="C10" s="27">
        <f>IIN_SK_koeficienti!G10</f>
        <v>0.8701608944584839</v>
      </c>
      <c r="D10" s="28">
        <f aca="true" t="shared" si="0" ref="D10:D73">$D$5*C10/100</f>
        <v>11417534.244507192</v>
      </c>
      <c r="E10" s="67"/>
    </row>
    <row r="11" spans="1:4" ht="15.75">
      <c r="A11" s="4">
        <v>3</v>
      </c>
      <c r="B11" s="5" t="s">
        <v>4</v>
      </c>
      <c r="C11" s="27">
        <f>IIN_SK_koeficienti!G11</f>
        <v>2.856449882732628</v>
      </c>
      <c r="D11" s="28">
        <f t="shared" si="0"/>
        <v>37479981.64651417</v>
      </c>
    </row>
    <row r="12" spans="1:4" ht="15.75">
      <c r="A12" s="4">
        <v>4</v>
      </c>
      <c r="B12" s="5" t="s">
        <v>5</v>
      </c>
      <c r="C12" s="27">
        <f>IIN_SK_koeficienti!G12</f>
        <v>3.585791783074409</v>
      </c>
      <c r="D12" s="28">
        <f t="shared" si="0"/>
        <v>47049805.085073136</v>
      </c>
    </row>
    <row r="13" spans="1:4" ht="15.75">
      <c r="A13" s="4">
        <v>5</v>
      </c>
      <c r="B13" s="5" t="s">
        <v>6</v>
      </c>
      <c r="C13" s="27">
        <f>IIN_SK_koeficienti!G13</f>
        <v>2.8597160175128136</v>
      </c>
      <c r="D13" s="28">
        <f t="shared" si="0"/>
        <v>37522837.17580471</v>
      </c>
    </row>
    <row r="14" spans="1:4" ht="15.75">
      <c r="A14" s="4">
        <v>6</v>
      </c>
      <c r="B14" s="5" t="s">
        <v>7</v>
      </c>
      <c r="C14" s="27">
        <f>IIN_SK_koeficienti!G14</f>
        <v>1.1025777332822428</v>
      </c>
      <c r="D14" s="28">
        <f t="shared" si="0"/>
        <v>14467116.492077366</v>
      </c>
    </row>
    <row r="15" spans="1:6" ht="15.75">
      <c r="A15" s="4">
        <v>7</v>
      </c>
      <c r="B15" s="5" t="s">
        <v>8</v>
      </c>
      <c r="C15" s="27">
        <f>IIN_SK_koeficienti!G15</f>
        <v>41.544775307255016</v>
      </c>
      <c r="D15" s="28">
        <f t="shared" si="0"/>
        <v>545116308.6869472</v>
      </c>
      <c r="F15" s="244"/>
    </row>
    <row r="16" spans="1:4" ht="15.75">
      <c r="A16" s="4">
        <v>8</v>
      </c>
      <c r="B16" s="5" t="s">
        <v>9</v>
      </c>
      <c r="C16" s="27">
        <f>IIN_SK_koeficienti!G16</f>
        <v>1.2364576602670814</v>
      </c>
      <c r="D16" s="28">
        <f t="shared" si="0"/>
        <v>16223778.576912582</v>
      </c>
    </row>
    <row r="17" spans="1:4" ht="15.75">
      <c r="A17" s="4">
        <v>9</v>
      </c>
      <c r="B17" s="5" t="s">
        <v>10</v>
      </c>
      <c r="C17" s="27">
        <f>IIN_SK_koeficienti!G17</f>
        <v>2.128973454171735</v>
      </c>
      <c r="D17" s="28">
        <f t="shared" si="0"/>
        <v>27934635.39151527</v>
      </c>
    </row>
    <row r="18" spans="1:4" ht="15.75">
      <c r="A18" s="4">
        <v>10</v>
      </c>
      <c r="B18" s="5" t="s">
        <v>12</v>
      </c>
      <c r="C18" s="27">
        <f>IIN_SK_koeficienti!G18</f>
        <v>0.08014870514720289</v>
      </c>
      <c r="D18" s="28">
        <f t="shared" si="0"/>
        <v>1051645.266408555</v>
      </c>
    </row>
    <row r="19" spans="1:4" ht="15.75">
      <c r="A19" s="4">
        <v>11</v>
      </c>
      <c r="B19" s="5" t="s">
        <v>13</v>
      </c>
      <c r="C19" s="27">
        <f>IIN_SK_koeficienti!G19</f>
        <v>0.4146642913009654</v>
      </c>
      <c r="D19" s="28">
        <f t="shared" si="0"/>
        <v>5440883.147075236</v>
      </c>
    </row>
    <row r="20" spans="1:4" ht="15.75">
      <c r="A20" s="4">
        <v>12</v>
      </c>
      <c r="B20" s="5" t="s">
        <v>14</v>
      </c>
      <c r="C20" s="27">
        <f>IIN_SK_koeficienti!G20</f>
        <v>0.29846364927325986</v>
      </c>
      <c r="D20" s="28">
        <f t="shared" si="0"/>
        <v>3916194.0717167147</v>
      </c>
    </row>
    <row r="21" spans="1:4" ht="15.75">
      <c r="A21" s="4">
        <v>13</v>
      </c>
      <c r="B21" s="5" t="s">
        <v>15</v>
      </c>
      <c r="C21" s="27">
        <f>IIN_SK_koeficienti!G21</f>
        <v>0.10333535211590739</v>
      </c>
      <c r="D21" s="28">
        <f t="shared" si="0"/>
        <v>1355881.342134793</v>
      </c>
    </row>
    <row r="22" spans="1:4" ht="15.75">
      <c r="A22" s="4">
        <v>14</v>
      </c>
      <c r="B22" s="5" t="s">
        <v>16</v>
      </c>
      <c r="C22" s="27">
        <f>IIN_SK_koeficienti!G22</f>
        <v>0.15576692776315387</v>
      </c>
      <c r="D22" s="28">
        <f t="shared" si="0"/>
        <v>2043845.2741596282</v>
      </c>
    </row>
    <row r="23" spans="1:4" ht="15.75">
      <c r="A23" s="4">
        <v>15</v>
      </c>
      <c r="B23" s="5" t="s">
        <v>17</v>
      </c>
      <c r="C23" s="27">
        <f>IIN_SK_koeficienti!G23</f>
        <v>0.048897009104682844</v>
      </c>
      <c r="D23" s="28">
        <f t="shared" si="0"/>
        <v>641586.262336146</v>
      </c>
    </row>
    <row r="24" spans="1:4" ht="15.75">
      <c r="A24" s="4">
        <v>16</v>
      </c>
      <c r="B24" s="5" t="s">
        <v>18</v>
      </c>
      <c r="C24" s="27">
        <f>IIN_SK_koeficienti!G24</f>
        <v>0.5173245130998118</v>
      </c>
      <c r="D24" s="28">
        <f t="shared" si="0"/>
        <v>6787905.985496935</v>
      </c>
    </row>
    <row r="25" spans="1:4" ht="15.75">
      <c r="A25" s="4">
        <v>17</v>
      </c>
      <c r="B25" s="5" t="s">
        <v>19</v>
      </c>
      <c r="C25" s="27">
        <f>IIN_SK_koeficienti!G25</f>
        <v>0.2271941487358666</v>
      </c>
      <c r="D25" s="28">
        <f t="shared" si="0"/>
        <v>2981054.411733483</v>
      </c>
    </row>
    <row r="26" spans="1:4" ht="15.75">
      <c r="A26" s="4">
        <v>18</v>
      </c>
      <c r="B26" s="5" t="s">
        <v>20</v>
      </c>
      <c r="C26" s="27">
        <f>IIN_SK_koeficienti!G26</f>
        <v>0.10443159600931606</v>
      </c>
      <c r="D26" s="28">
        <f t="shared" si="0"/>
        <v>1370265.3511991338</v>
      </c>
    </row>
    <row r="27" spans="1:4" ht="15.75">
      <c r="A27" s="4">
        <v>19</v>
      </c>
      <c r="B27" s="5" t="s">
        <v>21</v>
      </c>
      <c r="C27" s="27">
        <f>IIN_SK_koeficienti!G27</f>
        <v>0.24868798817256613</v>
      </c>
      <c r="D27" s="28">
        <f t="shared" si="0"/>
        <v>3263078.8618981587</v>
      </c>
    </row>
    <row r="28" spans="1:4" ht="15.75">
      <c r="A28" s="4">
        <v>20</v>
      </c>
      <c r="B28" s="5" t="s">
        <v>22</v>
      </c>
      <c r="C28" s="27">
        <f>IIN_SK_koeficienti!G28</f>
        <v>0.7441438143903945</v>
      </c>
      <c r="D28" s="28">
        <f t="shared" si="0"/>
        <v>9764041.957927698</v>
      </c>
    </row>
    <row r="29" spans="1:4" ht="15.75">
      <c r="A29" s="4">
        <v>21</v>
      </c>
      <c r="B29" s="5" t="s">
        <v>23</v>
      </c>
      <c r="C29" s="27">
        <f>IIN_SK_koeficienti!G29</f>
        <v>0.7742551745647763</v>
      </c>
      <c r="D29" s="28">
        <f t="shared" si="0"/>
        <v>10159138.414375154</v>
      </c>
    </row>
    <row r="30" spans="1:4" ht="15.75">
      <c r="A30" s="4">
        <v>22</v>
      </c>
      <c r="B30" s="5" t="s">
        <v>24</v>
      </c>
      <c r="C30" s="27">
        <f>IIN_SK_koeficienti!G30</f>
        <v>0.29433728805064857</v>
      </c>
      <c r="D30" s="28">
        <f t="shared" si="0"/>
        <v>3862051.359875257</v>
      </c>
    </row>
    <row r="31" spans="1:4" ht="15.75">
      <c r="A31" s="4">
        <v>23</v>
      </c>
      <c r="B31" s="5" t="s">
        <v>25</v>
      </c>
      <c r="C31" s="27">
        <f>IIN_SK_koeficienti!G31</f>
        <v>0.029620823876167917</v>
      </c>
      <c r="D31" s="28">
        <f t="shared" si="0"/>
        <v>388660.04334420146</v>
      </c>
    </row>
    <row r="32" spans="1:4" ht="15.75">
      <c r="A32" s="4">
        <v>24</v>
      </c>
      <c r="B32" s="5" t="s">
        <v>26</v>
      </c>
      <c r="C32" s="27">
        <f>IIN_SK_koeficienti!G32</f>
        <v>0.3881877476244642</v>
      </c>
      <c r="D32" s="28">
        <f t="shared" si="0"/>
        <v>5093479.757624176</v>
      </c>
    </row>
    <row r="33" spans="1:4" ht="15.75">
      <c r="A33" s="4">
        <v>25</v>
      </c>
      <c r="B33" s="5" t="s">
        <v>27</v>
      </c>
      <c r="C33" s="27">
        <f>IIN_SK_koeficienti!G33</f>
        <v>0.9845032887189351</v>
      </c>
      <c r="D33" s="28">
        <f t="shared" si="0"/>
        <v>12917840.923859961</v>
      </c>
    </row>
    <row r="34" spans="1:4" ht="15.75">
      <c r="A34" s="4">
        <v>26</v>
      </c>
      <c r="B34" s="5" t="s">
        <v>28</v>
      </c>
      <c r="C34" s="27">
        <f>IIN_SK_koeficienti!G34</f>
        <v>0.1306122128514246</v>
      </c>
      <c r="D34" s="28">
        <f t="shared" si="0"/>
        <v>1713785.832573004</v>
      </c>
    </row>
    <row r="35" spans="1:4" ht="15.75">
      <c r="A35" s="4">
        <v>27</v>
      </c>
      <c r="B35" s="5" t="s">
        <v>29</v>
      </c>
      <c r="C35" s="27">
        <f>IIN_SK_koeficienti!G35</f>
        <v>0.21970763521879502</v>
      </c>
      <c r="D35" s="28">
        <f t="shared" si="0"/>
        <v>2882822.5502496082</v>
      </c>
    </row>
    <row r="36" spans="1:4" ht="15.75">
      <c r="A36" s="4">
        <v>28</v>
      </c>
      <c r="B36" s="5" t="s">
        <v>30</v>
      </c>
      <c r="C36" s="27">
        <f>IIN_SK_koeficienti!G36</f>
        <v>0.2821658714250855</v>
      </c>
      <c r="D36" s="28">
        <f t="shared" si="0"/>
        <v>3702348.060161917</v>
      </c>
    </row>
    <row r="37" spans="1:4" ht="15.75">
      <c r="A37" s="4">
        <v>29</v>
      </c>
      <c r="B37" s="5" t="s">
        <v>31</v>
      </c>
      <c r="C37" s="27">
        <f>IIN_SK_koeficienti!G37</f>
        <v>0.47655137607643405</v>
      </c>
      <c r="D37" s="28">
        <f t="shared" si="0"/>
        <v>6252914.478541081</v>
      </c>
    </row>
    <row r="38" spans="1:4" ht="15.75">
      <c r="A38" s="4">
        <v>30</v>
      </c>
      <c r="B38" s="5" t="s">
        <v>32</v>
      </c>
      <c r="C38" s="27">
        <f>IIN_SK_koeficienti!G38</f>
        <v>0.8225620125841934</v>
      </c>
      <c r="D38" s="28">
        <f t="shared" si="0"/>
        <v>10792980.938031416</v>
      </c>
    </row>
    <row r="39" spans="1:4" ht="15.75">
      <c r="A39" s="4">
        <v>31</v>
      </c>
      <c r="B39" s="5" t="s">
        <v>33</v>
      </c>
      <c r="C39" s="27">
        <f>IIN_SK_koeficienti!G39</f>
        <v>0.0896695723923613</v>
      </c>
      <c r="D39" s="28">
        <f t="shared" si="0"/>
        <v>1176570.2412049137</v>
      </c>
    </row>
    <row r="40" spans="1:4" ht="15.75">
      <c r="A40" s="4">
        <v>32</v>
      </c>
      <c r="B40" s="5" t="s">
        <v>34</v>
      </c>
      <c r="C40" s="27">
        <f>IIN_SK_koeficienti!G40</f>
        <v>0.06465637848496955</v>
      </c>
      <c r="D40" s="28">
        <f t="shared" si="0"/>
        <v>848367.721623899</v>
      </c>
    </row>
    <row r="41" spans="1:4" ht="15.75">
      <c r="A41" s="4">
        <v>33</v>
      </c>
      <c r="B41" s="5" t="s">
        <v>35</v>
      </c>
      <c r="C41" s="27">
        <f>IIN_SK_koeficienti!G41</f>
        <v>0.18290224853366788</v>
      </c>
      <c r="D41" s="28">
        <f t="shared" si="0"/>
        <v>2399892.593805998</v>
      </c>
    </row>
    <row r="42" spans="1:4" ht="15.75">
      <c r="A42" s="4">
        <v>34</v>
      </c>
      <c r="B42" s="5" t="s">
        <v>36</v>
      </c>
      <c r="C42" s="27">
        <f>IIN_SK_koeficienti!G42</f>
        <v>0.5666821905384931</v>
      </c>
      <c r="D42" s="28">
        <f t="shared" si="0"/>
        <v>7435536.758121103</v>
      </c>
    </row>
    <row r="43" spans="1:4" ht="15.75">
      <c r="A43" s="4">
        <v>35</v>
      </c>
      <c r="B43" s="5" t="s">
        <v>37</v>
      </c>
      <c r="C43" s="27">
        <f>IIN_SK_koeficienti!G43</f>
        <v>0.9288243458393177</v>
      </c>
      <c r="D43" s="28">
        <f t="shared" si="0"/>
        <v>12187267.714842556</v>
      </c>
    </row>
    <row r="44" spans="1:4" ht="15.75">
      <c r="A44" s="4">
        <v>36</v>
      </c>
      <c r="B44" s="5" t="s">
        <v>38</v>
      </c>
      <c r="C44" s="27">
        <f>IIN_SK_koeficienti!G44</f>
        <v>0.14902019762421398</v>
      </c>
      <c r="D44" s="28">
        <f t="shared" si="0"/>
        <v>1955320.2405820936</v>
      </c>
    </row>
    <row r="45" spans="1:4" ht="15.75">
      <c r="A45" s="4">
        <v>37</v>
      </c>
      <c r="B45" s="5" t="s">
        <v>39</v>
      </c>
      <c r="C45" s="27">
        <f>IIN_SK_koeficienti!G45</f>
        <v>0.0982898936905931</v>
      </c>
      <c r="D45" s="28">
        <f t="shared" si="0"/>
        <v>1289678.9941355616</v>
      </c>
    </row>
    <row r="46" spans="1:4" ht="15.75">
      <c r="A46" s="4">
        <v>38</v>
      </c>
      <c r="B46" s="5" t="s">
        <v>40</v>
      </c>
      <c r="C46" s="27">
        <f>IIN_SK_koeficienti!G46</f>
        <v>0.3426771330778258</v>
      </c>
      <c r="D46" s="28">
        <f t="shared" si="0"/>
        <v>4496326.974289575</v>
      </c>
    </row>
    <row r="47" spans="1:4" ht="15.75">
      <c r="A47" s="4">
        <v>39</v>
      </c>
      <c r="B47" s="5" t="s">
        <v>41</v>
      </c>
      <c r="C47" s="27">
        <f>IIN_SK_koeficienti!G47</f>
        <v>0.10462086699237064</v>
      </c>
      <c r="D47" s="28">
        <f t="shared" si="0"/>
        <v>1372748.809079486</v>
      </c>
    </row>
    <row r="48" spans="1:4" ht="15.75">
      <c r="A48" s="4">
        <v>40</v>
      </c>
      <c r="B48" s="5" t="s">
        <v>42</v>
      </c>
      <c r="C48" s="27">
        <f>IIN_SK_koeficienti!G48</f>
        <v>0.7266889850916445</v>
      </c>
      <c r="D48" s="28">
        <f t="shared" si="0"/>
        <v>9535014.070648843</v>
      </c>
    </row>
    <row r="49" spans="1:4" ht="15.75">
      <c r="A49" s="4">
        <v>41</v>
      </c>
      <c r="B49" s="5" t="s">
        <v>43</v>
      </c>
      <c r="C49" s="27">
        <f>IIN_SK_koeficienti!G49</f>
        <v>0.37281917231156714</v>
      </c>
      <c r="D49" s="28">
        <f t="shared" si="0"/>
        <v>4891825.976074399</v>
      </c>
    </row>
    <row r="50" spans="1:4" ht="15.75">
      <c r="A50" s="4">
        <v>42</v>
      </c>
      <c r="B50" s="5" t="s">
        <v>44</v>
      </c>
      <c r="C50" s="27">
        <f>IIN_SK_koeficienti!G50</f>
        <v>0.7763987585812561</v>
      </c>
      <c r="D50" s="28">
        <f t="shared" si="0"/>
        <v>10187264.75752617</v>
      </c>
    </row>
    <row r="51" spans="1:4" ht="15.75">
      <c r="A51" s="4">
        <v>43</v>
      </c>
      <c r="B51" s="5" t="s">
        <v>45</v>
      </c>
      <c r="C51" s="27">
        <f>IIN_SK_koeficienti!G51</f>
        <v>0.4104221148209861</v>
      </c>
      <c r="D51" s="28">
        <f t="shared" si="0"/>
        <v>5385220.802858367</v>
      </c>
    </row>
    <row r="52" spans="1:4" ht="15.75">
      <c r="A52" s="4">
        <v>44</v>
      </c>
      <c r="B52" s="5" t="s">
        <v>46</v>
      </c>
      <c r="C52" s="27">
        <f>IIN_SK_koeficienti!G52</f>
        <v>0.6917488567043548</v>
      </c>
      <c r="D52" s="28">
        <f t="shared" si="0"/>
        <v>9076558.49661662</v>
      </c>
    </row>
    <row r="53" spans="1:4" ht="15.75">
      <c r="A53" s="4">
        <v>45</v>
      </c>
      <c r="B53" s="5" t="s">
        <v>47</v>
      </c>
      <c r="C53" s="27">
        <f>IIN_SK_koeficienti!G53</f>
        <v>0.3873577199045334</v>
      </c>
      <c r="D53" s="28">
        <f t="shared" si="0"/>
        <v>5082588.817826086</v>
      </c>
    </row>
    <row r="54" spans="1:4" ht="15.75">
      <c r="A54" s="4">
        <v>46</v>
      </c>
      <c r="B54" s="5" t="s">
        <v>48</v>
      </c>
      <c r="C54" s="27">
        <f>IIN_SK_koeficienti!G54</f>
        <v>0.20956971979360886</v>
      </c>
      <c r="D54" s="28">
        <f t="shared" si="0"/>
        <v>2749801.1776826256</v>
      </c>
    </row>
    <row r="55" spans="1:4" ht="15.75">
      <c r="A55" s="4">
        <v>47</v>
      </c>
      <c r="B55" s="5" t="s">
        <v>49</v>
      </c>
      <c r="C55" s="27">
        <f>IIN_SK_koeficienti!G55</f>
        <v>0.20803386162985127</v>
      </c>
      <c r="D55" s="28">
        <f t="shared" si="0"/>
        <v>2729648.912404925</v>
      </c>
    </row>
    <row r="56" spans="1:4" ht="15.75">
      <c r="A56" s="4">
        <v>48</v>
      </c>
      <c r="B56" s="5" t="s">
        <v>50</v>
      </c>
      <c r="C56" s="27">
        <f>IIN_SK_koeficienti!G56</f>
        <v>0.07426841493106538</v>
      </c>
      <c r="D56" s="28">
        <f t="shared" si="0"/>
        <v>974488.9435515368</v>
      </c>
    </row>
    <row r="57" spans="1:4" ht="15.75">
      <c r="A57" s="4">
        <v>49</v>
      </c>
      <c r="B57" s="5" t="s">
        <v>51</v>
      </c>
      <c r="C57" s="27">
        <f>IIN_SK_koeficienti!G57</f>
        <v>0.10212050785401246</v>
      </c>
      <c r="D57" s="28">
        <f t="shared" si="0"/>
        <v>1339941.1567618798</v>
      </c>
    </row>
    <row r="58" spans="1:4" ht="15.75">
      <c r="A58" s="4">
        <v>50</v>
      </c>
      <c r="B58" s="5" t="s">
        <v>52</v>
      </c>
      <c r="C58" s="27">
        <f>IIN_SK_koeficienti!G58</f>
        <v>0.13572244723101323</v>
      </c>
      <c r="D58" s="28">
        <f t="shared" si="0"/>
        <v>1780838.1172688373</v>
      </c>
    </row>
    <row r="59" spans="1:4" ht="15.75">
      <c r="A59" s="4">
        <v>51</v>
      </c>
      <c r="B59" s="5" t="s">
        <v>53</v>
      </c>
      <c r="C59" s="27">
        <f>IIN_SK_koeficienti!G59</f>
        <v>0.8892066963627182</v>
      </c>
      <c r="D59" s="28">
        <f t="shared" si="0"/>
        <v>11667437.563353786</v>
      </c>
    </row>
    <row r="60" spans="1:4" ht="15.75">
      <c r="A60" s="4">
        <v>52</v>
      </c>
      <c r="B60" s="5" t="s">
        <v>54</v>
      </c>
      <c r="C60" s="27">
        <f>IIN_SK_koeficienti!G60</f>
        <v>0.28226507924603544</v>
      </c>
      <c r="D60" s="28">
        <f t="shared" si="0"/>
        <v>3703649.783441178</v>
      </c>
    </row>
    <row r="61" spans="1:4" ht="15.75">
      <c r="A61" s="4">
        <v>53</v>
      </c>
      <c r="B61" s="5" t="s">
        <v>55</v>
      </c>
      <c r="C61" s="27">
        <f>IIN_SK_koeficienti!G61</f>
        <v>0.14534429125700735</v>
      </c>
      <c r="D61" s="28">
        <f t="shared" si="0"/>
        <v>1907088.0261784547</v>
      </c>
    </row>
    <row r="62" spans="1:4" ht="15.75">
      <c r="A62" s="4">
        <v>54</v>
      </c>
      <c r="B62" s="5" t="s">
        <v>56</v>
      </c>
      <c r="C62" s="27">
        <f>IIN_SK_koeficienti!G62</f>
        <v>0.24606219299461118</v>
      </c>
      <c r="D62" s="28">
        <f t="shared" si="0"/>
        <v>3228625.34122826</v>
      </c>
    </row>
    <row r="63" spans="1:4" ht="15.75">
      <c r="A63" s="4">
        <v>55</v>
      </c>
      <c r="B63" s="5" t="s">
        <v>57</v>
      </c>
      <c r="C63" s="27">
        <f>IIN_SK_koeficienti!G63</f>
        <v>0.21432285601775525</v>
      </c>
      <c r="D63" s="28">
        <f t="shared" si="0"/>
        <v>2812167.914631626</v>
      </c>
    </row>
    <row r="64" spans="1:4" ht="15.75">
      <c r="A64" s="4">
        <v>56</v>
      </c>
      <c r="B64" s="5" t="s">
        <v>58</v>
      </c>
      <c r="C64" s="27">
        <f>IIN_SK_koeficienti!G64</f>
        <v>0.4141964129982704</v>
      </c>
      <c r="D64" s="28">
        <f t="shared" si="0"/>
        <v>5434744.033518994</v>
      </c>
    </row>
    <row r="65" spans="1:4" ht="15.75">
      <c r="A65" s="4">
        <v>57</v>
      </c>
      <c r="B65" s="5" t="s">
        <v>59</v>
      </c>
      <c r="C65" s="27">
        <f>IIN_SK_koeficienti!G65</f>
        <v>0.24006567038646012</v>
      </c>
      <c r="D65" s="28">
        <f t="shared" si="0"/>
        <v>3149943.9126987313</v>
      </c>
    </row>
    <row r="66" spans="1:4" ht="15.75">
      <c r="A66" s="4">
        <v>58</v>
      </c>
      <c r="B66" s="5" t="s">
        <v>60</v>
      </c>
      <c r="C66" s="27">
        <f>IIN_SK_koeficienti!G66</f>
        <v>0.1737571311210316</v>
      </c>
      <c r="D66" s="28">
        <f t="shared" si="0"/>
        <v>2279897.8986941334</v>
      </c>
    </row>
    <row r="67" spans="1:4" ht="15.75">
      <c r="A67" s="4">
        <v>59</v>
      </c>
      <c r="B67" s="5" t="s">
        <v>61</v>
      </c>
      <c r="C67" s="27">
        <f>IIN_SK_koeficienti!G67</f>
        <v>0.7512244116558052</v>
      </c>
      <c r="D67" s="28">
        <f t="shared" si="0"/>
        <v>9856947.720832272</v>
      </c>
    </row>
    <row r="68" spans="1:4" ht="15.75">
      <c r="A68" s="4">
        <v>60</v>
      </c>
      <c r="B68" s="5" t="s">
        <v>62</v>
      </c>
      <c r="C68" s="27">
        <f>IIN_SK_koeficienti!G68</f>
        <v>0.2706724334299205</v>
      </c>
      <c r="D68" s="28">
        <f t="shared" si="0"/>
        <v>3551540.6373822703</v>
      </c>
    </row>
    <row r="69" spans="1:4" ht="15.75">
      <c r="A69" s="4">
        <v>61</v>
      </c>
      <c r="B69" s="5" t="s">
        <v>63</v>
      </c>
      <c r="C69" s="27">
        <f>IIN_SK_koeficienti!G69</f>
        <v>1.6428287347588506</v>
      </c>
      <c r="D69" s="28">
        <f t="shared" si="0"/>
        <v>21555844.966628198</v>
      </c>
    </row>
    <row r="70" spans="1:4" ht="15.75">
      <c r="A70" s="4">
        <v>62</v>
      </c>
      <c r="B70" s="5" t="s">
        <v>64</v>
      </c>
      <c r="C70" s="27">
        <f>IIN_SK_koeficienti!G70</f>
        <v>0.47286071269333296</v>
      </c>
      <c r="D70" s="28">
        <f t="shared" si="0"/>
        <v>6204488.634734656</v>
      </c>
    </row>
    <row r="71" spans="1:4" ht="15.75">
      <c r="A71" s="4">
        <v>63</v>
      </c>
      <c r="B71" s="5" t="s">
        <v>65</v>
      </c>
      <c r="C71" s="27">
        <f>IIN_SK_koeficienti!G71</f>
        <v>0.13258988261601237</v>
      </c>
      <c r="D71" s="28">
        <f t="shared" si="0"/>
        <v>1739735.1856240388</v>
      </c>
    </row>
    <row r="72" spans="1:4" ht="15.75">
      <c r="A72" s="4">
        <v>64</v>
      </c>
      <c r="B72" s="5" t="s">
        <v>66</v>
      </c>
      <c r="C72" s="27">
        <f>IIN_SK_koeficienti!G72</f>
        <v>0.6497973416949634</v>
      </c>
      <c r="D72" s="28">
        <f t="shared" si="0"/>
        <v>8526105.284711754</v>
      </c>
    </row>
    <row r="73" spans="1:4" ht="15.75">
      <c r="A73" s="4">
        <v>65</v>
      </c>
      <c r="B73" s="5" t="s">
        <v>67</v>
      </c>
      <c r="C73" s="27">
        <f>IIN_SK_koeficienti!G73</f>
        <v>0.34533734045954373</v>
      </c>
      <c r="D73" s="28">
        <f t="shared" si="0"/>
        <v>4531232.023541594</v>
      </c>
    </row>
    <row r="74" spans="1:4" ht="15.75">
      <c r="A74" s="4">
        <v>66</v>
      </c>
      <c r="B74" s="5" t="s">
        <v>68</v>
      </c>
      <c r="C74" s="27">
        <f>IIN_SK_koeficienti!G74</f>
        <v>0.09035911351760584</v>
      </c>
      <c r="D74" s="28">
        <f aca="true" t="shared" si="1" ref="D74:D127">$D$5*C74/100</f>
        <v>1185617.8316684852</v>
      </c>
    </row>
    <row r="75" spans="1:4" ht="15.75">
      <c r="A75" s="4">
        <v>67</v>
      </c>
      <c r="B75" s="5" t="s">
        <v>69</v>
      </c>
      <c r="C75" s="27">
        <f>IIN_SK_koeficienti!G75</f>
        <v>0.3654949389187939</v>
      </c>
      <c r="D75" s="28">
        <f t="shared" si="1"/>
        <v>4795723.420662745</v>
      </c>
    </row>
    <row r="76" spans="1:4" ht="15.75">
      <c r="A76" s="4">
        <v>68</v>
      </c>
      <c r="B76" s="5" t="s">
        <v>70</v>
      </c>
      <c r="C76" s="27">
        <f>IIN_SK_koeficienti!G76</f>
        <v>0.8378707796372309</v>
      </c>
      <c r="D76" s="28">
        <f t="shared" si="1"/>
        <v>10993849.964877322</v>
      </c>
    </row>
    <row r="77" spans="1:4" ht="15.75">
      <c r="A77" s="4">
        <v>69</v>
      </c>
      <c r="B77" s="5" t="s">
        <v>71</v>
      </c>
      <c r="C77" s="27">
        <f>IIN_SK_koeficienti!G77</f>
        <v>0.1632451933906432</v>
      </c>
      <c r="D77" s="28">
        <f t="shared" si="1"/>
        <v>2141968.913632666</v>
      </c>
    </row>
    <row r="78" spans="1:4" ht="15.75">
      <c r="A78" s="4">
        <v>70</v>
      </c>
      <c r="B78" s="5" t="s">
        <v>72</v>
      </c>
      <c r="C78" s="27">
        <f>IIN_SK_koeficienti!G78</f>
        <v>1.6096405311524973</v>
      </c>
      <c r="D78" s="28">
        <f t="shared" si="1"/>
        <v>21120376.7059854</v>
      </c>
    </row>
    <row r="79" spans="1:4" ht="15.75">
      <c r="A79" s="4">
        <v>71</v>
      </c>
      <c r="B79" s="5" t="s">
        <v>73</v>
      </c>
      <c r="C79" s="27">
        <f>IIN_SK_koeficienti!G79</f>
        <v>0.09830585225089584</v>
      </c>
      <c r="D79" s="28">
        <f t="shared" si="1"/>
        <v>1289888.3892140007</v>
      </c>
    </row>
    <row r="80" spans="1:4" ht="15.75">
      <c r="A80" s="4">
        <v>72</v>
      </c>
      <c r="B80" s="5" t="s">
        <v>74</v>
      </c>
      <c r="C80" s="27">
        <f>IIN_SK_koeficienti!G80</f>
        <v>0.05893266333949342</v>
      </c>
      <c r="D80" s="28">
        <f t="shared" si="1"/>
        <v>773265.8478262409</v>
      </c>
    </row>
    <row r="81" spans="1:4" ht="15.75">
      <c r="A81" s="4">
        <v>73</v>
      </c>
      <c r="B81" s="5" t="s">
        <v>75</v>
      </c>
      <c r="C81" s="27">
        <f>IIN_SK_koeficienti!G81</f>
        <v>0.07307909664093921</v>
      </c>
      <c r="D81" s="28">
        <f t="shared" si="1"/>
        <v>958883.6889467723</v>
      </c>
    </row>
    <row r="82" spans="1:4" ht="15.75">
      <c r="A82" s="4">
        <v>74</v>
      </c>
      <c r="B82" s="5" t="s">
        <v>76</v>
      </c>
      <c r="C82" s="27">
        <f>IIN_SK_koeficienti!G82</f>
        <v>0.11674666636298522</v>
      </c>
      <c r="D82" s="28">
        <f t="shared" si="1"/>
        <v>1531853.556762009</v>
      </c>
    </row>
    <row r="83" spans="1:4" ht="15.75">
      <c r="A83" s="4">
        <v>75</v>
      </c>
      <c r="B83" s="5" t="s">
        <v>77</v>
      </c>
      <c r="C83" s="27">
        <f>IIN_SK_koeficienti!G83</f>
        <v>0.14819029701096814</v>
      </c>
      <c r="D83" s="28">
        <f t="shared" si="1"/>
        <v>1944430.968573187</v>
      </c>
    </row>
    <row r="84" spans="1:4" ht="15.75">
      <c r="A84" s="4">
        <v>76</v>
      </c>
      <c r="B84" s="5" t="s">
        <v>78</v>
      </c>
      <c r="C84" s="27">
        <f>IIN_SK_koeficienti!G84</f>
        <v>1.6978573619170885</v>
      </c>
      <c r="D84" s="28">
        <f t="shared" si="1"/>
        <v>22277885.268609814</v>
      </c>
    </row>
    <row r="85" spans="1:4" ht="15.75">
      <c r="A85" s="4">
        <v>77</v>
      </c>
      <c r="B85" s="5" t="s">
        <v>79</v>
      </c>
      <c r="C85" s="27">
        <f>IIN_SK_koeficienti!G85</f>
        <v>1.0348738526443584</v>
      </c>
      <c r="D85" s="28">
        <f t="shared" si="1"/>
        <v>13578761.95834469</v>
      </c>
    </row>
    <row r="86" spans="1:4" ht="15.75">
      <c r="A86" s="4">
        <v>78</v>
      </c>
      <c r="B86" s="7" t="s">
        <v>80</v>
      </c>
      <c r="C86" s="27">
        <f>IIN_SK_koeficienti!G86</f>
        <v>0.5156965341905971</v>
      </c>
      <c r="D86" s="28">
        <f t="shared" si="1"/>
        <v>6766544.987704842</v>
      </c>
    </row>
    <row r="87" spans="1:4" ht="15.75">
      <c r="A87" s="4">
        <v>79</v>
      </c>
      <c r="B87" s="5" t="s">
        <v>81</v>
      </c>
      <c r="C87" s="27">
        <f>IIN_SK_koeficienti!G87</f>
        <v>0.16209091019726088</v>
      </c>
      <c r="D87" s="28">
        <f t="shared" si="1"/>
        <v>2126823.3606984545</v>
      </c>
    </row>
    <row r="88" spans="1:4" ht="15.75">
      <c r="A88" s="4">
        <v>80</v>
      </c>
      <c r="B88" s="5" t="s">
        <v>82</v>
      </c>
      <c r="C88" s="27">
        <f>IIN_SK_koeficienti!G88</f>
        <v>0.11931815117188872</v>
      </c>
      <c r="D88" s="28">
        <f t="shared" si="1"/>
        <v>1565594.4615209582</v>
      </c>
    </row>
    <row r="89" spans="1:4" ht="15.75">
      <c r="A89" s="4">
        <v>81</v>
      </c>
      <c r="B89" s="5" t="s">
        <v>83</v>
      </c>
      <c r="C89" s="27">
        <f>IIN_SK_koeficienti!G89</f>
        <v>0.19303306424291736</v>
      </c>
      <c r="D89" s="28">
        <f t="shared" si="1"/>
        <v>2532820.8097506254</v>
      </c>
    </row>
    <row r="90" spans="1:4" ht="15.75">
      <c r="A90" s="4">
        <v>82</v>
      </c>
      <c r="B90" s="5" t="s">
        <v>84</v>
      </c>
      <c r="C90" s="27">
        <f>IIN_SK_koeficienti!G90</f>
        <v>0.3627964675091871</v>
      </c>
      <c r="D90" s="28">
        <f t="shared" si="1"/>
        <v>4760316.302366326</v>
      </c>
    </row>
    <row r="91" spans="1:4" ht="15.75">
      <c r="A91" s="4">
        <v>83</v>
      </c>
      <c r="B91" s="5" t="s">
        <v>85</v>
      </c>
      <c r="C91" s="27">
        <f>IIN_SK_koeficienti!G91</f>
        <v>0.16887696967260354</v>
      </c>
      <c r="D91" s="28">
        <f t="shared" si="1"/>
        <v>2215864.441420893</v>
      </c>
    </row>
    <row r="92" spans="1:4" ht="15.75">
      <c r="A92" s="4">
        <v>84</v>
      </c>
      <c r="B92" s="5" t="s">
        <v>86</v>
      </c>
      <c r="C92" s="27">
        <f>IIN_SK_koeficienti!G92</f>
        <v>0.33608621256045024</v>
      </c>
      <c r="D92" s="28">
        <f t="shared" si="1"/>
        <v>4409846.346179078</v>
      </c>
    </row>
    <row r="93" spans="1:4" ht="15.75">
      <c r="A93" s="4">
        <v>85</v>
      </c>
      <c r="B93" s="5" t="s">
        <v>87</v>
      </c>
      <c r="C93" s="27">
        <f>IIN_SK_koeficienti!G93</f>
        <v>0.10604804402479394</v>
      </c>
      <c r="D93" s="28">
        <f t="shared" si="1"/>
        <v>1391475.0501050695</v>
      </c>
    </row>
    <row r="94" spans="1:4" ht="15.75">
      <c r="A94" s="4">
        <v>86</v>
      </c>
      <c r="B94" s="5" t="s">
        <v>88</v>
      </c>
      <c r="C94" s="27">
        <f>IIN_SK_koeficienti!G94</f>
        <v>0.6829507033224643</v>
      </c>
      <c r="D94" s="28">
        <f t="shared" si="1"/>
        <v>8961116.37761784</v>
      </c>
    </row>
    <row r="95" spans="1:4" ht="15.75">
      <c r="A95" s="4">
        <v>87</v>
      </c>
      <c r="B95" s="5" t="s">
        <v>89</v>
      </c>
      <c r="C95" s="27">
        <f>IIN_SK_koeficienti!G95</f>
        <v>0.11476208157338968</v>
      </c>
      <c r="D95" s="28">
        <f t="shared" si="1"/>
        <v>1505813.470450803</v>
      </c>
    </row>
    <row r="96" spans="1:4" ht="15.75">
      <c r="A96" s="4">
        <v>88</v>
      </c>
      <c r="B96" s="5" t="s">
        <v>90</v>
      </c>
      <c r="C96" s="27">
        <f>IIN_SK_koeficienti!G96</f>
        <v>0.14022026545098148</v>
      </c>
      <c r="D96" s="28">
        <f t="shared" si="1"/>
        <v>1839854.7817490473</v>
      </c>
    </row>
    <row r="97" spans="1:4" ht="15.75">
      <c r="A97" s="4">
        <v>89</v>
      </c>
      <c r="B97" s="5" t="s">
        <v>91</v>
      </c>
      <c r="C97" s="27">
        <f>IIN_SK_koeficienti!G97</f>
        <v>0.32121650710946853</v>
      </c>
      <c r="D97" s="28">
        <f t="shared" si="1"/>
        <v>4214738.323888588</v>
      </c>
    </row>
    <row r="98" spans="1:4" ht="15.75">
      <c r="A98" s="4">
        <v>90</v>
      </c>
      <c r="B98" s="5" t="s">
        <v>92</v>
      </c>
      <c r="C98" s="27">
        <f>IIN_SK_koeficienti!G98</f>
        <v>0.05091253489172342</v>
      </c>
      <c r="D98" s="28">
        <f t="shared" si="1"/>
        <v>668032.3309204439</v>
      </c>
    </row>
    <row r="99" spans="1:4" ht="15.75">
      <c r="A99" s="4">
        <v>91</v>
      </c>
      <c r="B99" s="5" t="s">
        <v>93</v>
      </c>
      <c r="C99" s="27">
        <f>IIN_SK_koeficienti!G99</f>
        <v>0.05220116774432505</v>
      </c>
      <c r="D99" s="28">
        <f t="shared" si="1"/>
        <v>684940.709378812</v>
      </c>
    </row>
    <row r="100" spans="1:4" ht="15.75">
      <c r="A100" s="4">
        <v>92</v>
      </c>
      <c r="B100" s="11" t="s">
        <v>94</v>
      </c>
      <c r="C100" s="27">
        <f>IIN_SK_koeficienti!G100</f>
        <v>0.11741871662523924</v>
      </c>
      <c r="D100" s="28">
        <f t="shared" si="1"/>
        <v>1540671.6465338902</v>
      </c>
    </row>
    <row r="101" spans="1:4" ht="15.75">
      <c r="A101" s="4">
        <v>93</v>
      </c>
      <c r="B101" s="11" t="s">
        <v>95</v>
      </c>
      <c r="C101" s="27">
        <f>IIN_SK_koeficienti!G101</f>
        <v>0.17260814427360321</v>
      </c>
      <c r="D101" s="28">
        <f t="shared" si="1"/>
        <v>2264821.84004734</v>
      </c>
    </row>
    <row r="102" spans="1:4" ht="15.75">
      <c r="A102" s="4">
        <v>94</v>
      </c>
      <c r="B102" s="5" t="s">
        <v>96</v>
      </c>
      <c r="C102" s="27">
        <f>IIN_SK_koeficienti!G102</f>
        <v>0.32159433348600897</v>
      </c>
      <c r="D102" s="28">
        <f t="shared" si="1"/>
        <v>4219695.850272617</v>
      </c>
    </row>
    <row r="103" spans="1:4" ht="15.75">
      <c r="A103" s="4">
        <v>95</v>
      </c>
      <c r="B103" s="5" t="s">
        <v>97</v>
      </c>
      <c r="C103" s="27">
        <f>IIN_SK_koeficienti!G103</f>
        <v>0.13111999211948114</v>
      </c>
      <c r="D103" s="28">
        <f t="shared" si="1"/>
        <v>1720448.493718325</v>
      </c>
    </row>
    <row r="104" spans="1:4" ht="15.75">
      <c r="A104" s="4">
        <v>96</v>
      </c>
      <c r="B104" s="5" t="s">
        <v>98</v>
      </c>
      <c r="C104" s="27">
        <f>IIN_SK_koeficienti!G104</f>
        <v>1.2622320490599155</v>
      </c>
      <c r="D104" s="28">
        <f t="shared" si="1"/>
        <v>16561968.868555786</v>
      </c>
    </row>
    <row r="105" spans="1:4" ht="15.75">
      <c r="A105" s="4">
        <v>97</v>
      </c>
      <c r="B105" s="5" t="s">
        <v>99</v>
      </c>
      <c r="C105" s="27">
        <f>IIN_SK_koeficienti!G105</f>
        <v>0.9330964654239284</v>
      </c>
      <c r="D105" s="28">
        <f t="shared" si="1"/>
        <v>12243322.94780528</v>
      </c>
    </row>
    <row r="106" spans="1:4" ht="15.75">
      <c r="A106" s="4">
        <v>98</v>
      </c>
      <c r="B106" s="5" t="s">
        <v>100</v>
      </c>
      <c r="C106" s="27">
        <f>IIN_SK_koeficienti!G106</f>
        <v>0.33408366780694965</v>
      </c>
      <c r="D106" s="28">
        <f t="shared" si="1"/>
        <v>4383570.60402052</v>
      </c>
    </row>
    <row r="107" spans="1:4" ht="15.75">
      <c r="A107" s="4">
        <v>99</v>
      </c>
      <c r="B107" s="5" t="s">
        <v>101</v>
      </c>
      <c r="C107" s="27">
        <f>IIN_SK_koeficienti!G107</f>
        <v>0.11952079293550057</v>
      </c>
      <c r="D107" s="28">
        <f t="shared" si="1"/>
        <v>1568253.3597662596</v>
      </c>
    </row>
    <row r="108" spans="1:4" ht="15.75">
      <c r="A108" s="4">
        <v>100</v>
      </c>
      <c r="B108" s="5" t="s">
        <v>102</v>
      </c>
      <c r="C108" s="27">
        <f>IIN_SK_koeficienti!G108</f>
        <v>0.9680009547821593</v>
      </c>
      <c r="D108" s="28">
        <f t="shared" si="1"/>
        <v>12701310.895864753</v>
      </c>
    </row>
    <row r="109" spans="1:4" ht="15.75">
      <c r="A109" s="4">
        <v>101</v>
      </c>
      <c r="B109" s="5" t="s">
        <v>103</v>
      </c>
      <c r="C109" s="27">
        <f>IIN_SK_koeficienti!G109</f>
        <v>0.1499217393572136</v>
      </c>
      <c r="D109" s="28">
        <f t="shared" si="1"/>
        <v>1967149.5283321263</v>
      </c>
    </row>
    <row r="110" spans="1:4" ht="15.75">
      <c r="A110" s="4">
        <v>102</v>
      </c>
      <c r="B110" s="5" t="s">
        <v>104</v>
      </c>
      <c r="C110" s="27">
        <f>IIN_SK_koeficienti!G110</f>
        <v>0.14835796968904266</v>
      </c>
      <c r="D110" s="28">
        <f t="shared" si="1"/>
        <v>1946631.031292594</v>
      </c>
    </row>
    <row r="111" spans="1:4" ht="15.75">
      <c r="A111" s="4">
        <v>103</v>
      </c>
      <c r="B111" s="5" t="s">
        <v>105</v>
      </c>
      <c r="C111" s="27">
        <f>IIN_SK_koeficienti!G111</f>
        <v>0.5250961809841674</v>
      </c>
      <c r="D111" s="28">
        <f t="shared" si="1"/>
        <v>6889879.4076211145</v>
      </c>
    </row>
    <row r="112" spans="1:4" ht="15.75">
      <c r="A112" s="4">
        <v>104</v>
      </c>
      <c r="B112" s="5" t="s">
        <v>106</v>
      </c>
      <c r="C112" s="27">
        <f>IIN_SK_koeficienti!G112</f>
        <v>0.6803545570076989</v>
      </c>
      <c r="D112" s="28">
        <f t="shared" si="1"/>
        <v>8927051.88490005</v>
      </c>
    </row>
    <row r="113" spans="1:4" ht="15.75">
      <c r="A113" s="4">
        <v>105</v>
      </c>
      <c r="B113" s="5" t="s">
        <v>107</v>
      </c>
      <c r="C113" s="27">
        <f>IIN_SK_koeficienti!G113</f>
        <v>0.11665656106606799</v>
      </c>
      <c r="D113" s="28">
        <f t="shared" si="1"/>
        <v>1530671.2693026257</v>
      </c>
    </row>
    <row r="114" spans="1:4" ht="15.75">
      <c r="A114" s="4">
        <v>106</v>
      </c>
      <c r="B114" s="5" t="s">
        <v>108</v>
      </c>
      <c r="C114" s="27">
        <f>IIN_SK_koeficienti!G114</f>
        <v>1.1198973456468788</v>
      </c>
      <c r="D114" s="28">
        <f t="shared" si="1"/>
        <v>14694370.17416553</v>
      </c>
    </row>
    <row r="115" spans="1:4" ht="15.75">
      <c r="A115" s="4">
        <v>107</v>
      </c>
      <c r="B115" s="5" t="s">
        <v>109</v>
      </c>
      <c r="C115" s="27">
        <f>IIN_SK_koeficienti!G115</f>
        <v>0.1264960791523446</v>
      </c>
      <c r="D115" s="28">
        <f t="shared" si="1"/>
        <v>1659777.3178678441</v>
      </c>
    </row>
    <row r="116" spans="1:4" ht="15.75">
      <c r="A116" s="4">
        <v>108</v>
      </c>
      <c r="B116" s="5" t="s">
        <v>110</v>
      </c>
      <c r="C116" s="27">
        <f>IIN_SK_koeficienti!G116</f>
        <v>1.1921617411060002</v>
      </c>
      <c r="D116" s="28">
        <f t="shared" si="1"/>
        <v>15642564.025518263</v>
      </c>
    </row>
    <row r="117" spans="1:4" ht="15.75">
      <c r="A117" s="4">
        <v>109</v>
      </c>
      <c r="B117" s="5" t="s">
        <v>111</v>
      </c>
      <c r="C117" s="27">
        <f>IIN_SK_koeficienti!G117</f>
        <v>0.0775738095252129</v>
      </c>
      <c r="D117" s="28">
        <f t="shared" si="1"/>
        <v>1017859.6077707948</v>
      </c>
    </row>
    <row r="118" spans="1:4" ht="15.75">
      <c r="A118" s="4">
        <v>110</v>
      </c>
      <c r="B118" s="5" t="s">
        <v>112</v>
      </c>
      <c r="C118" s="27">
        <f>IIN_SK_koeficienti!G118</f>
        <v>0.3040021924507083</v>
      </c>
      <c r="D118" s="28">
        <f t="shared" si="1"/>
        <v>3988866.2715316154</v>
      </c>
    </row>
    <row r="119" spans="1:4" ht="15.75">
      <c r="A119" s="4">
        <v>111</v>
      </c>
      <c r="B119" s="5" t="s">
        <v>113</v>
      </c>
      <c r="C119" s="27">
        <f>IIN_SK_koeficienti!G119</f>
        <v>0.09186966551286754</v>
      </c>
      <c r="D119" s="28">
        <f t="shared" si="1"/>
        <v>1205438.0502554653</v>
      </c>
    </row>
    <row r="120" spans="1:4" ht="15.75">
      <c r="A120" s="4">
        <v>112</v>
      </c>
      <c r="B120" s="5" t="s">
        <v>114</v>
      </c>
      <c r="C120" s="27">
        <f>IIN_SK_koeficienti!G120</f>
        <v>0.04079215808231552</v>
      </c>
      <c r="D120" s="28">
        <f t="shared" si="1"/>
        <v>535241.0856178844</v>
      </c>
    </row>
    <row r="121" spans="1:4" ht="15.75">
      <c r="A121" s="4">
        <v>113</v>
      </c>
      <c r="B121" s="5" t="s">
        <v>115</v>
      </c>
      <c r="C121" s="27">
        <f>IIN_SK_koeficienti!G121</f>
        <v>0.13185447844941198</v>
      </c>
      <c r="D121" s="28">
        <f t="shared" si="1"/>
        <v>1730085.8181229415</v>
      </c>
    </row>
    <row r="122" spans="1:4" ht="15.75">
      <c r="A122" s="4">
        <v>114</v>
      </c>
      <c r="B122" s="5" t="s">
        <v>116</v>
      </c>
      <c r="C122" s="27">
        <f>IIN_SK_koeficienti!G122</f>
        <v>0.31810011524006826</v>
      </c>
      <c r="D122" s="28">
        <f t="shared" si="1"/>
        <v>4173847.597685218</v>
      </c>
    </row>
    <row r="123" spans="1:4" ht="15.75">
      <c r="A123" s="4">
        <v>115</v>
      </c>
      <c r="B123" s="5" t="s">
        <v>117</v>
      </c>
      <c r="C123" s="27">
        <f>IIN_SK_koeficienti!G123</f>
        <v>0.4671278058384705</v>
      </c>
      <c r="D123" s="28">
        <f t="shared" si="1"/>
        <v>6129266.154900399</v>
      </c>
    </row>
    <row r="124" spans="1:4" ht="15.75">
      <c r="A124" s="4">
        <v>116</v>
      </c>
      <c r="B124" s="5" t="s">
        <v>118</v>
      </c>
      <c r="C124" s="27">
        <f>IIN_SK_koeficienti!G124</f>
        <v>0.12643547946025374</v>
      </c>
      <c r="D124" s="28">
        <f t="shared" si="1"/>
        <v>1658982.1786423742</v>
      </c>
    </row>
    <row r="125" spans="1:4" ht="15.75">
      <c r="A125" s="4">
        <v>117</v>
      </c>
      <c r="B125" s="5" t="s">
        <v>119</v>
      </c>
      <c r="C125" s="27">
        <f>IIN_SK_koeficienti!G125</f>
        <v>0.13362079437561933</v>
      </c>
      <c r="D125" s="28">
        <f t="shared" si="1"/>
        <v>1753261.9602623114</v>
      </c>
    </row>
    <row r="126" spans="1:4" ht="15.75">
      <c r="A126" s="4">
        <v>118</v>
      </c>
      <c r="B126" s="5" t="s">
        <v>120</v>
      </c>
      <c r="C126" s="27">
        <f>IIN_SK_koeficienti!G126</f>
        <v>0.15236680708763178</v>
      </c>
      <c r="D126" s="28">
        <f t="shared" si="1"/>
        <v>1999231.6923548642</v>
      </c>
    </row>
    <row r="127" spans="1:4" ht="15.75">
      <c r="A127" s="8">
        <v>119</v>
      </c>
      <c r="B127" s="6" t="s">
        <v>121</v>
      </c>
      <c r="C127" s="29">
        <f>IIN_SK_koeficienti!G127</f>
        <v>0.06359038949380608</v>
      </c>
      <c r="D127" s="149">
        <f t="shared" si="1"/>
        <v>834380.6924567804</v>
      </c>
    </row>
  </sheetData>
  <sheetProtection formatCells="0" formatColumns="0" formatRows="0" insertColumns="0" insertRows="0" insertHyperlink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5"/>
  <sheetViews>
    <sheetView zoomScalePageLayoutView="0" workbookViewId="0" topLeftCell="A1">
      <selection activeCell="D129" sqref="D129"/>
    </sheetView>
  </sheetViews>
  <sheetFormatPr defaultColWidth="9.140625" defaultRowHeight="12.75"/>
  <cols>
    <col min="1" max="1" width="13.140625" style="1" customWidth="1"/>
    <col min="2" max="2" width="18.8515625" style="1" customWidth="1"/>
    <col min="3" max="5" width="16.7109375" style="1" customWidth="1"/>
    <col min="6" max="6" width="23.8515625" style="1" customWidth="1"/>
    <col min="7" max="7" width="21.28125" style="0" customWidth="1"/>
    <col min="8" max="9" width="9.140625" style="25" customWidth="1"/>
  </cols>
  <sheetData>
    <row r="2" spans="1:7" ht="15">
      <c r="A2" s="568" t="s">
        <v>144</v>
      </c>
      <c r="B2" s="568"/>
      <c r="C2" s="569"/>
      <c r="D2" s="75"/>
      <c r="E2" s="75"/>
      <c r="G2" s="146"/>
    </row>
    <row r="3" spans="1:5" ht="15.75" thickBot="1">
      <c r="A3" s="75" t="s">
        <v>229</v>
      </c>
      <c r="B3" s="75"/>
      <c r="C3" s="76"/>
      <c r="D3" s="75"/>
      <c r="E3" s="75"/>
    </row>
    <row r="4" spans="1:7" ht="45.75" customHeight="1" thickBot="1">
      <c r="A4" s="574" t="s">
        <v>218</v>
      </c>
      <c r="B4" s="575"/>
      <c r="C4" s="575"/>
      <c r="D4" s="575"/>
      <c r="E4" s="575"/>
      <c r="F4" s="576"/>
      <c r="G4" s="577"/>
    </row>
    <row r="6" ht="15">
      <c r="G6" s="281"/>
    </row>
    <row r="7" spans="2:6" ht="15.75">
      <c r="B7" s="141"/>
      <c r="C7" s="578" t="s">
        <v>219</v>
      </c>
      <c r="D7" s="579"/>
      <c r="E7" s="579"/>
      <c r="F7" s="580"/>
    </row>
    <row r="8" spans="1:7" ht="102.75" customHeight="1">
      <c r="A8" s="127" t="s">
        <v>145</v>
      </c>
      <c r="B8" s="74" t="s">
        <v>180</v>
      </c>
      <c r="C8" s="128" t="s">
        <v>167</v>
      </c>
      <c r="D8" s="128" t="s">
        <v>168</v>
      </c>
      <c r="E8" s="128" t="s">
        <v>169</v>
      </c>
      <c r="F8" s="74" t="s">
        <v>170</v>
      </c>
      <c r="G8" s="138" t="s">
        <v>220</v>
      </c>
    </row>
    <row r="9" spans="1:7" ht="15.75">
      <c r="A9" s="129">
        <v>50000</v>
      </c>
      <c r="B9" s="130" t="s">
        <v>172</v>
      </c>
      <c r="C9" s="131">
        <v>46527524.49</v>
      </c>
      <c r="D9" s="131">
        <v>45610829.43</v>
      </c>
      <c r="E9" s="142">
        <v>2467108.6700000004</v>
      </c>
      <c r="F9" s="480">
        <f>D9-E9</f>
        <v>43143720.76</v>
      </c>
      <c r="G9" s="484">
        <f>F9/$F$128*100</f>
        <v>3.0297543209374544</v>
      </c>
    </row>
    <row r="10" spans="1:7" ht="15.75">
      <c r="A10" s="132">
        <v>110000</v>
      </c>
      <c r="B10" s="133" t="s">
        <v>173</v>
      </c>
      <c r="C10" s="134">
        <v>13146712.54</v>
      </c>
      <c r="D10" s="134">
        <v>13089169.34</v>
      </c>
      <c r="E10" s="143">
        <v>698072.6799999999</v>
      </c>
      <c r="F10" s="481">
        <f aca="true" t="shared" si="0" ref="F10:F73">D10-E10</f>
        <v>12391096.66</v>
      </c>
      <c r="G10" s="485">
        <f aca="true" t="shared" si="1" ref="G10:G73">F10/$F$128*100</f>
        <v>0.8701608944584839</v>
      </c>
    </row>
    <row r="11" spans="1:7" ht="15.75">
      <c r="A11" s="132">
        <v>90000</v>
      </c>
      <c r="B11" s="133" t="s">
        <v>176</v>
      </c>
      <c r="C11" s="134">
        <v>43801844.43</v>
      </c>
      <c r="D11" s="134">
        <v>43033531.75</v>
      </c>
      <c r="E11" s="143">
        <v>2357667.29</v>
      </c>
      <c r="F11" s="481">
        <f t="shared" si="0"/>
        <v>40675864.46</v>
      </c>
      <c r="G11" s="485">
        <f t="shared" si="1"/>
        <v>2.856449882732628</v>
      </c>
    </row>
    <row r="12" spans="1:7" ht="15.75">
      <c r="A12" s="132">
        <v>130000</v>
      </c>
      <c r="B12" s="133" t="s">
        <v>177</v>
      </c>
      <c r="C12" s="134">
        <v>54707940.2</v>
      </c>
      <c r="D12" s="134">
        <v>53136705.37</v>
      </c>
      <c r="E12" s="143">
        <v>2075007.62</v>
      </c>
      <c r="F12" s="481">
        <f t="shared" si="0"/>
        <v>51061697.75</v>
      </c>
      <c r="G12" s="485">
        <f t="shared" si="1"/>
        <v>3.585791783074409</v>
      </c>
    </row>
    <row r="13" spans="1:7" ht="15.75">
      <c r="A13" s="132">
        <v>170000</v>
      </c>
      <c r="B13" s="133" t="s">
        <v>178</v>
      </c>
      <c r="C13" s="134">
        <v>43752138.92</v>
      </c>
      <c r="D13" s="134">
        <v>42911706.1</v>
      </c>
      <c r="E13" s="143">
        <v>2189331.86</v>
      </c>
      <c r="F13" s="481">
        <f t="shared" si="0"/>
        <v>40722374.24</v>
      </c>
      <c r="G13" s="485">
        <f t="shared" si="1"/>
        <v>2.8597160175128136</v>
      </c>
    </row>
    <row r="14" spans="1:7" ht="15.75">
      <c r="A14" s="132">
        <v>210000</v>
      </c>
      <c r="B14" s="133" t="s">
        <v>179</v>
      </c>
      <c r="C14" s="134">
        <v>16853511.95</v>
      </c>
      <c r="D14" s="134">
        <v>16660666.52</v>
      </c>
      <c r="E14" s="143">
        <v>959952.6</v>
      </c>
      <c r="F14" s="481">
        <f t="shared" si="0"/>
        <v>15700713.92</v>
      </c>
      <c r="G14" s="485">
        <f t="shared" si="1"/>
        <v>1.1025777332822428</v>
      </c>
    </row>
    <row r="15" spans="1:7" ht="15.75">
      <c r="A15" s="132">
        <v>10000</v>
      </c>
      <c r="B15" s="133" t="s">
        <v>174</v>
      </c>
      <c r="C15" s="134">
        <v>640871121.37</v>
      </c>
      <c r="D15" s="134">
        <v>617690703.63</v>
      </c>
      <c r="E15" s="143">
        <v>26092839.57</v>
      </c>
      <c r="F15" s="481">
        <f t="shared" si="0"/>
        <v>591597864.06</v>
      </c>
      <c r="G15" s="485">
        <f t="shared" si="1"/>
        <v>41.544775307255016</v>
      </c>
    </row>
    <row r="16" spans="1:7" ht="15.75">
      <c r="A16" s="132">
        <v>250000</v>
      </c>
      <c r="B16" s="133" t="s">
        <v>9</v>
      </c>
      <c r="C16" s="134">
        <v>19089635.57</v>
      </c>
      <c r="D16" s="134">
        <v>18521608.05</v>
      </c>
      <c r="E16" s="143">
        <v>914443.12</v>
      </c>
      <c r="F16" s="481">
        <f t="shared" si="0"/>
        <v>17607164.93</v>
      </c>
      <c r="G16" s="485">
        <f t="shared" si="1"/>
        <v>1.2364576602670814</v>
      </c>
    </row>
    <row r="17" spans="1:7" ht="15.75">
      <c r="A17" s="132">
        <v>270000</v>
      </c>
      <c r="B17" s="133" t="s">
        <v>175</v>
      </c>
      <c r="C17" s="134">
        <v>32667963.72</v>
      </c>
      <c r="D17" s="134">
        <v>31790849.96</v>
      </c>
      <c r="E17" s="143">
        <v>1474254.46</v>
      </c>
      <c r="F17" s="481">
        <f t="shared" si="0"/>
        <v>30316595.5</v>
      </c>
      <c r="G17" s="485">
        <f t="shared" si="1"/>
        <v>2.128973454171735</v>
      </c>
    </row>
    <row r="18" spans="1:7" ht="15.75">
      <c r="A18" s="132">
        <v>604300</v>
      </c>
      <c r="B18" s="133" t="s">
        <v>12</v>
      </c>
      <c r="C18" s="134">
        <v>1223176.62</v>
      </c>
      <c r="D18" s="134">
        <v>1215043.87</v>
      </c>
      <c r="E18" s="143">
        <v>73725.8</v>
      </c>
      <c r="F18" s="481">
        <f t="shared" si="0"/>
        <v>1141318.07</v>
      </c>
      <c r="G18" s="485">
        <f t="shared" si="1"/>
        <v>0.08014870514720289</v>
      </c>
    </row>
    <row r="19" spans="1:7" ht="15.75">
      <c r="A19" s="132">
        <v>320200</v>
      </c>
      <c r="B19" s="133" t="s">
        <v>13</v>
      </c>
      <c r="C19" s="134">
        <v>6316684.4</v>
      </c>
      <c r="D19" s="134">
        <v>6223288.09</v>
      </c>
      <c r="E19" s="143">
        <v>318465.94999999995</v>
      </c>
      <c r="F19" s="481">
        <f t="shared" si="0"/>
        <v>5904822.14</v>
      </c>
      <c r="G19" s="485">
        <f t="shared" si="1"/>
        <v>0.4146642913009654</v>
      </c>
    </row>
    <row r="20" spans="1:7" ht="15.75">
      <c r="A20" s="132">
        <v>640600</v>
      </c>
      <c r="B20" s="133" t="s">
        <v>14</v>
      </c>
      <c r="C20" s="134">
        <v>4559964.58</v>
      </c>
      <c r="D20" s="134">
        <v>4473536.97</v>
      </c>
      <c r="E20" s="143">
        <v>223412.71</v>
      </c>
      <c r="F20" s="481">
        <f t="shared" si="0"/>
        <v>4250124.26</v>
      </c>
      <c r="G20" s="485">
        <f t="shared" si="1"/>
        <v>0.29846364927325986</v>
      </c>
    </row>
    <row r="21" spans="1:7" ht="15.75">
      <c r="A21" s="132">
        <v>560800</v>
      </c>
      <c r="B21" s="133" t="s">
        <v>15</v>
      </c>
      <c r="C21" s="134">
        <v>1542920.95</v>
      </c>
      <c r="D21" s="134">
        <v>1540223.35</v>
      </c>
      <c r="E21" s="143">
        <v>68727.28</v>
      </c>
      <c r="F21" s="481">
        <f t="shared" si="0"/>
        <v>1471496.07</v>
      </c>
      <c r="G21" s="485">
        <f t="shared" si="1"/>
        <v>0.10333535211590739</v>
      </c>
    </row>
    <row r="22" spans="1:7" ht="15.75">
      <c r="A22" s="132">
        <v>661000</v>
      </c>
      <c r="B22" s="133" t="s">
        <v>16</v>
      </c>
      <c r="C22" s="134">
        <v>2382829.66</v>
      </c>
      <c r="D22" s="134">
        <v>2355450.09</v>
      </c>
      <c r="E22" s="143">
        <v>137328.05</v>
      </c>
      <c r="F22" s="481">
        <f t="shared" si="0"/>
        <v>2218122.04</v>
      </c>
      <c r="G22" s="485">
        <f t="shared" si="1"/>
        <v>0.15576692776315387</v>
      </c>
    </row>
    <row r="23" spans="1:7" ht="15.75">
      <c r="A23" s="132">
        <v>624200</v>
      </c>
      <c r="B23" s="133" t="s">
        <v>17</v>
      </c>
      <c r="C23" s="134">
        <v>793652.22</v>
      </c>
      <c r="D23" s="134">
        <v>731123.27</v>
      </c>
      <c r="E23" s="143">
        <v>34829.549999999996</v>
      </c>
      <c r="F23" s="481">
        <f t="shared" si="0"/>
        <v>696293.72</v>
      </c>
      <c r="G23" s="485">
        <f t="shared" si="1"/>
        <v>0.048897009104682844</v>
      </c>
    </row>
    <row r="24" spans="1:7" ht="15.75">
      <c r="A24" s="132">
        <v>360200</v>
      </c>
      <c r="B24" s="133" t="s">
        <v>18</v>
      </c>
      <c r="C24" s="134">
        <v>7973059.53</v>
      </c>
      <c r="D24" s="134">
        <v>7832429.93</v>
      </c>
      <c r="E24" s="143">
        <v>465725.58</v>
      </c>
      <c r="F24" s="481">
        <f t="shared" si="0"/>
        <v>7366704.35</v>
      </c>
      <c r="G24" s="485">
        <f t="shared" si="1"/>
        <v>0.5173245130998118</v>
      </c>
    </row>
    <row r="25" spans="1:7" ht="15.75">
      <c r="A25" s="132">
        <v>424701</v>
      </c>
      <c r="B25" s="133" t="s">
        <v>19</v>
      </c>
      <c r="C25" s="134">
        <v>3456542.71</v>
      </c>
      <c r="D25" s="134">
        <v>3403625.39</v>
      </c>
      <c r="E25" s="143">
        <v>168379.27</v>
      </c>
      <c r="F25" s="481">
        <f t="shared" si="0"/>
        <v>3235246.12</v>
      </c>
      <c r="G25" s="485">
        <f t="shared" si="1"/>
        <v>0.2271941487358666</v>
      </c>
    </row>
    <row r="26" spans="1:7" ht="15.75">
      <c r="A26" s="132">
        <v>360800</v>
      </c>
      <c r="B26" s="133" t="s">
        <v>209</v>
      </c>
      <c r="C26" s="134">
        <v>1620450.59</v>
      </c>
      <c r="D26" s="134">
        <v>1579636.46</v>
      </c>
      <c r="E26" s="143">
        <v>92529.87</v>
      </c>
      <c r="F26" s="481">
        <f t="shared" si="0"/>
        <v>1487106.5899999999</v>
      </c>
      <c r="G26" s="485">
        <f t="shared" si="1"/>
        <v>0.10443159600931606</v>
      </c>
    </row>
    <row r="27" spans="1:7" ht="15.75">
      <c r="A27" s="132">
        <v>460800</v>
      </c>
      <c r="B27" s="133" t="s">
        <v>21</v>
      </c>
      <c r="C27" s="134">
        <v>3796854.09</v>
      </c>
      <c r="D27" s="134">
        <v>3746078.22</v>
      </c>
      <c r="E27" s="143">
        <v>204759.69</v>
      </c>
      <c r="F27" s="481">
        <f t="shared" si="0"/>
        <v>3541318.5300000003</v>
      </c>
      <c r="G27" s="485">
        <f t="shared" si="1"/>
        <v>0.24868798817256613</v>
      </c>
    </row>
    <row r="28" spans="1:7" ht="15.75">
      <c r="A28" s="132" t="s">
        <v>146</v>
      </c>
      <c r="B28" s="133" t="s">
        <v>22</v>
      </c>
      <c r="C28" s="134">
        <v>11269731.49</v>
      </c>
      <c r="D28" s="134">
        <v>11031270.99</v>
      </c>
      <c r="E28" s="143">
        <v>434658.35</v>
      </c>
      <c r="F28" s="481">
        <f t="shared" si="0"/>
        <v>10596612.64</v>
      </c>
      <c r="G28" s="485">
        <f t="shared" si="1"/>
        <v>0.7441438143903945</v>
      </c>
    </row>
    <row r="29" spans="1:7" ht="15.75">
      <c r="A29" s="132" t="s">
        <v>147</v>
      </c>
      <c r="B29" s="133" t="s">
        <v>23</v>
      </c>
      <c r="C29" s="134">
        <v>11511903.62</v>
      </c>
      <c r="D29" s="134">
        <v>11412471.72</v>
      </c>
      <c r="E29" s="143">
        <v>387073.12</v>
      </c>
      <c r="F29" s="481">
        <f t="shared" si="0"/>
        <v>11025398.600000001</v>
      </c>
      <c r="G29" s="485">
        <f t="shared" si="1"/>
        <v>0.7742551745647763</v>
      </c>
    </row>
    <row r="30" spans="1:7" ht="15.75">
      <c r="A30" s="132" t="s">
        <v>148</v>
      </c>
      <c r="B30" s="133" t="s">
        <v>24</v>
      </c>
      <c r="C30" s="134">
        <v>4573175.64</v>
      </c>
      <c r="D30" s="134">
        <v>4374311.13</v>
      </c>
      <c r="E30" s="143">
        <v>182946.28</v>
      </c>
      <c r="F30" s="481">
        <f t="shared" si="0"/>
        <v>4191364.85</v>
      </c>
      <c r="G30" s="485">
        <f t="shared" si="1"/>
        <v>0.29433728805064857</v>
      </c>
    </row>
    <row r="31" spans="1:7" ht="15.75">
      <c r="A31" s="132">
        <v>384400</v>
      </c>
      <c r="B31" s="133" t="s">
        <v>25</v>
      </c>
      <c r="C31" s="134">
        <v>453140.68</v>
      </c>
      <c r="D31" s="134">
        <v>448009.59</v>
      </c>
      <c r="E31" s="143">
        <v>26208.87</v>
      </c>
      <c r="F31" s="481">
        <f t="shared" si="0"/>
        <v>421800.72000000003</v>
      </c>
      <c r="G31" s="485">
        <f t="shared" si="1"/>
        <v>0.029620823876167917</v>
      </c>
    </row>
    <row r="32" spans="1:7" ht="15.75">
      <c r="A32" s="132">
        <v>380200</v>
      </c>
      <c r="B32" s="133" t="s">
        <v>26</v>
      </c>
      <c r="C32" s="134">
        <v>5914762.72</v>
      </c>
      <c r="D32" s="134">
        <v>5838926.72</v>
      </c>
      <c r="E32" s="143">
        <v>311130.73</v>
      </c>
      <c r="F32" s="481">
        <f t="shared" si="0"/>
        <v>5527795.99</v>
      </c>
      <c r="G32" s="485">
        <f t="shared" si="1"/>
        <v>0.3881877476244642</v>
      </c>
    </row>
    <row r="33" spans="1:7" ht="15.75">
      <c r="A33" s="132">
        <v>400200</v>
      </c>
      <c r="B33" s="133" t="s">
        <v>27</v>
      </c>
      <c r="C33" s="134">
        <v>15163245.77</v>
      </c>
      <c r="D33" s="134">
        <v>14992858.63</v>
      </c>
      <c r="E33" s="143">
        <v>973525.55</v>
      </c>
      <c r="F33" s="481">
        <f t="shared" si="0"/>
        <v>14019333.08</v>
      </c>
      <c r="G33" s="485">
        <f t="shared" si="1"/>
        <v>0.9845032887189351</v>
      </c>
    </row>
    <row r="34" spans="1:7" ht="15.75">
      <c r="A34" s="132">
        <v>964700</v>
      </c>
      <c r="B34" s="133" t="s">
        <v>28</v>
      </c>
      <c r="C34" s="134">
        <v>1989400.67</v>
      </c>
      <c r="D34" s="134">
        <v>1964428.26</v>
      </c>
      <c r="E34" s="143">
        <v>104509.52</v>
      </c>
      <c r="F34" s="481">
        <f t="shared" si="0"/>
        <v>1859918.74</v>
      </c>
      <c r="G34" s="485">
        <f t="shared" si="1"/>
        <v>0.1306122128514246</v>
      </c>
    </row>
    <row r="35" spans="1:7" ht="15.75">
      <c r="A35" s="132">
        <v>840601</v>
      </c>
      <c r="B35" s="133" t="s">
        <v>29</v>
      </c>
      <c r="C35" s="134">
        <v>3318551.09</v>
      </c>
      <c r="D35" s="134">
        <v>3284994.63</v>
      </c>
      <c r="E35" s="143">
        <v>156356.51</v>
      </c>
      <c r="F35" s="481">
        <f t="shared" si="0"/>
        <v>3128638.12</v>
      </c>
      <c r="G35" s="485">
        <f t="shared" si="1"/>
        <v>0.21970763521879502</v>
      </c>
    </row>
    <row r="36" spans="1:7" ht="15.75">
      <c r="A36" s="132">
        <v>967101</v>
      </c>
      <c r="B36" s="133" t="s">
        <v>30</v>
      </c>
      <c r="C36" s="134">
        <v>4523343.02</v>
      </c>
      <c r="D36" s="134">
        <v>4251328.87</v>
      </c>
      <c r="E36" s="143">
        <v>233285.06999999998</v>
      </c>
      <c r="F36" s="481">
        <f t="shared" si="0"/>
        <v>4018043.8000000003</v>
      </c>
      <c r="G36" s="485">
        <f t="shared" si="1"/>
        <v>0.2821658714250855</v>
      </c>
    </row>
    <row r="37" spans="1:7" ht="15.75">
      <c r="A37" s="132" t="s">
        <v>149</v>
      </c>
      <c r="B37" s="133" t="s">
        <v>31</v>
      </c>
      <c r="C37" s="134">
        <v>7181180.08</v>
      </c>
      <c r="D37" s="134">
        <v>7051881.4</v>
      </c>
      <c r="E37" s="143">
        <v>265786.78</v>
      </c>
      <c r="F37" s="481">
        <f t="shared" si="0"/>
        <v>6786094.62</v>
      </c>
      <c r="G37" s="485">
        <f t="shared" si="1"/>
        <v>0.47655137607643405</v>
      </c>
    </row>
    <row r="38" spans="1:7" ht="15.75">
      <c r="A38" s="132">
        <v>420200</v>
      </c>
      <c r="B38" s="133" t="s">
        <v>32</v>
      </c>
      <c r="C38" s="134">
        <v>12518788.42</v>
      </c>
      <c r="D38" s="134">
        <v>12368873.17</v>
      </c>
      <c r="E38" s="143">
        <v>655584.89</v>
      </c>
      <c r="F38" s="481">
        <f t="shared" si="0"/>
        <v>11713288.28</v>
      </c>
      <c r="G38" s="485">
        <f t="shared" si="1"/>
        <v>0.8225620125841934</v>
      </c>
    </row>
    <row r="39" spans="1:7" ht="15.75">
      <c r="A39" s="132">
        <v>700800</v>
      </c>
      <c r="B39" s="133" t="s">
        <v>33</v>
      </c>
      <c r="C39" s="134">
        <v>1361032.97</v>
      </c>
      <c r="D39" s="134">
        <v>1355074.55</v>
      </c>
      <c r="E39" s="143">
        <v>78179.27</v>
      </c>
      <c r="F39" s="481">
        <f t="shared" si="0"/>
        <v>1276895.28</v>
      </c>
      <c r="G39" s="485">
        <f t="shared" si="1"/>
        <v>0.0896695723923613</v>
      </c>
    </row>
    <row r="40" spans="1:7" ht="15.75">
      <c r="A40" s="132">
        <v>684901</v>
      </c>
      <c r="B40" s="133" t="s">
        <v>34</v>
      </c>
      <c r="C40" s="134">
        <v>995018.7</v>
      </c>
      <c r="D40" s="134">
        <v>982944.68</v>
      </c>
      <c r="E40" s="143">
        <v>62237.44</v>
      </c>
      <c r="F40" s="481">
        <f t="shared" si="0"/>
        <v>920707.24</v>
      </c>
      <c r="G40" s="485">
        <f t="shared" si="1"/>
        <v>0.06465637848496955</v>
      </c>
    </row>
    <row r="41" spans="1:7" ht="15.75">
      <c r="A41" s="132">
        <v>601000</v>
      </c>
      <c r="B41" s="133" t="s">
        <v>35</v>
      </c>
      <c r="C41" s="134">
        <v>2781074.1</v>
      </c>
      <c r="D41" s="134">
        <v>2754858.52</v>
      </c>
      <c r="E41" s="143">
        <v>150329.34</v>
      </c>
      <c r="F41" s="481">
        <f t="shared" si="0"/>
        <v>2604529.18</v>
      </c>
      <c r="G41" s="485">
        <f t="shared" si="1"/>
        <v>0.18290224853366788</v>
      </c>
    </row>
    <row r="42" spans="1:7" ht="15.75">
      <c r="A42" s="132">
        <v>440200</v>
      </c>
      <c r="B42" s="133" t="s">
        <v>36</v>
      </c>
      <c r="C42" s="134">
        <v>8660241.87</v>
      </c>
      <c r="D42" s="134">
        <v>8522811.82</v>
      </c>
      <c r="E42" s="143">
        <v>453253.83</v>
      </c>
      <c r="F42" s="481">
        <f t="shared" si="0"/>
        <v>8069557.99</v>
      </c>
      <c r="G42" s="485">
        <f t="shared" si="1"/>
        <v>0.5666821905384931</v>
      </c>
    </row>
    <row r="43" spans="1:7" ht="15.75">
      <c r="A43" s="132">
        <v>460200</v>
      </c>
      <c r="B43" s="133" t="s">
        <v>37</v>
      </c>
      <c r="C43" s="134">
        <v>14181900.26</v>
      </c>
      <c r="D43" s="134">
        <v>13932118.75</v>
      </c>
      <c r="E43" s="143">
        <v>705654.17</v>
      </c>
      <c r="F43" s="481">
        <f t="shared" si="0"/>
        <v>13226464.58</v>
      </c>
      <c r="G43" s="485">
        <f t="shared" si="1"/>
        <v>0.9288243458393177</v>
      </c>
    </row>
    <row r="44" spans="1:7" ht="15.75">
      <c r="A44" s="132">
        <v>885100</v>
      </c>
      <c r="B44" s="133" t="s">
        <v>38</v>
      </c>
      <c r="C44" s="134">
        <v>2297064.14</v>
      </c>
      <c r="D44" s="134">
        <v>2257639.09</v>
      </c>
      <c r="E44" s="143">
        <v>135590.53</v>
      </c>
      <c r="F44" s="481">
        <f t="shared" si="0"/>
        <v>2122048.56</v>
      </c>
      <c r="G44" s="485">
        <f t="shared" si="1"/>
        <v>0.14902019762421398</v>
      </c>
    </row>
    <row r="45" spans="1:7" ht="15.75">
      <c r="A45" s="132">
        <v>640801</v>
      </c>
      <c r="B45" s="133" t="s">
        <v>39</v>
      </c>
      <c r="C45" s="134">
        <v>1483308.9</v>
      </c>
      <c r="D45" s="134">
        <v>1473188.14</v>
      </c>
      <c r="E45" s="143">
        <v>73539.43</v>
      </c>
      <c r="F45" s="481">
        <f t="shared" si="0"/>
        <v>1399648.71</v>
      </c>
      <c r="G45" s="485">
        <f t="shared" si="1"/>
        <v>0.0982898936905931</v>
      </c>
    </row>
    <row r="46" spans="1:7" ht="15.75">
      <c r="A46" s="132">
        <v>905100</v>
      </c>
      <c r="B46" s="133" t="s">
        <v>40</v>
      </c>
      <c r="C46" s="134">
        <v>5098417.3</v>
      </c>
      <c r="D46" s="134">
        <v>5117305.34</v>
      </c>
      <c r="E46" s="143">
        <v>237580.79</v>
      </c>
      <c r="F46" s="481">
        <f t="shared" si="0"/>
        <v>4879724.55</v>
      </c>
      <c r="G46" s="485">
        <f t="shared" si="1"/>
        <v>0.3426771330778258</v>
      </c>
    </row>
    <row r="47" spans="1:7" ht="15.75">
      <c r="A47" s="132">
        <v>705500</v>
      </c>
      <c r="B47" s="133" t="s">
        <v>41</v>
      </c>
      <c r="C47" s="134">
        <v>1582332.02</v>
      </c>
      <c r="D47" s="134">
        <v>1565014.88</v>
      </c>
      <c r="E47" s="143">
        <v>75213.07</v>
      </c>
      <c r="F47" s="481">
        <f t="shared" si="0"/>
        <v>1489801.8099999998</v>
      </c>
      <c r="G47" s="485">
        <f t="shared" si="1"/>
        <v>0.10462086699237064</v>
      </c>
    </row>
    <row r="48" spans="1:7" ht="15.75">
      <c r="A48" s="132" t="s">
        <v>150</v>
      </c>
      <c r="B48" s="133" t="s">
        <v>42</v>
      </c>
      <c r="C48" s="134">
        <v>10959227.53</v>
      </c>
      <c r="D48" s="134">
        <v>10730382.01</v>
      </c>
      <c r="E48" s="143">
        <v>382326.25</v>
      </c>
      <c r="F48" s="481">
        <f t="shared" si="0"/>
        <v>10348055.76</v>
      </c>
      <c r="G48" s="485">
        <f t="shared" si="1"/>
        <v>0.7266889850916445</v>
      </c>
    </row>
    <row r="49" spans="1:7" ht="15.75">
      <c r="A49" s="132">
        <v>641000</v>
      </c>
      <c r="B49" s="133" t="s">
        <v>43</v>
      </c>
      <c r="C49" s="134">
        <v>5830382.36</v>
      </c>
      <c r="D49" s="134">
        <v>5574099.1</v>
      </c>
      <c r="E49" s="143">
        <v>265151.72000000003</v>
      </c>
      <c r="F49" s="481">
        <f t="shared" si="0"/>
        <v>5308947.38</v>
      </c>
      <c r="G49" s="485">
        <f t="shared" si="1"/>
        <v>0.37281917231156714</v>
      </c>
    </row>
    <row r="50" spans="1:7" ht="15.75">
      <c r="A50" s="132">
        <v>500200</v>
      </c>
      <c r="B50" s="133" t="s">
        <v>44</v>
      </c>
      <c r="C50" s="134">
        <v>11800258.77</v>
      </c>
      <c r="D50" s="134">
        <v>11679981.36</v>
      </c>
      <c r="E50" s="143">
        <v>624058.11</v>
      </c>
      <c r="F50" s="481">
        <f t="shared" si="0"/>
        <v>11055923.25</v>
      </c>
      <c r="G50" s="485">
        <f t="shared" si="1"/>
        <v>0.7763987585812561</v>
      </c>
    </row>
    <row r="51" spans="1:7" ht="15.75">
      <c r="A51" s="132">
        <v>406400</v>
      </c>
      <c r="B51" s="133" t="s">
        <v>45</v>
      </c>
      <c r="C51" s="134">
        <v>6215280.68</v>
      </c>
      <c r="D51" s="134">
        <v>6160483.95</v>
      </c>
      <c r="E51" s="143">
        <v>316070.43</v>
      </c>
      <c r="F51" s="481">
        <f t="shared" si="0"/>
        <v>5844413.5200000005</v>
      </c>
      <c r="G51" s="485">
        <f t="shared" si="1"/>
        <v>0.4104221148209861</v>
      </c>
    </row>
    <row r="52" spans="1:7" ht="15.75">
      <c r="A52" s="132">
        <v>740600</v>
      </c>
      <c r="B52" s="133" t="s">
        <v>46</v>
      </c>
      <c r="C52" s="134">
        <v>11294640.44</v>
      </c>
      <c r="D52" s="134">
        <v>10303087.19</v>
      </c>
      <c r="E52" s="143">
        <v>452579.07999999996</v>
      </c>
      <c r="F52" s="481">
        <f t="shared" si="0"/>
        <v>9850508.11</v>
      </c>
      <c r="G52" s="485">
        <f t="shared" si="1"/>
        <v>0.6917488567043548</v>
      </c>
    </row>
    <row r="53" spans="1:7" ht="15.75">
      <c r="A53" s="132" t="s">
        <v>151</v>
      </c>
      <c r="B53" s="133" t="s">
        <v>47</v>
      </c>
      <c r="C53" s="134">
        <v>5861404.55</v>
      </c>
      <c r="D53" s="134">
        <v>5799638.21</v>
      </c>
      <c r="E53" s="143">
        <v>283661.81999999995</v>
      </c>
      <c r="F53" s="481">
        <f t="shared" si="0"/>
        <v>5515976.39</v>
      </c>
      <c r="G53" s="485">
        <f t="shared" si="1"/>
        <v>0.3873577199045334</v>
      </c>
    </row>
    <row r="54" spans="1:7" ht="15.75">
      <c r="A54" s="132">
        <v>440801</v>
      </c>
      <c r="B54" s="133" t="s">
        <v>48</v>
      </c>
      <c r="C54" s="134">
        <v>3186405.79</v>
      </c>
      <c r="D54" s="134">
        <v>3144904.17</v>
      </c>
      <c r="E54" s="143">
        <v>160630.03</v>
      </c>
      <c r="F54" s="481">
        <f t="shared" si="0"/>
        <v>2984274.14</v>
      </c>
      <c r="G54" s="485">
        <f t="shared" si="1"/>
        <v>0.20956971979360886</v>
      </c>
    </row>
    <row r="55" spans="1:7" ht="15.75">
      <c r="A55" s="132">
        <v>321000</v>
      </c>
      <c r="B55" s="133" t="s">
        <v>49</v>
      </c>
      <c r="C55" s="134">
        <v>3154004.22</v>
      </c>
      <c r="D55" s="134">
        <v>3131778.08</v>
      </c>
      <c r="E55" s="143">
        <v>169374.57</v>
      </c>
      <c r="F55" s="481">
        <f t="shared" si="0"/>
        <v>2962403.5100000002</v>
      </c>
      <c r="G55" s="485">
        <f t="shared" si="1"/>
        <v>0.20803386162985127</v>
      </c>
    </row>
    <row r="56" spans="1:7" ht="15.75">
      <c r="A56" s="132">
        <v>424700</v>
      </c>
      <c r="B56" s="133" t="s">
        <v>50</v>
      </c>
      <c r="C56" s="134">
        <v>1140658.55</v>
      </c>
      <c r="D56" s="134">
        <v>1120237.29</v>
      </c>
      <c r="E56" s="143">
        <v>62654.59</v>
      </c>
      <c r="F56" s="481">
        <f t="shared" si="0"/>
        <v>1057582.7</v>
      </c>
      <c r="G56" s="485">
        <f t="shared" si="1"/>
        <v>0.07426841493106538</v>
      </c>
    </row>
    <row r="57" spans="1:7" ht="15.75">
      <c r="A57" s="132">
        <v>905700</v>
      </c>
      <c r="B57" s="133" t="s">
        <v>51</v>
      </c>
      <c r="C57" s="134">
        <v>1473215.31</v>
      </c>
      <c r="D57" s="134">
        <v>1522726.66</v>
      </c>
      <c r="E57" s="143">
        <v>68529.98</v>
      </c>
      <c r="F57" s="481">
        <f t="shared" si="0"/>
        <v>1454196.68</v>
      </c>
      <c r="G57" s="485">
        <f t="shared" si="1"/>
        <v>0.10212050785401246</v>
      </c>
    </row>
    <row r="58" spans="1:7" ht="15.75">
      <c r="A58" s="132">
        <v>560200</v>
      </c>
      <c r="B58" s="133" t="s">
        <v>52</v>
      </c>
      <c r="C58" s="134">
        <v>2068434.97</v>
      </c>
      <c r="D58" s="134">
        <v>2038792.95</v>
      </c>
      <c r="E58" s="143">
        <v>106104.44</v>
      </c>
      <c r="F58" s="481">
        <f t="shared" si="0"/>
        <v>1932688.51</v>
      </c>
      <c r="G58" s="485">
        <f t="shared" si="1"/>
        <v>0.13572244723101323</v>
      </c>
    </row>
    <row r="59" spans="1:7" ht="15.75">
      <c r="A59" s="132">
        <v>540200</v>
      </c>
      <c r="B59" s="133" t="s">
        <v>53</v>
      </c>
      <c r="C59" s="134">
        <v>13620506.45</v>
      </c>
      <c r="D59" s="134">
        <v>13398004.52</v>
      </c>
      <c r="E59" s="143">
        <v>735695.52</v>
      </c>
      <c r="F59" s="481">
        <f t="shared" si="0"/>
        <v>12662309</v>
      </c>
      <c r="G59" s="485">
        <f t="shared" si="1"/>
        <v>0.8892066963627182</v>
      </c>
    </row>
    <row r="60" spans="1:7" ht="15.75">
      <c r="A60" s="132">
        <v>901201</v>
      </c>
      <c r="B60" s="133" t="s">
        <v>54</v>
      </c>
      <c r="C60" s="134">
        <v>4313286.84</v>
      </c>
      <c r="D60" s="134">
        <v>4253498.49</v>
      </c>
      <c r="E60" s="143">
        <v>234041.97</v>
      </c>
      <c r="F60" s="481">
        <f t="shared" si="0"/>
        <v>4019456.52</v>
      </c>
      <c r="G60" s="485">
        <f t="shared" si="1"/>
        <v>0.28226507924603544</v>
      </c>
    </row>
    <row r="61" spans="1:7" ht="15.75">
      <c r="A61" s="132">
        <v>681000</v>
      </c>
      <c r="B61" s="133" t="s">
        <v>55</v>
      </c>
      <c r="C61" s="134">
        <v>2255659.29</v>
      </c>
      <c r="D61" s="134">
        <v>2208470.86</v>
      </c>
      <c r="E61" s="143">
        <v>138767.23</v>
      </c>
      <c r="F61" s="481">
        <f t="shared" si="0"/>
        <v>2069703.63</v>
      </c>
      <c r="G61" s="485">
        <f t="shared" si="1"/>
        <v>0.14534429125700735</v>
      </c>
    </row>
    <row r="62" spans="1:7" ht="15.75">
      <c r="A62" s="132">
        <v>960200</v>
      </c>
      <c r="B62" s="133" t="s">
        <v>56</v>
      </c>
      <c r="C62" s="134">
        <v>3761993.12</v>
      </c>
      <c r="D62" s="134">
        <v>3707685.65</v>
      </c>
      <c r="E62" s="143">
        <v>203758.46</v>
      </c>
      <c r="F62" s="481">
        <f t="shared" si="0"/>
        <v>3503927.19</v>
      </c>
      <c r="G62" s="485">
        <f t="shared" si="1"/>
        <v>0.24606219299461118</v>
      </c>
    </row>
    <row r="63" spans="1:7" ht="15.75">
      <c r="A63" s="132">
        <v>326100</v>
      </c>
      <c r="B63" s="133" t="s">
        <v>57</v>
      </c>
      <c r="C63" s="134">
        <v>3274376.42</v>
      </c>
      <c r="D63" s="134">
        <v>3237599.79</v>
      </c>
      <c r="E63" s="143">
        <v>185640.96</v>
      </c>
      <c r="F63" s="481">
        <f t="shared" si="0"/>
        <v>3051958.83</v>
      </c>
      <c r="G63" s="485">
        <f t="shared" si="1"/>
        <v>0.21432285601775525</v>
      </c>
    </row>
    <row r="64" spans="1:7" ht="15.75">
      <c r="A64" s="132">
        <v>600202</v>
      </c>
      <c r="B64" s="133" t="s">
        <v>58</v>
      </c>
      <c r="C64" s="134">
        <v>6322170.88</v>
      </c>
      <c r="D64" s="134">
        <v>6258801.06</v>
      </c>
      <c r="E64" s="143">
        <v>360641.50999999995</v>
      </c>
      <c r="F64" s="481">
        <f t="shared" si="0"/>
        <v>5898159.55</v>
      </c>
      <c r="G64" s="485">
        <f t="shared" si="1"/>
        <v>0.4141964129982704</v>
      </c>
    </row>
    <row r="65" spans="1:7" ht="15.75">
      <c r="A65" s="132" t="s">
        <v>152</v>
      </c>
      <c r="B65" s="133" t="s">
        <v>59</v>
      </c>
      <c r="C65" s="134">
        <v>3642907.15</v>
      </c>
      <c r="D65" s="134">
        <v>3596421.66</v>
      </c>
      <c r="E65" s="143">
        <v>177884.99000000002</v>
      </c>
      <c r="F65" s="481">
        <f t="shared" si="0"/>
        <v>3418536.67</v>
      </c>
      <c r="G65" s="485">
        <f t="shared" si="1"/>
        <v>0.24006567038646012</v>
      </c>
    </row>
    <row r="66" spans="1:7" ht="15.75">
      <c r="A66" s="132">
        <v>566900</v>
      </c>
      <c r="B66" s="133" t="s">
        <v>60</v>
      </c>
      <c r="C66" s="134">
        <v>2631374.23</v>
      </c>
      <c r="D66" s="134">
        <v>2617847.8</v>
      </c>
      <c r="E66" s="143">
        <v>143545.15</v>
      </c>
      <c r="F66" s="481">
        <f t="shared" si="0"/>
        <v>2474302.65</v>
      </c>
      <c r="G66" s="485">
        <f t="shared" si="1"/>
        <v>0.1737571311210316</v>
      </c>
    </row>
    <row r="67" spans="1:7" ht="15.75">
      <c r="A67" s="132">
        <v>620200</v>
      </c>
      <c r="B67" s="133" t="s">
        <v>61</v>
      </c>
      <c r="C67" s="134">
        <v>11759730.51</v>
      </c>
      <c r="D67" s="134">
        <v>11369026.71</v>
      </c>
      <c r="E67" s="143">
        <v>671586.32</v>
      </c>
      <c r="F67" s="481">
        <f t="shared" si="0"/>
        <v>10697440.39</v>
      </c>
      <c r="G67" s="485">
        <f t="shared" si="1"/>
        <v>0.7512244116558052</v>
      </c>
    </row>
    <row r="68" spans="1:7" ht="15.75">
      <c r="A68" s="132">
        <v>741001</v>
      </c>
      <c r="B68" s="133" t="s">
        <v>62</v>
      </c>
      <c r="C68" s="134">
        <v>4115854.63</v>
      </c>
      <c r="D68" s="134">
        <v>4055389.19</v>
      </c>
      <c r="E68" s="143">
        <v>201012.02</v>
      </c>
      <c r="F68" s="481">
        <f t="shared" si="0"/>
        <v>3854377.17</v>
      </c>
      <c r="G68" s="485">
        <f t="shared" si="1"/>
        <v>0.2706724334299205</v>
      </c>
    </row>
    <row r="69" spans="1:7" ht="15.75">
      <c r="A69" s="132" t="s">
        <v>153</v>
      </c>
      <c r="B69" s="133" t="s">
        <v>63</v>
      </c>
      <c r="C69" s="134">
        <v>24786652.18</v>
      </c>
      <c r="D69" s="134">
        <v>24369316.18</v>
      </c>
      <c r="E69" s="143">
        <v>975424.57</v>
      </c>
      <c r="F69" s="481">
        <f t="shared" si="0"/>
        <v>23393891.61</v>
      </c>
      <c r="G69" s="485">
        <f t="shared" si="1"/>
        <v>1.6428287347588506</v>
      </c>
    </row>
    <row r="70" spans="1:7" ht="15.75">
      <c r="A70" s="132">
        <v>741401</v>
      </c>
      <c r="B70" s="133" t="s">
        <v>64</v>
      </c>
      <c r="C70" s="134">
        <v>7193674.78</v>
      </c>
      <c r="D70" s="134">
        <v>7093987.89</v>
      </c>
      <c r="E70" s="143">
        <v>360448.34</v>
      </c>
      <c r="F70" s="481">
        <f t="shared" si="0"/>
        <v>6733539.55</v>
      </c>
      <c r="G70" s="485">
        <f t="shared" si="1"/>
        <v>0.47286071269333296</v>
      </c>
    </row>
    <row r="71" spans="1:7" ht="15.75">
      <c r="A71" s="132">
        <v>421200</v>
      </c>
      <c r="B71" s="133" t="s">
        <v>65</v>
      </c>
      <c r="C71" s="134">
        <v>2021399.16</v>
      </c>
      <c r="D71" s="134">
        <v>2006614.88</v>
      </c>
      <c r="E71" s="143">
        <v>118534.11</v>
      </c>
      <c r="F71" s="481">
        <f t="shared" si="0"/>
        <v>1888080.7699999998</v>
      </c>
      <c r="G71" s="485">
        <f t="shared" si="1"/>
        <v>0.13258988261601237</v>
      </c>
    </row>
    <row r="72" spans="1:7" ht="15.75">
      <c r="A72" s="132">
        <v>660200</v>
      </c>
      <c r="B72" s="133" t="s">
        <v>66</v>
      </c>
      <c r="C72" s="134">
        <v>10064665.58</v>
      </c>
      <c r="D72" s="134">
        <v>9872356.65</v>
      </c>
      <c r="E72" s="143">
        <v>619238.38</v>
      </c>
      <c r="F72" s="481">
        <f t="shared" si="0"/>
        <v>9253118.27</v>
      </c>
      <c r="G72" s="485">
        <f t="shared" si="1"/>
        <v>0.6497973416949634</v>
      </c>
    </row>
    <row r="73" spans="1:7" ht="15.75">
      <c r="A73" s="132">
        <v>761201</v>
      </c>
      <c r="B73" s="133" t="s">
        <v>67</v>
      </c>
      <c r="C73" s="134">
        <v>5320615.9</v>
      </c>
      <c r="D73" s="134">
        <v>5235644.1</v>
      </c>
      <c r="E73" s="143">
        <v>318038.18</v>
      </c>
      <c r="F73" s="481">
        <f t="shared" si="0"/>
        <v>4917605.92</v>
      </c>
      <c r="G73" s="485">
        <f t="shared" si="1"/>
        <v>0.34533734045954373</v>
      </c>
    </row>
    <row r="74" spans="1:7" ht="15.75">
      <c r="A74" s="132">
        <v>701400</v>
      </c>
      <c r="B74" s="133" t="s">
        <v>68</v>
      </c>
      <c r="C74" s="134">
        <v>1353545.62</v>
      </c>
      <c r="D74" s="134">
        <v>1353319.39</v>
      </c>
      <c r="E74" s="143">
        <v>66605.04</v>
      </c>
      <c r="F74" s="481">
        <f aca="true" t="shared" si="2" ref="F74:F127">D74-E74</f>
        <v>1286714.3499999999</v>
      </c>
      <c r="G74" s="485">
        <f aca="true" t="shared" si="3" ref="G74:G127">F74/$F$128*100</f>
        <v>0.09035911351760584</v>
      </c>
    </row>
    <row r="75" spans="1:7" ht="15.75">
      <c r="A75" s="132">
        <v>680200</v>
      </c>
      <c r="B75" s="133" t="s">
        <v>69</v>
      </c>
      <c r="C75" s="134">
        <v>5555382.25</v>
      </c>
      <c r="D75" s="134">
        <v>5512085.14</v>
      </c>
      <c r="E75" s="143">
        <v>307434.89</v>
      </c>
      <c r="F75" s="481">
        <f t="shared" si="2"/>
        <v>5204650.25</v>
      </c>
      <c r="G75" s="485">
        <f t="shared" si="3"/>
        <v>0.3654949389187939</v>
      </c>
    </row>
    <row r="76" spans="1:7" ht="15.75">
      <c r="A76" s="132">
        <v>700200</v>
      </c>
      <c r="B76" s="133" t="s">
        <v>70</v>
      </c>
      <c r="C76" s="134">
        <v>12892484.01</v>
      </c>
      <c r="D76" s="134">
        <v>12640276.44</v>
      </c>
      <c r="E76" s="143">
        <v>708991.22</v>
      </c>
      <c r="F76" s="481">
        <f t="shared" si="2"/>
        <v>11931285.219999999</v>
      </c>
      <c r="G76" s="485">
        <f t="shared" si="3"/>
        <v>0.8378707796372309</v>
      </c>
    </row>
    <row r="77" spans="1:7" ht="15.75">
      <c r="A77" s="132" t="s">
        <v>154</v>
      </c>
      <c r="B77" s="133" t="s">
        <v>71</v>
      </c>
      <c r="C77" s="134">
        <v>2886185.39</v>
      </c>
      <c r="D77" s="134">
        <v>2449817.2</v>
      </c>
      <c r="E77" s="143">
        <v>125204.61</v>
      </c>
      <c r="F77" s="481">
        <f t="shared" si="2"/>
        <v>2324612.5900000003</v>
      </c>
      <c r="G77" s="485">
        <f t="shared" si="3"/>
        <v>0.1632451933906432</v>
      </c>
    </row>
    <row r="78" spans="1:7" ht="15.75">
      <c r="A78" s="132" t="s">
        <v>155</v>
      </c>
      <c r="B78" s="133" t="s">
        <v>72</v>
      </c>
      <c r="C78" s="134">
        <v>23885454.09</v>
      </c>
      <c r="D78" s="134">
        <v>23695262.3</v>
      </c>
      <c r="E78" s="143">
        <v>773970.92</v>
      </c>
      <c r="F78" s="481">
        <f t="shared" si="2"/>
        <v>22921291.38</v>
      </c>
      <c r="G78" s="485">
        <f t="shared" si="3"/>
        <v>1.6096405311524973</v>
      </c>
    </row>
    <row r="79" spans="1:7" ht="15.75">
      <c r="A79" s="132">
        <v>961000</v>
      </c>
      <c r="B79" s="133" t="s">
        <v>73</v>
      </c>
      <c r="C79" s="134">
        <v>1491823.57</v>
      </c>
      <c r="D79" s="134">
        <v>1478147.91</v>
      </c>
      <c r="E79" s="143">
        <v>78271.95</v>
      </c>
      <c r="F79" s="481">
        <f t="shared" si="2"/>
        <v>1399875.96</v>
      </c>
      <c r="G79" s="485">
        <f t="shared" si="3"/>
        <v>0.09830585225089584</v>
      </c>
    </row>
    <row r="80" spans="1:7" ht="15.75">
      <c r="A80" s="132">
        <v>887600</v>
      </c>
      <c r="B80" s="133" t="s">
        <v>74</v>
      </c>
      <c r="C80" s="134">
        <v>942040.58</v>
      </c>
      <c r="D80" s="134">
        <v>907639.39</v>
      </c>
      <c r="E80" s="143">
        <v>68437.89</v>
      </c>
      <c r="F80" s="481">
        <f t="shared" si="2"/>
        <v>839201.5</v>
      </c>
      <c r="G80" s="485">
        <f t="shared" si="3"/>
        <v>0.05893266333949342</v>
      </c>
    </row>
    <row r="81" spans="1:7" ht="15.75">
      <c r="A81" s="132">
        <v>967300</v>
      </c>
      <c r="B81" s="133" t="s">
        <v>75</v>
      </c>
      <c r="C81" s="134">
        <v>1110379.62</v>
      </c>
      <c r="D81" s="134">
        <v>1093044.59</v>
      </c>
      <c r="E81" s="143">
        <v>52397.79</v>
      </c>
      <c r="F81" s="481">
        <f t="shared" si="2"/>
        <v>1040646.8</v>
      </c>
      <c r="G81" s="485">
        <f t="shared" si="3"/>
        <v>0.07307909664093921</v>
      </c>
    </row>
    <row r="82" spans="1:7" ht="15.75">
      <c r="A82" s="132">
        <v>327100</v>
      </c>
      <c r="B82" s="133" t="s">
        <v>76</v>
      </c>
      <c r="C82" s="134">
        <v>1772793.36</v>
      </c>
      <c r="D82" s="134">
        <v>1755011.01</v>
      </c>
      <c r="E82" s="143">
        <v>92537.73999999999</v>
      </c>
      <c r="F82" s="481">
        <f t="shared" si="2"/>
        <v>1662473.27</v>
      </c>
      <c r="G82" s="485">
        <f t="shared" si="3"/>
        <v>0.11674666636298522</v>
      </c>
    </row>
    <row r="83" spans="1:7" ht="15.75">
      <c r="A83" s="132">
        <v>647900</v>
      </c>
      <c r="B83" s="133" t="s">
        <v>77</v>
      </c>
      <c r="C83" s="134">
        <v>2231849.43</v>
      </c>
      <c r="D83" s="134">
        <v>2207138.89</v>
      </c>
      <c r="E83" s="143">
        <v>96908.12</v>
      </c>
      <c r="F83" s="481">
        <f t="shared" si="2"/>
        <v>2110230.77</v>
      </c>
      <c r="G83" s="485">
        <f t="shared" si="3"/>
        <v>0.14819029701096814</v>
      </c>
    </row>
    <row r="84" spans="1:7" ht="15.75">
      <c r="A84" s="132">
        <v>740202</v>
      </c>
      <c r="B84" s="133" t="s">
        <v>78</v>
      </c>
      <c r="C84" s="134">
        <v>26246066.01</v>
      </c>
      <c r="D84" s="134">
        <v>25549673.35</v>
      </c>
      <c r="E84" s="143">
        <v>1372173.74</v>
      </c>
      <c r="F84" s="481">
        <f t="shared" si="2"/>
        <v>24177499.610000003</v>
      </c>
      <c r="G84" s="485">
        <f t="shared" si="3"/>
        <v>1.6978573619170885</v>
      </c>
    </row>
    <row r="85" spans="1:7" ht="15.75">
      <c r="A85" s="132" t="s">
        <v>156</v>
      </c>
      <c r="B85" s="133" t="s">
        <v>79</v>
      </c>
      <c r="C85" s="134">
        <v>16173960.54</v>
      </c>
      <c r="D85" s="134">
        <v>15493579.11</v>
      </c>
      <c r="E85" s="143">
        <v>756968.88</v>
      </c>
      <c r="F85" s="481">
        <f t="shared" si="2"/>
        <v>14736610.229999999</v>
      </c>
      <c r="G85" s="485">
        <f t="shared" si="3"/>
        <v>1.0348738526443584</v>
      </c>
    </row>
    <row r="86" spans="1:7" ht="15.75">
      <c r="A86" s="132">
        <v>546701</v>
      </c>
      <c r="B86" s="133" t="s">
        <v>80</v>
      </c>
      <c r="C86" s="134">
        <v>7814793.66</v>
      </c>
      <c r="D86" s="134">
        <v>7677529.73</v>
      </c>
      <c r="E86" s="143">
        <v>334007.81</v>
      </c>
      <c r="F86" s="481">
        <f t="shared" si="2"/>
        <v>7343521.920000001</v>
      </c>
      <c r="G86" s="485">
        <f t="shared" si="3"/>
        <v>0.5156965341905971</v>
      </c>
    </row>
    <row r="87" spans="1:7" ht="15.75">
      <c r="A87" s="132">
        <v>427500</v>
      </c>
      <c r="B87" s="133" t="s">
        <v>81</v>
      </c>
      <c r="C87" s="134">
        <v>2462996.58</v>
      </c>
      <c r="D87" s="134">
        <v>2432574.97</v>
      </c>
      <c r="E87" s="143">
        <v>124399.38</v>
      </c>
      <c r="F87" s="481">
        <f t="shared" si="2"/>
        <v>2308175.5900000003</v>
      </c>
      <c r="G87" s="485">
        <f t="shared" si="3"/>
        <v>0.16209091019726088</v>
      </c>
    </row>
    <row r="88" spans="1:7" ht="15.75">
      <c r="A88" s="132">
        <v>641401</v>
      </c>
      <c r="B88" s="133" t="s">
        <v>82</v>
      </c>
      <c r="C88" s="134">
        <v>1789354.05</v>
      </c>
      <c r="D88" s="134">
        <v>1771673.7</v>
      </c>
      <c r="E88" s="143">
        <v>72582.47</v>
      </c>
      <c r="F88" s="481">
        <f t="shared" si="2"/>
        <v>1699091.23</v>
      </c>
      <c r="G88" s="485">
        <f t="shared" si="3"/>
        <v>0.11931815117188872</v>
      </c>
    </row>
    <row r="89" spans="1:7" ht="15.75">
      <c r="A89" s="132">
        <v>321400</v>
      </c>
      <c r="B89" s="133" t="s">
        <v>83</v>
      </c>
      <c r="C89" s="134">
        <v>2937853.83</v>
      </c>
      <c r="D89" s="134">
        <v>2906764.97</v>
      </c>
      <c r="E89" s="143">
        <v>157972.91</v>
      </c>
      <c r="F89" s="481">
        <f t="shared" si="2"/>
        <v>2748792.06</v>
      </c>
      <c r="G89" s="485">
        <f t="shared" si="3"/>
        <v>0.19303306424291736</v>
      </c>
    </row>
    <row r="90" spans="1:7" ht="15.75">
      <c r="A90" s="132">
        <v>760202</v>
      </c>
      <c r="B90" s="133" t="s">
        <v>84</v>
      </c>
      <c r="C90" s="134">
        <v>5453779.39</v>
      </c>
      <c r="D90" s="134">
        <v>5422567.8</v>
      </c>
      <c r="E90" s="143">
        <v>256343.8</v>
      </c>
      <c r="F90" s="481">
        <f t="shared" si="2"/>
        <v>5166224</v>
      </c>
      <c r="G90" s="485">
        <f t="shared" si="3"/>
        <v>0.3627964675091871</v>
      </c>
    </row>
    <row r="91" spans="1:7" ht="15.75">
      <c r="A91" s="132">
        <v>641600</v>
      </c>
      <c r="B91" s="133" t="s">
        <v>85</v>
      </c>
      <c r="C91" s="134">
        <v>2583324.97</v>
      </c>
      <c r="D91" s="134">
        <v>2543527.34</v>
      </c>
      <c r="E91" s="143">
        <v>138718.22</v>
      </c>
      <c r="F91" s="481">
        <f t="shared" si="2"/>
        <v>2404809.1199999996</v>
      </c>
      <c r="G91" s="485">
        <f t="shared" si="3"/>
        <v>0.16887696967260354</v>
      </c>
    </row>
    <row r="92" spans="1:7" ht="15.75">
      <c r="A92" s="132">
        <v>427300</v>
      </c>
      <c r="B92" s="133" t="s">
        <v>221</v>
      </c>
      <c r="C92" s="134">
        <v>5141412.45</v>
      </c>
      <c r="D92" s="134">
        <v>5060366.6</v>
      </c>
      <c r="E92" s="143">
        <v>274496.8</v>
      </c>
      <c r="F92" s="481">
        <f t="shared" si="2"/>
        <v>4785869.8</v>
      </c>
      <c r="G92" s="485">
        <f t="shared" si="3"/>
        <v>0.33608621256045024</v>
      </c>
    </row>
    <row r="93" spans="1:7" ht="15.75">
      <c r="A93" s="132">
        <v>427700</v>
      </c>
      <c r="B93" s="133" t="s">
        <v>87</v>
      </c>
      <c r="C93" s="134">
        <v>1624035.82</v>
      </c>
      <c r="D93" s="134">
        <v>1596901.3</v>
      </c>
      <c r="E93" s="143">
        <v>86776.48</v>
      </c>
      <c r="F93" s="481">
        <f t="shared" si="2"/>
        <v>1510124.82</v>
      </c>
      <c r="G93" s="485">
        <f t="shared" si="3"/>
        <v>0.10604804402479394</v>
      </c>
    </row>
    <row r="94" spans="1:7" ht="15.75">
      <c r="A94" s="132">
        <v>780200</v>
      </c>
      <c r="B94" s="133" t="s">
        <v>88</v>
      </c>
      <c r="C94" s="134">
        <v>10401710.66</v>
      </c>
      <c r="D94" s="134">
        <v>10316198.94</v>
      </c>
      <c r="E94" s="143">
        <v>590976.59</v>
      </c>
      <c r="F94" s="481">
        <f t="shared" si="2"/>
        <v>9725222.35</v>
      </c>
      <c r="G94" s="485">
        <f t="shared" si="3"/>
        <v>0.6829507033224643</v>
      </c>
    </row>
    <row r="95" spans="1:7" ht="15.75">
      <c r="A95" s="132">
        <v>766300</v>
      </c>
      <c r="B95" s="133" t="s">
        <v>89</v>
      </c>
      <c r="C95" s="134">
        <v>1769330.72</v>
      </c>
      <c r="D95" s="134">
        <v>1734258.2</v>
      </c>
      <c r="E95" s="143">
        <v>100045.43</v>
      </c>
      <c r="F95" s="481">
        <f t="shared" si="2"/>
        <v>1634212.77</v>
      </c>
      <c r="G95" s="485">
        <f t="shared" si="3"/>
        <v>0.11476208157338968</v>
      </c>
    </row>
    <row r="96" spans="1:7" ht="15.75">
      <c r="A96" s="132">
        <v>888301</v>
      </c>
      <c r="B96" s="133" t="s">
        <v>90</v>
      </c>
      <c r="C96" s="134">
        <v>2188746.22</v>
      </c>
      <c r="D96" s="134">
        <v>2158301.58</v>
      </c>
      <c r="E96" s="143">
        <v>161564.11000000002</v>
      </c>
      <c r="F96" s="481">
        <f t="shared" si="2"/>
        <v>1996737.47</v>
      </c>
      <c r="G96" s="485">
        <f t="shared" si="3"/>
        <v>0.14022026545098148</v>
      </c>
    </row>
    <row r="97" spans="1:7" ht="15.75">
      <c r="A97" s="132" t="s">
        <v>157</v>
      </c>
      <c r="B97" s="133" t="s">
        <v>91</v>
      </c>
      <c r="C97" s="134">
        <v>4950051.09</v>
      </c>
      <c r="D97" s="134">
        <v>4774843.43</v>
      </c>
      <c r="E97" s="143">
        <v>200718.33</v>
      </c>
      <c r="F97" s="481">
        <f t="shared" si="2"/>
        <v>4574125.1</v>
      </c>
      <c r="G97" s="485">
        <f t="shared" si="3"/>
        <v>0.32121650710946853</v>
      </c>
    </row>
    <row r="98" spans="1:7" ht="15.75">
      <c r="A98" s="132">
        <v>648500</v>
      </c>
      <c r="B98" s="133" t="s">
        <v>92</v>
      </c>
      <c r="C98" s="134">
        <v>767761.88</v>
      </c>
      <c r="D98" s="134">
        <v>762214.31</v>
      </c>
      <c r="E98" s="143">
        <v>37219.490000000005</v>
      </c>
      <c r="F98" s="481">
        <f t="shared" si="2"/>
        <v>724994.8200000001</v>
      </c>
      <c r="G98" s="485">
        <f t="shared" si="3"/>
        <v>0.05091253489172342</v>
      </c>
    </row>
    <row r="99" spans="1:7" ht="15.75">
      <c r="A99" s="132">
        <v>387500</v>
      </c>
      <c r="B99" s="133" t="s">
        <v>93</v>
      </c>
      <c r="C99" s="134">
        <v>801242.04</v>
      </c>
      <c r="D99" s="134">
        <v>778073.45</v>
      </c>
      <c r="E99" s="143">
        <v>34728.49</v>
      </c>
      <c r="F99" s="481">
        <f t="shared" si="2"/>
        <v>743344.96</v>
      </c>
      <c r="G99" s="485">
        <f t="shared" si="3"/>
        <v>0.05220116774432505</v>
      </c>
    </row>
    <row r="100" spans="1:7" ht="15.75">
      <c r="A100" s="132">
        <v>407700</v>
      </c>
      <c r="B100" s="133" t="s">
        <v>94</v>
      </c>
      <c r="C100" s="134">
        <v>1831758.84</v>
      </c>
      <c r="D100" s="134">
        <v>1791984.48</v>
      </c>
      <c r="E100" s="143">
        <v>119941.21</v>
      </c>
      <c r="F100" s="481">
        <f t="shared" si="2"/>
        <v>1672043.27</v>
      </c>
      <c r="G100" s="485">
        <f t="shared" si="3"/>
        <v>0.11741871662523924</v>
      </c>
    </row>
    <row r="101" spans="1:7" ht="15.75">
      <c r="A101" s="132">
        <v>961600</v>
      </c>
      <c r="B101" s="133" t="s">
        <v>95</v>
      </c>
      <c r="C101" s="134">
        <v>2637190.94</v>
      </c>
      <c r="D101" s="134">
        <v>2595535.29</v>
      </c>
      <c r="E101" s="143">
        <v>137594.22</v>
      </c>
      <c r="F101" s="481">
        <f t="shared" si="2"/>
        <v>2457941.07</v>
      </c>
      <c r="G101" s="485">
        <f t="shared" si="3"/>
        <v>0.17260814427360321</v>
      </c>
    </row>
    <row r="102" spans="1:7" ht="15.75">
      <c r="A102" s="132">
        <v>661400</v>
      </c>
      <c r="B102" s="133" t="s">
        <v>96</v>
      </c>
      <c r="C102" s="134">
        <v>4980175.25</v>
      </c>
      <c r="D102" s="134">
        <v>4898436.96</v>
      </c>
      <c r="E102" s="143">
        <v>318931.61</v>
      </c>
      <c r="F102" s="481">
        <f t="shared" si="2"/>
        <v>4579505.35</v>
      </c>
      <c r="G102" s="485">
        <f t="shared" si="3"/>
        <v>0.32159433348600897</v>
      </c>
    </row>
    <row r="103" spans="1:7" ht="15.75">
      <c r="A103" s="132">
        <v>568700</v>
      </c>
      <c r="B103" s="133" t="s">
        <v>97</v>
      </c>
      <c r="C103" s="134">
        <v>2132778.57</v>
      </c>
      <c r="D103" s="134">
        <v>1984246.85</v>
      </c>
      <c r="E103" s="143">
        <v>117097.33</v>
      </c>
      <c r="F103" s="481">
        <f t="shared" si="2"/>
        <v>1867149.52</v>
      </c>
      <c r="G103" s="485">
        <f t="shared" si="3"/>
        <v>0.13111999211948114</v>
      </c>
    </row>
    <row r="104" spans="1:7" ht="15.75">
      <c r="A104" s="132" t="s">
        <v>158</v>
      </c>
      <c r="B104" s="133" t="s">
        <v>98</v>
      </c>
      <c r="C104" s="134">
        <v>19085017.43</v>
      </c>
      <c r="D104" s="134">
        <v>18818765.86</v>
      </c>
      <c r="E104" s="143">
        <v>844573.4700000001</v>
      </c>
      <c r="F104" s="481">
        <f t="shared" si="2"/>
        <v>17974192.39</v>
      </c>
      <c r="G104" s="485">
        <f t="shared" si="3"/>
        <v>1.2622320490599155</v>
      </c>
    </row>
    <row r="105" spans="1:7" ht="15.75">
      <c r="A105" s="132">
        <v>840200</v>
      </c>
      <c r="B105" s="133" t="s">
        <v>99</v>
      </c>
      <c r="C105" s="134">
        <v>14423600.76</v>
      </c>
      <c r="D105" s="134">
        <v>14041360.9</v>
      </c>
      <c r="E105" s="143">
        <v>754061.31</v>
      </c>
      <c r="F105" s="481">
        <f t="shared" si="2"/>
        <v>13287299.59</v>
      </c>
      <c r="G105" s="485">
        <f t="shared" si="3"/>
        <v>0.9330964654239284</v>
      </c>
    </row>
    <row r="106" spans="1:7" ht="15.75">
      <c r="A106" s="132" t="s">
        <v>159</v>
      </c>
      <c r="B106" s="133" t="s">
        <v>100</v>
      </c>
      <c r="C106" s="134">
        <v>5071934.72</v>
      </c>
      <c r="D106" s="134">
        <v>4955132.14</v>
      </c>
      <c r="E106" s="143">
        <v>197778.59</v>
      </c>
      <c r="F106" s="481">
        <f t="shared" si="2"/>
        <v>4757353.55</v>
      </c>
      <c r="G106" s="485">
        <f t="shared" si="3"/>
        <v>0.33408366780694965</v>
      </c>
    </row>
    <row r="107" spans="1:7" ht="15.75">
      <c r="A107" s="132" t="s">
        <v>160</v>
      </c>
      <c r="B107" s="133" t="s">
        <v>101</v>
      </c>
      <c r="C107" s="134">
        <v>1807640.37</v>
      </c>
      <c r="D107" s="134">
        <v>1773359.67</v>
      </c>
      <c r="E107" s="143">
        <v>71382.82</v>
      </c>
      <c r="F107" s="481">
        <f t="shared" si="2"/>
        <v>1701976.8499999999</v>
      </c>
      <c r="G107" s="485">
        <f t="shared" si="3"/>
        <v>0.11952079293550057</v>
      </c>
    </row>
    <row r="108" spans="1:7" ht="15.75">
      <c r="A108" s="132" t="s">
        <v>161</v>
      </c>
      <c r="B108" s="133" t="s">
        <v>102</v>
      </c>
      <c r="C108" s="134">
        <v>14732456.2</v>
      </c>
      <c r="D108" s="134">
        <v>14439239.48</v>
      </c>
      <c r="E108" s="143">
        <v>654899.74</v>
      </c>
      <c r="F108" s="481">
        <f t="shared" si="2"/>
        <v>13784339.74</v>
      </c>
      <c r="G108" s="485">
        <f t="shared" si="3"/>
        <v>0.9680009547821593</v>
      </c>
    </row>
    <row r="109" spans="1:7" ht="15.75">
      <c r="A109" s="132">
        <v>328200</v>
      </c>
      <c r="B109" s="133" t="s">
        <v>103</v>
      </c>
      <c r="C109" s="134">
        <v>2279855.14</v>
      </c>
      <c r="D109" s="134">
        <v>2258449.37</v>
      </c>
      <c r="E109" s="143">
        <v>123562.84999999999</v>
      </c>
      <c r="F109" s="481">
        <f t="shared" si="2"/>
        <v>2134886.52</v>
      </c>
      <c r="G109" s="485">
        <f t="shared" si="3"/>
        <v>0.1499217393572136</v>
      </c>
    </row>
    <row r="110" spans="1:7" ht="15.75">
      <c r="A110" s="132">
        <v>621200</v>
      </c>
      <c r="B110" s="133" t="s">
        <v>104</v>
      </c>
      <c r="C110" s="134">
        <v>2264791.28</v>
      </c>
      <c r="D110" s="134">
        <v>2241723.05</v>
      </c>
      <c r="E110" s="143">
        <v>129104.62</v>
      </c>
      <c r="F110" s="481">
        <f t="shared" si="2"/>
        <v>2112618.4299999997</v>
      </c>
      <c r="G110" s="485">
        <f t="shared" si="3"/>
        <v>0.14835796968904266</v>
      </c>
    </row>
    <row r="111" spans="1:7" ht="15.75">
      <c r="A111" s="132">
        <v>941600</v>
      </c>
      <c r="B111" s="133" t="s">
        <v>105</v>
      </c>
      <c r="C111" s="134">
        <v>8025800.4</v>
      </c>
      <c r="D111" s="134">
        <v>7907517.7</v>
      </c>
      <c r="E111" s="143">
        <v>430144.75</v>
      </c>
      <c r="F111" s="481">
        <f t="shared" si="2"/>
        <v>7477372.95</v>
      </c>
      <c r="G111" s="485">
        <f t="shared" si="3"/>
        <v>0.5250961809841674</v>
      </c>
    </row>
    <row r="112" spans="1:7" ht="15.75">
      <c r="A112" s="132" t="s">
        <v>162</v>
      </c>
      <c r="B112" s="133" t="s">
        <v>106</v>
      </c>
      <c r="C112" s="134">
        <v>10390131.7</v>
      </c>
      <c r="D112" s="134">
        <v>10110021.2</v>
      </c>
      <c r="E112" s="143">
        <v>421767.99</v>
      </c>
      <c r="F112" s="481">
        <f t="shared" si="2"/>
        <v>9688253.209999999</v>
      </c>
      <c r="G112" s="485">
        <f t="shared" si="3"/>
        <v>0.6803545570076989</v>
      </c>
    </row>
    <row r="113" spans="1:7" ht="15.75">
      <c r="A113" s="132">
        <v>941800</v>
      </c>
      <c r="B113" s="133" t="s">
        <v>107</v>
      </c>
      <c r="C113" s="134">
        <v>1788549.07</v>
      </c>
      <c r="D113" s="134">
        <v>1766213.06</v>
      </c>
      <c r="E113" s="143">
        <v>105022.89</v>
      </c>
      <c r="F113" s="481">
        <f t="shared" si="2"/>
        <v>1661190.1700000002</v>
      </c>
      <c r="G113" s="485">
        <f t="shared" si="3"/>
        <v>0.11665656106606799</v>
      </c>
    </row>
    <row r="114" spans="1:7" ht="15.75">
      <c r="A114" s="132">
        <v>880200</v>
      </c>
      <c r="B114" s="133" t="s">
        <v>108</v>
      </c>
      <c r="C114" s="134">
        <v>17274708.57</v>
      </c>
      <c r="D114" s="134">
        <v>17026448.9</v>
      </c>
      <c r="E114" s="143">
        <v>1079103.59</v>
      </c>
      <c r="F114" s="481">
        <f t="shared" si="2"/>
        <v>15947345.309999999</v>
      </c>
      <c r="G114" s="485">
        <f t="shared" si="3"/>
        <v>1.1198973456468788</v>
      </c>
    </row>
    <row r="115" spans="1:7" ht="15.75">
      <c r="A115" s="132">
        <v>468900</v>
      </c>
      <c r="B115" s="133" t="s">
        <v>109</v>
      </c>
      <c r="C115" s="134">
        <v>1907713.32</v>
      </c>
      <c r="D115" s="134">
        <v>1902486.16</v>
      </c>
      <c r="E115" s="143">
        <v>101181.19</v>
      </c>
      <c r="F115" s="481">
        <f t="shared" si="2"/>
        <v>1801304.97</v>
      </c>
      <c r="G115" s="485">
        <f t="shared" si="3"/>
        <v>0.1264960791523446</v>
      </c>
    </row>
    <row r="116" spans="1:7" ht="15.75">
      <c r="A116" s="132">
        <v>900200</v>
      </c>
      <c r="B116" s="133" t="s">
        <v>110</v>
      </c>
      <c r="C116" s="134">
        <v>18280244.24</v>
      </c>
      <c r="D116" s="134">
        <v>17981201.44</v>
      </c>
      <c r="E116" s="143">
        <v>1004810.6799999999</v>
      </c>
      <c r="F116" s="481">
        <f t="shared" si="2"/>
        <v>16976390.76</v>
      </c>
      <c r="G116" s="485">
        <f t="shared" si="3"/>
        <v>1.1921617411060002</v>
      </c>
    </row>
    <row r="117" spans="1:7" ht="15.75">
      <c r="A117" s="132">
        <v>649300</v>
      </c>
      <c r="B117" s="133" t="s">
        <v>111</v>
      </c>
      <c r="C117" s="134">
        <v>1215421.01</v>
      </c>
      <c r="D117" s="134">
        <v>1174953.66</v>
      </c>
      <c r="E117" s="143">
        <v>70302.12000000001</v>
      </c>
      <c r="F117" s="481">
        <f t="shared" si="2"/>
        <v>1104651.5399999998</v>
      </c>
      <c r="G117" s="485">
        <f t="shared" si="3"/>
        <v>0.0775738095252129</v>
      </c>
    </row>
    <row r="118" spans="1:7" ht="15.75">
      <c r="A118" s="132">
        <v>940200</v>
      </c>
      <c r="B118" s="133" t="s">
        <v>112</v>
      </c>
      <c r="C118" s="134">
        <v>4641174.39</v>
      </c>
      <c r="D118" s="134">
        <v>4591351.76</v>
      </c>
      <c r="E118" s="143">
        <v>262358.61</v>
      </c>
      <c r="F118" s="481">
        <f t="shared" si="2"/>
        <v>4328993.149999999</v>
      </c>
      <c r="G118" s="485">
        <f t="shared" si="3"/>
        <v>0.3040021924507083</v>
      </c>
    </row>
    <row r="119" spans="1:7" ht="15.75">
      <c r="A119" s="132">
        <v>701800</v>
      </c>
      <c r="B119" s="133" t="s">
        <v>113</v>
      </c>
      <c r="C119" s="134">
        <v>1394397.18</v>
      </c>
      <c r="D119" s="134">
        <v>1382870.89</v>
      </c>
      <c r="E119" s="143">
        <v>74646.27</v>
      </c>
      <c r="F119" s="481">
        <f t="shared" si="2"/>
        <v>1308224.6199999999</v>
      </c>
      <c r="G119" s="485">
        <f t="shared" si="3"/>
        <v>0.09186966551286754</v>
      </c>
    </row>
    <row r="120" spans="1:7" ht="15.75">
      <c r="A120" s="132">
        <v>769101</v>
      </c>
      <c r="B120" s="133" t="s">
        <v>114</v>
      </c>
      <c r="C120" s="134">
        <v>624179.36</v>
      </c>
      <c r="D120" s="134">
        <v>612629.48</v>
      </c>
      <c r="E120" s="143">
        <v>31748.89</v>
      </c>
      <c r="F120" s="481">
        <f t="shared" si="2"/>
        <v>580880.59</v>
      </c>
      <c r="G120" s="485">
        <f t="shared" si="3"/>
        <v>0.04079215808231552</v>
      </c>
    </row>
    <row r="121" spans="1:7" ht="15.75">
      <c r="A121" s="132">
        <v>429300</v>
      </c>
      <c r="B121" s="133" t="s">
        <v>115</v>
      </c>
      <c r="C121" s="134">
        <v>2014623.61</v>
      </c>
      <c r="D121" s="134">
        <v>1988687.71</v>
      </c>
      <c r="E121" s="143">
        <v>111079.09999999999</v>
      </c>
      <c r="F121" s="481">
        <f t="shared" si="2"/>
        <v>1877608.6099999999</v>
      </c>
      <c r="G121" s="485">
        <f t="shared" si="3"/>
        <v>0.13185447844941198</v>
      </c>
    </row>
    <row r="122" spans="1:7" ht="15.75">
      <c r="A122" s="132">
        <v>409500</v>
      </c>
      <c r="B122" s="133" t="s">
        <v>116</v>
      </c>
      <c r="C122" s="134">
        <v>4848241.52</v>
      </c>
      <c r="D122" s="134">
        <v>4792885</v>
      </c>
      <c r="E122" s="143">
        <v>263137.33999999997</v>
      </c>
      <c r="F122" s="481">
        <f t="shared" si="2"/>
        <v>4529747.66</v>
      </c>
      <c r="G122" s="485">
        <f t="shared" si="3"/>
        <v>0.31810011524006826</v>
      </c>
    </row>
    <row r="123" spans="1:7" ht="15.75">
      <c r="A123" s="132">
        <v>980200</v>
      </c>
      <c r="B123" s="133" t="s">
        <v>117</v>
      </c>
      <c r="C123" s="134">
        <v>7119205.16</v>
      </c>
      <c r="D123" s="134">
        <v>7026190.36</v>
      </c>
      <c r="E123" s="143">
        <v>374287.44</v>
      </c>
      <c r="F123" s="481">
        <f t="shared" si="2"/>
        <v>6651902.92</v>
      </c>
      <c r="G123" s="485">
        <f t="shared" si="3"/>
        <v>0.4671278058384705</v>
      </c>
    </row>
    <row r="124" spans="1:7" ht="15.75">
      <c r="A124" s="132">
        <v>561800</v>
      </c>
      <c r="B124" s="133" t="s">
        <v>118</v>
      </c>
      <c r="C124" s="134">
        <v>1937672.44</v>
      </c>
      <c r="D124" s="134">
        <v>1908391.47</v>
      </c>
      <c r="E124" s="143">
        <v>107949.44</v>
      </c>
      <c r="F124" s="481">
        <f t="shared" si="2"/>
        <v>1800442.03</v>
      </c>
      <c r="G124" s="485">
        <f t="shared" si="3"/>
        <v>0.12643547946025374</v>
      </c>
    </row>
    <row r="125" spans="1:7" ht="15.75">
      <c r="A125" s="132">
        <v>381600</v>
      </c>
      <c r="B125" s="133" t="s">
        <v>119</v>
      </c>
      <c r="C125" s="134">
        <v>2026853.88</v>
      </c>
      <c r="D125" s="134">
        <v>2004905.48</v>
      </c>
      <c r="E125" s="143">
        <v>102144.52</v>
      </c>
      <c r="F125" s="481">
        <f t="shared" si="2"/>
        <v>1902760.96</v>
      </c>
      <c r="G125" s="485">
        <f t="shared" si="3"/>
        <v>0.13362079437561933</v>
      </c>
    </row>
    <row r="126" spans="1:7" ht="15.75">
      <c r="A126" s="132">
        <v>781800</v>
      </c>
      <c r="B126" s="133" t="s">
        <v>120</v>
      </c>
      <c r="C126" s="134">
        <v>2356431.1</v>
      </c>
      <c r="D126" s="134">
        <v>2311591.81</v>
      </c>
      <c r="E126" s="143">
        <v>141887.51</v>
      </c>
      <c r="F126" s="481">
        <f t="shared" si="2"/>
        <v>2169704.3</v>
      </c>
      <c r="G126" s="485">
        <f t="shared" si="3"/>
        <v>0.15236680708763178</v>
      </c>
    </row>
    <row r="127" spans="1:7" ht="15.75">
      <c r="A127" s="135">
        <v>681801</v>
      </c>
      <c r="B127" s="136" t="s">
        <v>121</v>
      </c>
      <c r="C127" s="137">
        <v>1074652.49</v>
      </c>
      <c r="D127" s="137">
        <v>978038.55</v>
      </c>
      <c r="E127" s="144">
        <v>72511</v>
      </c>
      <c r="F127" s="482">
        <f t="shared" si="2"/>
        <v>905527.55</v>
      </c>
      <c r="G127" s="486">
        <f t="shared" si="3"/>
        <v>0.06359038949380608</v>
      </c>
    </row>
    <row r="128" spans="1:7" ht="15.75">
      <c r="A128" s="570" t="s">
        <v>124</v>
      </c>
      <c r="B128" s="571"/>
      <c r="C128" s="104">
        <f>SUM(C9:C127)</f>
        <v>1535406479.0600002</v>
      </c>
      <c r="D128" s="104">
        <f>SUM(D9:D127)</f>
        <v>1494348702.7900012</v>
      </c>
      <c r="E128" s="104">
        <f>SUM(E9:E127)</f>
        <v>70348068.09</v>
      </c>
      <c r="F128" s="483">
        <f>SUM(F9:F127)</f>
        <v>1424000634.699999</v>
      </c>
      <c r="G128" s="243">
        <f>SUM(G9:G127)</f>
        <v>100.00000000000003</v>
      </c>
    </row>
    <row r="129" spans="1:5" ht="31.5" customHeight="1">
      <c r="A129" s="581" t="s">
        <v>171</v>
      </c>
      <c r="B129" s="582"/>
      <c r="C129" s="582"/>
      <c r="D129" s="145">
        <f>D128-C128</f>
        <v>-41057776.26999903</v>
      </c>
      <c r="E129" s="126"/>
    </row>
    <row r="130" spans="3:5" ht="15.75">
      <c r="C130" s="139"/>
      <c r="D130" s="139"/>
      <c r="E130" s="139"/>
    </row>
    <row r="131" spans="1:7" ht="42.75" customHeight="1">
      <c r="A131" s="572" t="s">
        <v>166</v>
      </c>
      <c r="B131" s="573"/>
      <c r="C131" s="573"/>
      <c r="D131" s="573"/>
      <c r="E131" s="573"/>
      <c r="F131" s="573"/>
      <c r="G131" s="573"/>
    </row>
    <row r="132" spans="3:5" ht="15">
      <c r="C132" s="125"/>
      <c r="D132" s="125"/>
      <c r="E132" s="125"/>
    </row>
    <row r="133" spans="3:6" ht="15.75">
      <c r="C133" s="263"/>
      <c r="D133" s="263"/>
      <c r="E133" s="264"/>
      <c r="F133" s="282"/>
    </row>
    <row r="134" spans="3:6" ht="15">
      <c r="C134" s="125"/>
      <c r="D134" s="125"/>
      <c r="E134" s="125"/>
      <c r="F134" s="283"/>
    </row>
    <row r="135" spans="3:6" ht="15">
      <c r="C135" s="125"/>
      <c r="D135" s="125"/>
      <c r="E135" s="125"/>
      <c r="F135" s="125"/>
    </row>
  </sheetData>
  <sheetProtection formatCells="0" formatColumns="0" formatRows="0" insertColumns="0" insertRows="0" insertHyperlinks="0" deleteColumns="0" deleteRows="0"/>
  <mergeCells count="6">
    <mergeCell ref="A2:C2"/>
    <mergeCell ref="A128:B128"/>
    <mergeCell ref="A131:G131"/>
    <mergeCell ref="A4:G4"/>
    <mergeCell ref="C7:F7"/>
    <mergeCell ref="A129:C129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5" sqref="A15:A124"/>
    </sheetView>
  </sheetViews>
  <sheetFormatPr defaultColWidth="9.140625" defaultRowHeight="12.75"/>
  <cols>
    <col min="1" max="1" width="8.28125" style="1" customWidth="1"/>
    <col min="2" max="2" width="22.421875" style="1" customWidth="1"/>
    <col min="3" max="6" width="16.7109375" style="22" customWidth="1"/>
    <col min="7" max="7" width="6.140625" style="0" customWidth="1"/>
    <col min="8" max="11" width="8.7109375" style="0" customWidth="1"/>
  </cols>
  <sheetData>
    <row r="1" spans="1:7" ht="18.75">
      <c r="A1" s="584" t="s">
        <v>245</v>
      </c>
      <c r="B1" s="585"/>
      <c r="C1" s="585"/>
      <c r="D1" s="585"/>
      <c r="E1" s="585"/>
      <c r="F1" s="585"/>
      <c r="G1" s="585"/>
    </row>
    <row r="2" spans="2:8" ht="15" customHeight="1">
      <c r="B2" s="13"/>
      <c r="C2" s="60"/>
      <c r="D2"/>
      <c r="E2"/>
      <c r="F2" s="60"/>
      <c r="G2" s="155"/>
      <c r="H2" s="155"/>
    </row>
    <row r="3" spans="1:8" ht="43.5">
      <c r="A3" s="105"/>
      <c r="B3" s="106" t="s">
        <v>1</v>
      </c>
      <c r="C3" s="106" t="s">
        <v>223</v>
      </c>
      <c r="D3" s="106" t="s">
        <v>163</v>
      </c>
      <c r="E3" s="106" t="s">
        <v>164</v>
      </c>
      <c r="F3" s="106" t="s">
        <v>165</v>
      </c>
      <c r="G3" s="122"/>
      <c r="H3" s="25"/>
    </row>
    <row r="4" spans="1:11" ht="15.75">
      <c r="A4" s="107"/>
      <c r="B4" s="108" t="s">
        <v>123</v>
      </c>
      <c r="C4" s="109">
        <f>C14+C125</f>
        <v>2144763</v>
      </c>
      <c r="D4" s="109">
        <f>D14+D125</f>
        <v>148884</v>
      </c>
      <c r="E4" s="109">
        <f>E14+E125</f>
        <v>222427</v>
      </c>
      <c r="F4" s="109">
        <f>F14+F125</f>
        <v>457789</v>
      </c>
      <c r="G4" s="118"/>
      <c r="H4" s="121"/>
      <c r="I4" s="69"/>
      <c r="J4" s="69"/>
      <c r="K4" s="68"/>
    </row>
    <row r="5" spans="1:12" ht="15.75">
      <c r="A5" s="487">
        <v>1</v>
      </c>
      <c r="B5" s="102" t="s">
        <v>2</v>
      </c>
      <c r="C5" s="218">
        <v>95467</v>
      </c>
      <c r="D5" s="218">
        <v>6312</v>
      </c>
      <c r="E5" s="218">
        <v>9487</v>
      </c>
      <c r="F5" s="219">
        <v>21591</v>
      </c>
      <c r="G5" s="120"/>
      <c r="H5" s="121"/>
      <c r="I5" s="69"/>
      <c r="J5" s="69"/>
      <c r="K5" s="68"/>
      <c r="L5" s="69"/>
    </row>
    <row r="6" spans="1:11" ht="15.75">
      <c r="A6" s="488">
        <v>2</v>
      </c>
      <c r="B6" s="5" t="s">
        <v>3</v>
      </c>
      <c r="C6" s="21">
        <v>24146</v>
      </c>
      <c r="D6" s="21">
        <v>1554</v>
      </c>
      <c r="E6" s="21">
        <v>2755</v>
      </c>
      <c r="F6" s="62">
        <v>5093</v>
      </c>
      <c r="G6" s="120"/>
      <c r="H6" s="121"/>
      <c r="I6" s="69"/>
      <c r="J6" s="69"/>
      <c r="K6" s="68"/>
    </row>
    <row r="7" spans="1:12" ht="15.75">
      <c r="A7" s="488">
        <v>3</v>
      </c>
      <c r="B7" s="5" t="s">
        <v>4</v>
      </c>
      <c r="C7" s="21">
        <v>61623</v>
      </c>
      <c r="D7" s="21">
        <v>5002</v>
      </c>
      <c r="E7" s="21">
        <v>6995</v>
      </c>
      <c r="F7" s="62">
        <v>12415</v>
      </c>
      <c r="G7" s="120"/>
      <c r="H7" s="121"/>
      <c r="I7" s="69"/>
      <c r="J7" s="69"/>
      <c r="K7" s="68"/>
      <c r="L7" s="69"/>
    </row>
    <row r="8" spans="1:12" ht="15.75">
      <c r="A8" s="488">
        <v>4</v>
      </c>
      <c r="B8" s="5" t="s">
        <v>5</v>
      </c>
      <c r="C8" s="21">
        <v>57371</v>
      </c>
      <c r="D8" s="21">
        <v>3778</v>
      </c>
      <c r="E8" s="21">
        <v>5925</v>
      </c>
      <c r="F8" s="62">
        <v>12592</v>
      </c>
      <c r="G8" s="120"/>
      <c r="H8" s="121"/>
      <c r="I8" s="69"/>
      <c r="J8" s="69"/>
      <c r="K8" s="68"/>
      <c r="L8" s="69"/>
    </row>
    <row r="9" spans="1:12" ht="15.75">
      <c r="A9" s="488">
        <v>5</v>
      </c>
      <c r="B9" s="5" t="s">
        <v>6</v>
      </c>
      <c r="C9" s="21">
        <v>78144</v>
      </c>
      <c r="D9" s="21">
        <v>5673</v>
      </c>
      <c r="E9" s="21">
        <v>8911</v>
      </c>
      <c r="F9" s="62">
        <v>17286</v>
      </c>
      <c r="G9" s="120"/>
      <c r="H9" s="121"/>
      <c r="I9" s="69"/>
      <c r="J9" s="69"/>
      <c r="K9" s="68"/>
      <c r="L9" s="69"/>
    </row>
    <row r="10" spans="1:12" ht="15.75">
      <c r="A10" s="488">
        <v>6</v>
      </c>
      <c r="B10" s="5" t="s">
        <v>7</v>
      </c>
      <c r="C10" s="21">
        <v>31216</v>
      </c>
      <c r="D10" s="21">
        <v>1886</v>
      </c>
      <c r="E10" s="21">
        <v>3288</v>
      </c>
      <c r="F10" s="62">
        <v>6923</v>
      </c>
      <c r="G10" s="120"/>
      <c r="H10" s="121"/>
      <c r="I10" s="69"/>
      <c r="J10" s="69"/>
      <c r="K10" s="68"/>
      <c r="L10" s="69"/>
    </row>
    <row r="11" spans="1:12" ht="15.75">
      <c r="A11" s="488">
        <v>7</v>
      </c>
      <c r="B11" s="5" t="s">
        <v>8</v>
      </c>
      <c r="C11" s="21">
        <v>698529</v>
      </c>
      <c r="D11" s="21">
        <v>50564</v>
      </c>
      <c r="E11" s="21">
        <v>66005</v>
      </c>
      <c r="F11" s="62">
        <v>154659</v>
      </c>
      <c r="G11" s="120"/>
      <c r="H11" s="121"/>
      <c r="I11" s="69"/>
      <c r="J11" s="69"/>
      <c r="K11" s="68"/>
      <c r="L11" s="69"/>
    </row>
    <row r="12" spans="1:12" ht="15.75">
      <c r="A12" s="488">
        <v>8</v>
      </c>
      <c r="B12" s="5" t="s">
        <v>9</v>
      </c>
      <c r="C12" s="21">
        <v>25093</v>
      </c>
      <c r="D12" s="21">
        <v>1909</v>
      </c>
      <c r="E12" s="21">
        <v>2665</v>
      </c>
      <c r="F12" s="62">
        <v>5505</v>
      </c>
      <c r="G12" s="120"/>
      <c r="H12" s="121"/>
      <c r="I12" s="69"/>
      <c r="J12" s="69"/>
      <c r="K12" s="68"/>
      <c r="L12" s="69"/>
    </row>
    <row r="13" spans="1:12" ht="15.75">
      <c r="A13" s="489">
        <v>9</v>
      </c>
      <c r="B13" s="6" t="s">
        <v>10</v>
      </c>
      <c r="C13" s="220">
        <v>39861</v>
      </c>
      <c r="D13" s="220">
        <v>2611</v>
      </c>
      <c r="E13" s="220">
        <v>4139</v>
      </c>
      <c r="F13" s="221">
        <v>9062</v>
      </c>
      <c r="G13" s="120"/>
      <c r="H13" s="121"/>
      <c r="I13" s="69"/>
      <c r="J13" s="69"/>
      <c r="K13" s="68"/>
      <c r="L13" s="69"/>
    </row>
    <row r="14" spans="1:10" ht="15.75">
      <c r="A14" s="583" t="s">
        <v>11</v>
      </c>
      <c r="B14" s="583"/>
      <c r="C14" s="110">
        <f>SUM(C5:C13)</f>
        <v>1111450</v>
      </c>
      <c r="D14" s="110">
        <f>SUM(D5:D13)</f>
        <v>79289</v>
      </c>
      <c r="E14" s="110">
        <f>SUM(E5:E13)</f>
        <v>110170</v>
      </c>
      <c r="F14" s="110">
        <f>SUM(F5:F13)</f>
        <v>245126</v>
      </c>
      <c r="G14" s="119"/>
      <c r="H14" s="119"/>
      <c r="I14" s="61"/>
      <c r="J14" s="60"/>
    </row>
    <row r="15" spans="1:11" ht="15.75">
      <c r="A15" s="487">
        <v>10</v>
      </c>
      <c r="B15" s="102" t="s">
        <v>12</v>
      </c>
      <c r="C15" s="218">
        <v>3879</v>
      </c>
      <c r="D15" s="218">
        <v>191</v>
      </c>
      <c r="E15" s="218">
        <v>397</v>
      </c>
      <c r="F15" s="219">
        <v>907</v>
      </c>
      <c r="G15" s="120"/>
      <c r="H15" s="121"/>
      <c r="I15" s="69"/>
      <c r="J15" s="69"/>
      <c r="K15" s="68"/>
    </row>
    <row r="16" spans="1:11" ht="15.75">
      <c r="A16" s="488">
        <v>11</v>
      </c>
      <c r="B16" s="5" t="s">
        <v>13</v>
      </c>
      <c r="C16" s="21">
        <v>9002</v>
      </c>
      <c r="D16" s="21">
        <v>561</v>
      </c>
      <c r="E16" s="21">
        <v>907</v>
      </c>
      <c r="F16" s="62">
        <v>1933</v>
      </c>
      <c r="G16" s="120"/>
      <c r="H16" s="121"/>
      <c r="I16" s="69"/>
      <c r="J16" s="69"/>
      <c r="K16" s="68"/>
    </row>
    <row r="17" spans="1:11" ht="15.75">
      <c r="A17" s="488">
        <v>12</v>
      </c>
      <c r="B17" s="5" t="s">
        <v>14</v>
      </c>
      <c r="C17" s="21">
        <v>9396</v>
      </c>
      <c r="D17" s="21">
        <v>568</v>
      </c>
      <c r="E17" s="21">
        <v>1083</v>
      </c>
      <c r="F17" s="62">
        <v>2214</v>
      </c>
      <c r="G17" s="120"/>
      <c r="H17" s="121"/>
      <c r="I17" s="69"/>
      <c r="J17" s="69"/>
      <c r="K17" s="68"/>
    </row>
    <row r="18" spans="1:11" ht="15.75">
      <c r="A18" s="488">
        <v>13</v>
      </c>
      <c r="B18" s="5" t="s">
        <v>15</v>
      </c>
      <c r="C18" s="21">
        <v>2941</v>
      </c>
      <c r="D18" s="21">
        <v>135</v>
      </c>
      <c r="E18" s="21">
        <v>254</v>
      </c>
      <c r="F18" s="62">
        <v>614</v>
      </c>
      <c r="G18" s="120"/>
      <c r="H18" s="121"/>
      <c r="I18" s="69"/>
      <c r="J18" s="69"/>
      <c r="K18" s="68"/>
    </row>
    <row r="19" spans="1:11" ht="15.75">
      <c r="A19" s="488">
        <v>14</v>
      </c>
      <c r="B19" s="5" t="s">
        <v>16</v>
      </c>
      <c r="C19" s="21">
        <v>5359</v>
      </c>
      <c r="D19" s="21">
        <v>311</v>
      </c>
      <c r="E19" s="21">
        <v>545</v>
      </c>
      <c r="F19" s="62">
        <v>1196</v>
      </c>
      <c r="G19" s="120"/>
      <c r="H19" s="121"/>
      <c r="I19" s="69"/>
      <c r="J19" s="69"/>
      <c r="K19" s="68"/>
    </row>
    <row r="20" spans="1:11" ht="15.75">
      <c r="A20" s="488">
        <v>15</v>
      </c>
      <c r="B20" s="5" t="s">
        <v>17</v>
      </c>
      <c r="C20" s="21">
        <v>1513</v>
      </c>
      <c r="D20" s="21">
        <v>88</v>
      </c>
      <c r="E20" s="21">
        <v>147</v>
      </c>
      <c r="F20" s="62">
        <v>330</v>
      </c>
      <c r="G20" s="120"/>
      <c r="H20" s="121"/>
      <c r="I20" s="69"/>
      <c r="J20" s="69"/>
      <c r="K20" s="68"/>
    </row>
    <row r="21" spans="1:11" ht="15.75">
      <c r="A21" s="488">
        <v>16</v>
      </c>
      <c r="B21" s="5" t="s">
        <v>18</v>
      </c>
      <c r="C21" s="21">
        <v>17332</v>
      </c>
      <c r="D21" s="21">
        <v>1005</v>
      </c>
      <c r="E21" s="21">
        <v>1789</v>
      </c>
      <c r="F21" s="62">
        <v>3722</v>
      </c>
      <c r="G21" s="120"/>
      <c r="H21" s="121"/>
      <c r="I21" s="69"/>
      <c r="J21" s="69"/>
      <c r="K21" s="68"/>
    </row>
    <row r="22" spans="1:11" ht="15.75">
      <c r="A22" s="488">
        <v>17</v>
      </c>
      <c r="B22" s="5" t="s">
        <v>19</v>
      </c>
      <c r="C22" s="21">
        <v>5944</v>
      </c>
      <c r="D22" s="21">
        <v>380</v>
      </c>
      <c r="E22" s="21">
        <v>688</v>
      </c>
      <c r="F22" s="62">
        <v>1194</v>
      </c>
      <c r="G22" s="120"/>
      <c r="H22" s="121"/>
      <c r="I22" s="69"/>
      <c r="J22" s="69"/>
      <c r="K22" s="68"/>
    </row>
    <row r="23" spans="1:11" ht="15.75">
      <c r="A23" s="488">
        <v>18</v>
      </c>
      <c r="B23" s="5" t="s">
        <v>20</v>
      </c>
      <c r="C23" s="21">
        <v>3849</v>
      </c>
      <c r="D23" s="21">
        <v>238</v>
      </c>
      <c r="E23" s="21">
        <v>396</v>
      </c>
      <c r="F23" s="62">
        <v>836</v>
      </c>
      <c r="G23" s="120"/>
      <c r="H23" s="121"/>
      <c r="I23" s="69"/>
      <c r="J23" s="69"/>
      <c r="K23" s="68"/>
    </row>
    <row r="24" spans="1:11" ht="15.75">
      <c r="A24" s="488">
        <v>19</v>
      </c>
      <c r="B24" s="5" t="s">
        <v>21</v>
      </c>
      <c r="C24" s="21">
        <v>7586</v>
      </c>
      <c r="D24" s="21">
        <v>405</v>
      </c>
      <c r="E24" s="21">
        <v>827</v>
      </c>
      <c r="F24" s="62">
        <v>1756</v>
      </c>
      <c r="G24" s="120"/>
      <c r="H24" s="121"/>
      <c r="I24" s="69"/>
      <c r="J24" s="69"/>
      <c r="K24" s="68"/>
    </row>
    <row r="25" spans="1:11" ht="15.75">
      <c r="A25" s="488">
        <v>20</v>
      </c>
      <c r="B25" s="123" t="s">
        <v>22</v>
      </c>
      <c r="C25" s="21">
        <v>10970</v>
      </c>
      <c r="D25" s="21">
        <v>1208</v>
      </c>
      <c r="E25" s="21">
        <v>1547</v>
      </c>
      <c r="F25" s="62">
        <v>1508</v>
      </c>
      <c r="G25" s="120"/>
      <c r="H25" s="121"/>
      <c r="I25" s="69"/>
      <c r="J25" s="69"/>
      <c r="K25" s="68"/>
    </row>
    <row r="26" spans="1:11" ht="15.75">
      <c r="A26" s="488">
        <v>21</v>
      </c>
      <c r="B26" s="123" t="s">
        <v>23</v>
      </c>
      <c r="C26" s="21">
        <v>10505</v>
      </c>
      <c r="D26" s="21">
        <v>1082</v>
      </c>
      <c r="E26" s="21">
        <v>1442</v>
      </c>
      <c r="F26" s="62">
        <v>1489</v>
      </c>
      <c r="G26" s="120"/>
      <c r="H26" s="121"/>
      <c r="I26" s="69"/>
      <c r="J26" s="69"/>
      <c r="K26" s="68"/>
    </row>
    <row r="27" spans="1:11" ht="15.75">
      <c r="A27" s="488">
        <v>22</v>
      </c>
      <c r="B27" s="5" t="s">
        <v>24</v>
      </c>
      <c r="C27" s="21">
        <v>5694</v>
      </c>
      <c r="D27" s="21">
        <v>444</v>
      </c>
      <c r="E27" s="21">
        <v>770</v>
      </c>
      <c r="F27" s="62">
        <v>991</v>
      </c>
      <c r="G27" s="120"/>
      <c r="H27" s="121"/>
      <c r="I27" s="69"/>
      <c r="J27" s="69"/>
      <c r="K27" s="68"/>
    </row>
    <row r="28" spans="1:11" ht="15.75">
      <c r="A28" s="488">
        <v>23</v>
      </c>
      <c r="B28" s="123" t="s">
        <v>25</v>
      </c>
      <c r="C28" s="21">
        <v>1176</v>
      </c>
      <c r="D28" s="21">
        <v>53</v>
      </c>
      <c r="E28" s="21">
        <v>110</v>
      </c>
      <c r="F28" s="62">
        <v>270</v>
      </c>
      <c r="G28" s="120"/>
      <c r="H28" s="121"/>
      <c r="I28" s="69"/>
      <c r="J28" s="69"/>
      <c r="K28" s="68"/>
    </row>
    <row r="29" spans="1:11" ht="15.75">
      <c r="A29" s="488">
        <v>24</v>
      </c>
      <c r="B29" s="123" t="s">
        <v>26</v>
      </c>
      <c r="C29" s="21">
        <v>13894</v>
      </c>
      <c r="D29" s="21">
        <v>806</v>
      </c>
      <c r="E29" s="21">
        <v>1401</v>
      </c>
      <c r="F29" s="62">
        <v>3017</v>
      </c>
      <c r="G29" s="120"/>
      <c r="H29" s="121"/>
      <c r="I29" s="69"/>
      <c r="J29" s="69"/>
      <c r="K29" s="68"/>
    </row>
    <row r="30" spans="1:11" ht="15.75">
      <c r="A30" s="488">
        <v>25</v>
      </c>
      <c r="B30" s="123" t="s">
        <v>27</v>
      </c>
      <c r="C30" s="21">
        <v>25613</v>
      </c>
      <c r="D30" s="21">
        <v>1705</v>
      </c>
      <c r="E30" s="21">
        <v>2826</v>
      </c>
      <c r="F30" s="62">
        <v>5136</v>
      </c>
      <c r="G30" s="120"/>
      <c r="H30" s="121"/>
      <c r="I30" s="69"/>
      <c r="J30" s="69"/>
      <c r="K30" s="68"/>
    </row>
    <row r="31" spans="1:11" ht="15.75">
      <c r="A31" s="488">
        <v>26</v>
      </c>
      <c r="B31" s="123" t="s">
        <v>28</v>
      </c>
      <c r="C31" s="21">
        <v>3336</v>
      </c>
      <c r="D31" s="21">
        <v>228</v>
      </c>
      <c r="E31" s="21">
        <v>335</v>
      </c>
      <c r="F31" s="62">
        <v>709</v>
      </c>
      <c r="G31" s="120"/>
      <c r="H31" s="121"/>
      <c r="I31" s="69"/>
      <c r="J31" s="69"/>
      <c r="K31" s="68"/>
    </row>
    <row r="32" spans="1:11" ht="15.75">
      <c r="A32" s="488">
        <v>27</v>
      </c>
      <c r="B32" s="123" t="s">
        <v>29</v>
      </c>
      <c r="C32" s="21">
        <v>6376</v>
      </c>
      <c r="D32" s="21">
        <v>393</v>
      </c>
      <c r="E32" s="21">
        <v>715</v>
      </c>
      <c r="F32" s="62">
        <v>1363</v>
      </c>
      <c r="G32" s="120"/>
      <c r="H32" s="121"/>
      <c r="I32" s="69"/>
      <c r="J32" s="69"/>
      <c r="K32" s="68"/>
    </row>
    <row r="33" spans="1:11" ht="15.75">
      <c r="A33" s="488">
        <v>28</v>
      </c>
      <c r="B33" s="123" t="s">
        <v>30</v>
      </c>
      <c r="C33" s="21">
        <v>7977</v>
      </c>
      <c r="D33" s="21">
        <v>566</v>
      </c>
      <c r="E33" s="21">
        <v>849</v>
      </c>
      <c r="F33" s="62">
        <v>1644</v>
      </c>
      <c r="G33" s="120"/>
      <c r="H33" s="121"/>
      <c r="I33" s="69"/>
      <c r="J33" s="69"/>
      <c r="K33" s="68"/>
    </row>
    <row r="34" spans="1:11" ht="15.75">
      <c r="A34" s="488">
        <v>29</v>
      </c>
      <c r="B34" s="123" t="s">
        <v>31</v>
      </c>
      <c r="C34" s="21">
        <v>7081</v>
      </c>
      <c r="D34" s="21">
        <v>559</v>
      </c>
      <c r="E34" s="21">
        <v>668</v>
      </c>
      <c r="F34" s="62">
        <v>1549</v>
      </c>
      <c r="G34" s="120"/>
      <c r="H34" s="121"/>
      <c r="I34" s="69"/>
      <c r="J34" s="69"/>
      <c r="K34" s="68"/>
    </row>
    <row r="35" spans="1:11" ht="15.75">
      <c r="A35" s="488">
        <v>30</v>
      </c>
      <c r="B35" s="123" t="s">
        <v>32</v>
      </c>
      <c r="C35" s="21">
        <v>18717</v>
      </c>
      <c r="D35" s="21">
        <v>1321</v>
      </c>
      <c r="E35" s="21">
        <v>1917</v>
      </c>
      <c r="F35" s="62">
        <v>4102</v>
      </c>
      <c r="G35" s="120"/>
      <c r="H35" s="121"/>
      <c r="I35" s="69"/>
      <c r="J35" s="69"/>
      <c r="K35" s="68"/>
    </row>
    <row r="36" spans="1:11" ht="15.75">
      <c r="A36" s="488">
        <v>31</v>
      </c>
      <c r="B36" s="123" t="s">
        <v>33</v>
      </c>
      <c r="C36" s="21">
        <v>2788</v>
      </c>
      <c r="D36" s="21">
        <v>127</v>
      </c>
      <c r="E36" s="21">
        <v>292</v>
      </c>
      <c r="F36" s="62">
        <v>624</v>
      </c>
      <c r="G36" s="120"/>
      <c r="H36" s="121"/>
      <c r="I36" s="69"/>
      <c r="J36" s="69"/>
      <c r="K36" s="68"/>
    </row>
    <row r="37" spans="1:11" ht="15.75">
      <c r="A37" s="488">
        <v>32</v>
      </c>
      <c r="B37" s="123" t="s">
        <v>34</v>
      </c>
      <c r="C37" s="21">
        <v>2944</v>
      </c>
      <c r="D37" s="21">
        <v>154</v>
      </c>
      <c r="E37" s="21">
        <v>261</v>
      </c>
      <c r="F37" s="62">
        <v>647</v>
      </c>
      <c r="G37" s="120"/>
      <c r="H37" s="121"/>
      <c r="I37" s="69"/>
      <c r="J37" s="69"/>
      <c r="K37" s="68"/>
    </row>
    <row r="38" spans="1:11" ht="15.75">
      <c r="A38" s="488">
        <v>33</v>
      </c>
      <c r="B38" s="123" t="s">
        <v>35</v>
      </c>
      <c r="C38" s="21">
        <v>8194</v>
      </c>
      <c r="D38" s="21">
        <v>393</v>
      </c>
      <c r="E38" s="21">
        <v>842</v>
      </c>
      <c r="F38" s="62">
        <v>1844</v>
      </c>
      <c r="G38" s="120"/>
      <c r="H38" s="121"/>
      <c r="I38" s="69"/>
      <c r="J38" s="69"/>
      <c r="K38" s="68"/>
    </row>
    <row r="39" spans="1:11" ht="15.75">
      <c r="A39" s="488">
        <v>34</v>
      </c>
      <c r="B39" s="123" t="s">
        <v>36</v>
      </c>
      <c r="C39" s="21">
        <v>24838</v>
      </c>
      <c r="D39" s="21">
        <v>1202</v>
      </c>
      <c r="E39" s="21">
        <v>2227</v>
      </c>
      <c r="F39" s="62">
        <v>5584</v>
      </c>
      <c r="G39" s="120"/>
      <c r="H39" s="121"/>
      <c r="I39" s="69"/>
      <c r="J39" s="69"/>
      <c r="K39" s="68"/>
    </row>
    <row r="40" spans="1:11" ht="15.75">
      <c r="A40" s="488">
        <v>35</v>
      </c>
      <c r="B40" s="123" t="s">
        <v>37</v>
      </c>
      <c r="C40" s="21">
        <v>22173</v>
      </c>
      <c r="D40" s="21">
        <v>1409</v>
      </c>
      <c r="E40" s="21">
        <v>2455</v>
      </c>
      <c r="F40" s="62">
        <v>4564</v>
      </c>
      <c r="G40" s="120"/>
      <c r="H40" s="121"/>
      <c r="I40" s="69"/>
      <c r="J40" s="69"/>
      <c r="K40" s="68"/>
    </row>
    <row r="41" spans="1:11" ht="15.75">
      <c r="A41" s="488">
        <v>36</v>
      </c>
      <c r="B41" s="123" t="s">
        <v>38</v>
      </c>
      <c r="C41" s="21">
        <v>4354</v>
      </c>
      <c r="D41" s="21">
        <v>264</v>
      </c>
      <c r="E41" s="21">
        <v>446</v>
      </c>
      <c r="F41" s="62">
        <v>972</v>
      </c>
      <c r="G41" s="120"/>
      <c r="H41" s="121"/>
      <c r="I41" s="69"/>
      <c r="J41" s="69"/>
      <c r="K41" s="68"/>
    </row>
    <row r="42" spans="1:11" ht="15.75">
      <c r="A42" s="488">
        <v>37</v>
      </c>
      <c r="B42" s="123" t="s">
        <v>39</v>
      </c>
      <c r="C42" s="21">
        <v>3005</v>
      </c>
      <c r="D42" s="21">
        <v>166</v>
      </c>
      <c r="E42" s="21">
        <v>306</v>
      </c>
      <c r="F42" s="62">
        <v>690</v>
      </c>
      <c r="G42" s="120"/>
      <c r="H42" s="121"/>
      <c r="I42" s="69"/>
      <c r="J42" s="69"/>
      <c r="K42" s="68"/>
    </row>
    <row r="43" spans="1:11" ht="15.75">
      <c r="A43" s="488">
        <v>38</v>
      </c>
      <c r="B43" s="123" t="s">
        <v>40</v>
      </c>
      <c r="C43" s="21">
        <v>7642</v>
      </c>
      <c r="D43" s="21">
        <v>409</v>
      </c>
      <c r="E43" s="21">
        <v>758</v>
      </c>
      <c r="F43" s="62">
        <v>1844</v>
      </c>
      <c r="G43" s="120"/>
      <c r="H43" s="121"/>
      <c r="I43" s="69"/>
      <c r="J43" s="69"/>
      <c r="K43" s="68"/>
    </row>
    <row r="44" spans="1:11" ht="15.75">
      <c r="A44" s="488">
        <v>39</v>
      </c>
      <c r="B44" s="123" t="s">
        <v>41</v>
      </c>
      <c r="C44" s="21">
        <v>3243</v>
      </c>
      <c r="D44" s="21">
        <v>169</v>
      </c>
      <c r="E44" s="21">
        <v>300</v>
      </c>
      <c r="F44" s="62">
        <v>817</v>
      </c>
      <c r="G44" s="120"/>
      <c r="H44" s="121"/>
      <c r="I44" s="69"/>
      <c r="J44" s="69"/>
      <c r="K44" s="68"/>
    </row>
    <row r="45" spans="1:11" ht="15.75">
      <c r="A45" s="488">
        <v>40</v>
      </c>
      <c r="B45" s="123" t="s">
        <v>42</v>
      </c>
      <c r="C45" s="21">
        <v>8357</v>
      </c>
      <c r="D45" s="21">
        <v>732</v>
      </c>
      <c r="E45" s="21">
        <v>1196</v>
      </c>
      <c r="F45" s="62">
        <v>1130</v>
      </c>
      <c r="G45" s="120"/>
      <c r="H45" s="121"/>
      <c r="I45" s="69"/>
      <c r="J45" s="69"/>
      <c r="K45" s="68"/>
    </row>
    <row r="46" spans="1:11" ht="15.75">
      <c r="A46" s="488">
        <v>41</v>
      </c>
      <c r="B46" s="123" t="s">
        <v>43</v>
      </c>
      <c r="C46" s="21">
        <v>9528</v>
      </c>
      <c r="D46" s="21">
        <v>624</v>
      </c>
      <c r="E46" s="21">
        <v>1062</v>
      </c>
      <c r="F46" s="62">
        <v>2087</v>
      </c>
      <c r="G46" s="120"/>
      <c r="H46" s="121"/>
      <c r="I46" s="69"/>
      <c r="J46" s="69"/>
      <c r="K46" s="68"/>
    </row>
    <row r="47" spans="1:11" ht="15.75">
      <c r="A47" s="488">
        <v>42</v>
      </c>
      <c r="B47" s="123" t="s">
        <v>44</v>
      </c>
      <c r="C47" s="21">
        <v>22916</v>
      </c>
      <c r="D47" s="21">
        <v>1369</v>
      </c>
      <c r="E47" s="21">
        <v>2384</v>
      </c>
      <c r="F47" s="62">
        <v>4779</v>
      </c>
      <c r="G47" s="120"/>
      <c r="H47" s="121"/>
      <c r="I47" s="69"/>
      <c r="J47" s="69"/>
      <c r="K47" s="68"/>
    </row>
    <row r="48" spans="1:11" ht="15.75">
      <c r="A48" s="488">
        <v>43</v>
      </c>
      <c r="B48" s="123" t="s">
        <v>45</v>
      </c>
      <c r="C48" s="21">
        <v>9272</v>
      </c>
      <c r="D48" s="21">
        <v>653</v>
      </c>
      <c r="E48" s="21">
        <v>1145</v>
      </c>
      <c r="F48" s="62">
        <v>1686</v>
      </c>
      <c r="G48" s="120"/>
      <c r="H48" s="121"/>
      <c r="I48" s="69"/>
      <c r="J48" s="69"/>
      <c r="K48" s="68"/>
    </row>
    <row r="49" spans="1:11" ht="15.75">
      <c r="A49" s="488">
        <v>44</v>
      </c>
      <c r="B49" s="123" t="s">
        <v>46</v>
      </c>
      <c r="C49" s="21">
        <v>9632</v>
      </c>
      <c r="D49" s="21">
        <v>958</v>
      </c>
      <c r="E49" s="21">
        <v>1273</v>
      </c>
      <c r="F49" s="62">
        <v>1629</v>
      </c>
      <c r="G49" s="120"/>
      <c r="H49" s="121"/>
      <c r="I49" s="69"/>
      <c r="J49" s="69"/>
      <c r="K49" s="68"/>
    </row>
    <row r="50" spans="1:11" ht="15.75">
      <c r="A50" s="488">
        <v>45</v>
      </c>
      <c r="B50" s="123" t="s">
        <v>47</v>
      </c>
      <c r="C50" s="21">
        <v>8251</v>
      </c>
      <c r="D50" s="21">
        <v>617</v>
      </c>
      <c r="E50" s="21">
        <v>892</v>
      </c>
      <c r="F50" s="62">
        <v>1585</v>
      </c>
      <c r="G50" s="120"/>
      <c r="H50" s="121"/>
      <c r="I50" s="69"/>
      <c r="J50" s="69"/>
      <c r="K50" s="68"/>
    </row>
    <row r="51" spans="1:11" ht="15.75">
      <c r="A51" s="488">
        <v>46</v>
      </c>
      <c r="B51" s="123" t="s">
        <v>48</v>
      </c>
      <c r="C51" s="21">
        <v>8027</v>
      </c>
      <c r="D51" s="21">
        <v>383</v>
      </c>
      <c r="E51" s="21">
        <v>771</v>
      </c>
      <c r="F51" s="62">
        <v>1894</v>
      </c>
      <c r="G51" s="120"/>
      <c r="H51" s="121"/>
      <c r="I51" s="69"/>
      <c r="J51" s="69"/>
      <c r="K51" s="68"/>
    </row>
    <row r="52" spans="1:11" ht="15.75">
      <c r="A52" s="488">
        <v>47</v>
      </c>
      <c r="B52" s="123" t="s">
        <v>49</v>
      </c>
      <c r="C52" s="21">
        <v>6037</v>
      </c>
      <c r="D52" s="21">
        <v>333</v>
      </c>
      <c r="E52" s="21">
        <v>637</v>
      </c>
      <c r="F52" s="62">
        <v>1290</v>
      </c>
      <c r="G52" s="120"/>
      <c r="H52" s="121"/>
      <c r="I52" s="69"/>
      <c r="J52" s="69"/>
      <c r="K52" s="68"/>
    </row>
    <row r="53" spans="1:11" ht="15.75">
      <c r="A53" s="488">
        <v>48</v>
      </c>
      <c r="B53" s="123" t="s">
        <v>50</v>
      </c>
      <c r="C53" s="21">
        <v>2429</v>
      </c>
      <c r="D53" s="21">
        <v>142</v>
      </c>
      <c r="E53" s="21">
        <v>257</v>
      </c>
      <c r="F53" s="62">
        <v>545</v>
      </c>
      <c r="G53" s="120"/>
      <c r="H53" s="121"/>
      <c r="I53" s="69"/>
      <c r="J53" s="69"/>
      <c r="K53" s="68"/>
    </row>
    <row r="54" spans="1:11" ht="15.75">
      <c r="A54" s="488">
        <v>49</v>
      </c>
      <c r="B54" s="123" t="s">
        <v>51</v>
      </c>
      <c r="C54" s="21">
        <v>2553</v>
      </c>
      <c r="D54" s="21">
        <v>181</v>
      </c>
      <c r="E54" s="21">
        <v>268</v>
      </c>
      <c r="F54" s="62">
        <v>513</v>
      </c>
      <c r="G54" s="120"/>
      <c r="H54" s="121"/>
      <c r="I54" s="69"/>
      <c r="J54" s="69"/>
      <c r="K54" s="68"/>
    </row>
    <row r="55" spans="1:11" ht="15.75">
      <c r="A55" s="488">
        <v>50</v>
      </c>
      <c r="B55" s="123" t="s">
        <v>52</v>
      </c>
      <c r="C55" s="21">
        <v>5069</v>
      </c>
      <c r="D55" s="21">
        <v>282</v>
      </c>
      <c r="E55" s="21">
        <v>466</v>
      </c>
      <c r="F55" s="62">
        <v>1141</v>
      </c>
      <c r="G55" s="120"/>
      <c r="H55" s="121"/>
      <c r="I55" s="69"/>
      <c r="J55" s="69"/>
      <c r="K55" s="68"/>
    </row>
    <row r="56" spans="1:11" ht="15.75">
      <c r="A56" s="488">
        <v>51</v>
      </c>
      <c r="B56" s="123" t="s">
        <v>53</v>
      </c>
      <c r="C56" s="21">
        <v>24775</v>
      </c>
      <c r="D56" s="21">
        <v>1455</v>
      </c>
      <c r="E56" s="21">
        <v>2595</v>
      </c>
      <c r="F56" s="62">
        <v>4922</v>
      </c>
      <c r="G56" s="120"/>
      <c r="H56" s="121"/>
      <c r="I56" s="69"/>
      <c r="J56" s="69"/>
      <c r="K56" s="68"/>
    </row>
    <row r="57" spans="1:11" ht="15.75">
      <c r="A57" s="488">
        <v>52</v>
      </c>
      <c r="B57" s="123" t="s">
        <v>54</v>
      </c>
      <c r="C57" s="21">
        <v>9016</v>
      </c>
      <c r="D57" s="21">
        <v>531</v>
      </c>
      <c r="E57" s="21">
        <v>1069</v>
      </c>
      <c r="F57" s="62">
        <v>1864</v>
      </c>
      <c r="G57" s="120"/>
      <c r="H57" s="121"/>
      <c r="I57" s="69"/>
      <c r="J57" s="69"/>
      <c r="K57" s="68"/>
    </row>
    <row r="58" spans="1:11" ht="15.75">
      <c r="A58" s="488">
        <v>53</v>
      </c>
      <c r="B58" s="123" t="s">
        <v>55</v>
      </c>
      <c r="C58" s="21">
        <v>6175</v>
      </c>
      <c r="D58" s="21">
        <v>312</v>
      </c>
      <c r="E58" s="21">
        <v>617</v>
      </c>
      <c r="F58" s="62">
        <v>1445</v>
      </c>
      <c r="G58" s="120"/>
      <c r="H58" s="121"/>
      <c r="I58" s="69"/>
      <c r="J58" s="69"/>
      <c r="K58" s="68"/>
    </row>
    <row r="59" spans="1:11" ht="15.75">
      <c r="A59" s="488">
        <v>54</v>
      </c>
      <c r="B59" s="123" t="s">
        <v>56</v>
      </c>
      <c r="C59" s="21">
        <v>6587</v>
      </c>
      <c r="D59" s="21">
        <v>443</v>
      </c>
      <c r="E59" s="21">
        <v>676</v>
      </c>
      <c r="F59" s="62">
        <v>1330</v>
      </c>
      <c r="G59" s="120"/>
      <c r="H59" s="121"/>
      <c r="I59" s="69"/>
      <c r="J59" s="69"/>
      <c r="K59" s="68"/>
    </row>
    <row r="60" spans="1:11" ht="15.75">
      <c r="A60" s="488">
        <v>55</v>
      </c>
      <c r="B60" s="123" t="s">
        <v>57</v>
      </c>
      <c r="C60" s="21">
        <v>5648</v>
      </c>
      <c r="D60" s="21">
        <v>374</v>
      </c>
      <c r="E60" s="21">
        <v>636</v>
      </c>
      <c r="F60" s="62">
        <v>1124</v>
      </c>
      <c r="G60" s="120"/>
      <c r="H60" s="121"/>
      <c r="I60" s="69"/>
      <c r="J60" s="69"/>
      <c r="K60" s="68"/>
    </row>
    <row r="61" spans="1:11" ht="15.75">
      <c r="A61" s="488">
        <v>56</v>
      </c>
      <c r="B61" s="123" t="s">
        <v>58</v>
      </c>
      <c r="C61" s="21">
        <v>17437</v>
      </c>
      <c r="D61" s="21">
        <v>785</v>
      </c>
      <c r="E61" s="21">
        <v>1696</v>
      </c>
      <c r="F61" s="62">
        <v>4174</v>
      </c>
      <c r="G61" s="120"/>
      <c r="H61" s="121"/>
      <c r="I61" s="69"/>
      <c r="J61" s="69"/>
      <c r="K61" s="68"/>
    </row>
    <row r="62" spans="1:11" ht="15.75">
      <c r="A62" s="488">
        <v>57</v>
      </c>
      <c r="B62" s="123" t="s">
        <v>59</v>
      </c>
      <c r="C62" s="21">
        <v>5445</v>
      </c>
      <c r="D62" s="21">
        <v>400</v>
      </c>
      <c r="E62" s="21">
        <v>536</v>
      </c>
      <c r="F62" s="62">
        <v>1087</v>
      </c>
      <c r="G62" s="120"/>
      <c r="H62" s="121"/>
      <c r="I62" s="69"/>
      <c r="J62" s="69"/>
      <c r="K62" s="68"/>
    </row>
    <row r="63" spans="1:11" ht="15.75">
      <c r="A63" s="488">
        <v>58</v>
      </c>
      <c r="B63" s="123" t="s">
        <v>60</v>
      </c>
      <c r="C63" s="21">
        <v>6346</v>
      </c>
      <c r="D63" s="21">
        <v>430</v>
      </c>
      <c r="E63" s="21">
        <v>665</v>
      </c>
      <c r="F63" s="62">
        <v>1351</v>
      </c>
      <c r="G63" s="120"/>
      <c r="H63" s="121"/>
      <c r="I63" s="69"/>
      <c r="J63" s="69"/>
      <c r="K63" s="68"/>
    </row>
    <row r="64" spans="1:11" ht="15.75">
      <c r="A64" s="488">
        <v>59</v>
      </c>
      <c r="B64" s="123" t="s">
        <v>61</v>
      </c>
      <c r="C64" s="21">
        <v>25254</v>
      </c>
      <c r="D64" s="21">
        <v>1692</v>
      </c>
      <c r="E64" s="21">
        <v>2962</v>
      </c>
      <c r="F64" s="62">
        <v>5097</v>
      </c>
      <c r="G64" s="120"/>
      <c r="H64" s="121"/>
      <c r="I64" s="69"/>
      <c r="J64" s="69"/>
      <c r="K64" s="68"/>
    </row>
    <row r="65" spans="1:11" ht="15.75">
      <c r="A65" s="488">
        <v>60</v>
      </c>
      <c r="B65" s="123" t="s">
        <v>62</v>
      </c>
      <c r="C65" s="21">
        <v>5927</v>
      </c>
      <c r="D65" s="21">
        <v>375</v>
      </c>
      <c r="E65" s="21">
        <v>565</v>
      </c>
      <c r="F65" s="62">
        <v>1242</v>
      </c>
      <c r="G65" s="120"/>
      <c r="H65" s="121"/>
      <c r="I65" s="69"/>
      <c r="J65" s="69"/>
      <c r="K65" s="68"/>
    </row>
    <row r="66" spans="1:11" ht="15.75">
      <c r="A66" s="488">
        <v>61</v>
      </c>
      <c r="B66" s="123" t="s">
        <v>63</v>
      </c>
      <c r="C66" s="21">
        <v>23181</v>
      </c>
      <c r="D66" s="21">
        <v>2705</v>
      </c>
      <c r="E66" s="21">
        <v>2755</v>
      </c>
      <c r="F66" s="62">
        <v>3690</v>
      </c>
      <c r="G66" s="120"/>
      <c r="H66" s="121"/>
      <c r="I66" s="69"/>
      <c r="J66" s="69"/>
      <c r="K66" s="68"/>
    </row>
    <row r="67" spans="1:11" ht="15.75">
      <c r="A67" s="488">
        <v>62</v>
      </c>
      <c r="B67" s="123" t="s">
        <v>64</v>
      </c>
      <c r="C67" s="21">
        <v>10689</v>
      </c>
      <c r="D67" s="21">
        <v>722</v>
      </c>
      <c r="E67" s="21">
        <v>1212</v>
      </c>
      <c r="F67" s="62">
        <v>2127</v>
      </c>
      <c r="G67" s="120"/>
      <c r="H67" s="121"/>
      <c r="I67" s="69"/>
      <c r="J67" s="69"/>
      <c r="K67" s="68"/>
    </row>
    <row r="68" spans="1:11" ht="15.75">
      <c r="A68" s="488">
        <v>63</v>
      </c>
      <c r="B68" s="123" t="s">
        <v>65</v>
      </c>
      <c r="C68" s="21">
        <v>3664</v>
      </c>
      <c r="D68" s="21">
        <v>216</v>
      </c>
      <c r="E68" s="21">
        <v>345</v>
      </c>
      <c r="F68" s="62">
        <v>844</v>
      </c>
      <c r="G68" s="120"/>
      <c r="H68" s="121"/>
      <c r="I68" s="69"/>
      <c r="J68" s="69"/>
      <c r="K68" s="68"/>
    </row>
    <row r="69" spans="1:11" ht="15.75">
      <c r="A69" s="488">
        <v>64</v>
      </c>
      <c r="B69" s="123" t="s">
        <v>66</v>
      </c>
      <c r="C69" s="21">
        <v>18094</v>
      </c>
      <c r="D69" s="21">
        <v>1128</v>
      </c>
      <c r="E69" s="21">
        <v>1857</v>
      </c>
      <c r="F69" s="62">
        <v>4036</v>
      </c>
      <c r="G69" s="120"/>
      <c r="H69" s="121"/>
      <c r="I69" s="69"/>
      <c r="J69" s="69"/>
      <c r="K69" s="68"/>
    </row>
    <row r="70" spans="1:11" ht="15.75">
      <c r="A70" s="488">
        <v>65</v>
      </c>
      <c r="B70" s="123" t="s">
        <v>67</v>
      </c>
      <c r="C70" s="21">
        <v>12759</v>
      </c>
      <c r="D70" s="21">
        <v>736</v>
      </c>
      <c r="E70" s="21">
        <v>1331</v>
      </c>
      <c r="F70" s="62">
        <v>2768</v>
      </c>
      <c r="G70" s="120"/>
      <c r="H70" s="121"/>
      <c r="I70" s="69"/>
      <c r="J70" s="69"/>
      <c r="K70" s="68"/>
    </row>
    <row r="71" spans="1:11" ht="15.75">
      <c r="A71" s="488">
        <v>66</v>
      </c>
      <c r="B71" s="123" t="s">
        <v>68</v>
      </c>
      <c r="C71" s="21">
        <v>2581</v>
      </c>
      <c r="D71" s="21">
        <v>133</v>
      </c>
      <c r="E71" s="21">
        <v>228</v>
      </c>
      <c r="F71" s="62">
        <v>601</v>
      </c>
      <c r="G71" s="120"/>
      <c r="H71" s="121"/>
      <c r="I71" s="69"/>
      <c r="J71" s="69"/>
      <c r="K71" s="68"/>
    </row>
    <row r="72" spans="1:11" ht="15.75">
      <c r="A72" s="488">
        <v>67</v>
      </c>
      <c r="B72" s="123" t="s">
        <v>69</v>
      </c>
      <c r="C72" s="21">
        <v>13959</v>
      </c>
      <c r="D72" s="21">
        <v>714</v>
      </c>
      <c r="E72" s="21">
        <v>1353</v>
      </c>
      <c r="F72" s="62">
        <v>3257</v>
      </c>
      <c r="G72" s="120"/>
      <c r="H72" s="121"/>
      <c r="I72" s="69"/>
      <c r="J72" s="69"/>
      <c r="K72" s="68"/>
    </row>
    <row r="73" spans="1:11" ht="15.75">
      <c r="A73" s="488">
        <v>68</v>
      </c>
      <c r="B73" s="123" t="s">
        <v>70</v>
      </c>
      <c r="C73" s="21">
        <v>25515</v>
      </c>
      <c r="D73" s="21">
        <v>1551</v>
      </c>
      <c r="E73" s="21">
        <v>2559</v>
      </c>
      <c r="F73" s="62">
        <v>5575</v>
      </c>
      <c r="G73" s="120"/>
      <c r="H73" s="121"/>
      <c r="I73" s="69"/>
      <c r="J73" s="69"/>
      <c r="K73" s="68"/>
    </row>
    <row r="74" spans="1:11" ht="15.75">
      <c r="A74" s="488">
        <v>69</v>
      </c>
      <c r="B74" s="123" t="s">
        <v>71</v>
      </c>
      <c r="C74" s="21">
        <v>3706</v>
      </c>
      <c r="D74" s="21">
        <v>234</v>
      </c>
      <c r="E74" s="21">
        <v>426</v>
      </c>
      <c r="F74" s="62">
        <v>750</v>
      </c>
      <c r="G74" s="120"/>
      <c r="H74" s="121"/>
      <c r="I74" s="69"/>
      <c r="J74" s="69"/>
      <c r="K74" s="68"/>
    </row>
    <row r="75" spans="1:11" ht="15.75">
      <c r="A75" s="488">
        <v>70</v>
      </c>
      <c r="B75" s="123" t="s">
        <v>72</v>
      </c>
      <c r="C75" s="21">
        <v>19115</v>
      </c>
      <c r="D75" s="21">
        <v>2609</v>
      </c>
      <c r="E75" s="21">
        <v>2705</v>
      </c>
      <c r="F75" s="62">
        <v>2007</v>
      </c>
      <c r="G75" s="120"/>
      <c r="H75" s="121"/>
      <c r="I75" s="69"/>
      <c r="J75" s="69"/>
      <c r="K75" s="68"/>
    </row>
    <row r="76" spans="1:11" ht="15.75">
      <c r="A76" s="488">
        <v>71</v>
      </c>
      <c r="B76" s="123" t="s">
        <v>73</v>
      </c>
      <c r="C76" s="21">
        <v>3458</v>
      </c>
      <c r="D76" s="21">
        <v>188</v>
      </c>
      <c r="E76" s="21">
        <v>332</v>
      </c>
      <c r="F76" s="62">
        <v>874</v>
      </c>
      <c r="G76" s="120"/>
      <c r="H76" s="121"/>
      <c r="I76" s="69"/>
      <c r="J76" s="69"/>
      <c r="K76" s="68"/>
    </row>
    <row r="77" spans="1:11" ht="15.75">
      <c r="A77" s="488">
        <v>72</v>
      </c>
      <c r="B77" s="123" t="s">
        <v>74</v>
      </c>
      <c r="C77" s="21">
        <v>1712</v>
      </c>
      <c r="D77" s="21">
        <v>83</v>
      </c>
      <c r="E77" s="21">
        <v>171</v>
      </c>
      <c r="F77" s="62">
        <v>412</v>
      </c>
      <c r="G77" s="120"/>
      <c r="H77" s="121"/>
      <c r="I77" s="69"/>
      <c r="J77" s="69"/>
      <c r="K77" s="68"/>
    </row>
    <row r="78" spans="1:11" ht="15.75">
      <c r="A78" s="488">
        <v>73</v>
      </c>
      <c r="B78" s="123" t="s">
        <v>75</v>
      </c>
      <c r="C78" s="21">
        <v>2014</v>
      </c>
      <c r="D78" s="21">
        <v>120</v>
      </c>
      <c r="E78" s="21">
        <v>225</v>
      </c>
      <c r="F78" s="62">
        <v>376</v>
      </c>
      <c r="G78" s="120"/>
      <c r="H78" s="121"/>
      <c r="I78" s="69"/>
      <c r="J78" s="69"/>
      <c r="K78" s="68"/>
    </row>
    <row r="79" spans="1:11" ht="15.75">
      <c r="A79" s="488">
        <v>74</v>
      </c>
      <c r="B79" s="123" t="s">
        <v>76</v>
      </c>
      <c r="C79" s="21">
        <v>3894</v>
      </c>
      <c r="D79" s="21">
        <v>194</v>
      </c>
      <c r="E79" s="21">
        <v>328</v>
      </c>
      <c r="F79" s="62">
        <v>853</v>
      </c>
      <c r="G79" s="120"/>
      <c r="H79" s="121"/>
      <c r="I79" s="69"/>
      <c r="J79" s="69"/>
      <c r="K79" s="68"/>
    </row>
    <row r="80" spans="1:11" ht="15.75">
      <c r="A80" s="488">
        <v>75</v>
      </c>
      <c r="B80" s="123" t="s">
        <v>77</v>
      </c>
      <c r="C80" s="21">
        <v>3521</v>
      </c>
      <c r="D80" s="21">
        <v>172</v>
      </c>
      <c r="E80" s="21">
        <v>348</v>
      </c>
      <c r="F80" s="62">
        <v>810</v>
      </c>
      <c r="G80" s="120"/>
      <c r="H80" s="121"/>
      <c r="I80" s="69"/>
      <c r="J80" s="69"/>
      <c r="K80" s="68"/>
    </row>
    <row r="81" spans="1:11" ht="15.75">
      <c r="A81" s="488">
        <v>76</v>
      </c>
      <c r="B81" s="123" t="s">
        <v>78</v>
      </c>
      <c r="C81" s="21">
        <v>36344</v>
      </c>
      <c r="D81" s="21">
        <v>2631</v>
      </c>
      <c r="E81" s="21">
        <v>3974</v>
      </c>
      <c r="F81" s="62">
        <v>7881</v>
      </c>
      <c r="G81" s="120"/>
      <c r="H81" s="121"/>
      <c r="I81" s="69"/>
      <c r="J81" s="69"/>
      <c r="K81" s="68"/>
    </row>
    <row r="82" spans="1:11" ht="15.75">
      <c r="A82" s="488">
        <v>77</v>
      </c>
      <c r="B82" s="123" t="s">
        <v>79</v>
      </c>
      <c r="C82" s="21">
        <v>20330</v>
      </c>
      <c r="D82" s="21">
        <v>1462</v>
      </c>
      <c r="E82" s="21">
        <v>2232</v>
      </c>
      <c r="F82" s="62">
        <v>3945</v>
      </c>
      <c r="G82" s="120"/>
      <c r="H82" s="121"/>
      <c r="I82" s="69"/>
      <c r="J82" s="69"/>
      <c r="K82" s="68"/>
    </row>
    <row r="83" spans="1:11" ht="15.75">
      <c r="A83" s="488">
        <v>78</v>
      </c>
      <c r="B83" s="124" t="s">
        <v>80</v>
      </c>
      <c r="C83" s="21">
        <v>10698</v>
      </c>
      <c r="D83" s="21">
        <v>1064</v>
      </c>
      <c r="E83" s="21">
        <v>1297</v>
      </c>
      <c r="F83" s="62">
        <v>1816</v>
      </c>
      <c r="G83" s="120"/>
      <c r="H83" s="121"/>
      <c r="I83" s="69"/>
      <c r="J83" s="69"/>
      <c r="K83" s="68"/>
    </row>
    <row r="84" spans="1:11" ht="15.75">
      <c r="A84" s="488">
        <v>79</v>
      </c>
      <c r="B84" s="123" t="s">
        <v>81</v>
      </c>
      <c r="C84" s="21">
        <v>4138</v>
      </c>
      <c r="D84" s="21">
        <v>246</v>
      </c>
      <c r="E84" s="21">
        <v>439</v>
      </c>
      <c r="F84" s="62">
        <v>881</v>
      </c>
      <c r="G84" s="120"/>
      <c r="H84" s="121"/>
      <c r="I84" s="69"/>
      <c r="J84" s="69"/>
      <c r="K84" s="68"/>
    </row>
    <row r="85" spans="1:11" ht="15.75">
      <c r="A85" s="488">
        <v>80</v>
      </c>
      <c r="B85" s="123" t="s">
        <v>82</v>
      </c>
      <c r="C85" s="21">
        <v>2928</v>
      </c>
      <c r="D85" s="21">
        <v>164</v>
      </c>
      <c r="E85" s="21">
        <v>272</v>
      </c>
      <c r="F85" s="62">
        <v>701</v>
      </c>
      <c r="G85" s="120"/>
      <c r="H85" s="121"/>
      <c r="I85" s="69"/>
      <c r="J85" s="69"/>
      <c r="K85" s="68"/>
    </row>
    <row r="86" spans="1:11" ht="15.75">
      <c r="A86" s="488">
        <v>81</v>
      </c>
      <c r="B86" s="123" t="s">
        <v>83</v>
      </c>
      <c r="C86" s="21">
        <v>5676</v>
      </c>
      <c r="D86" s="21">
        <v>353</v>
      </c>
      <c r="E86" s="21">
        <v>575</v>
      </c>
      <c r="F86" s="62">
        <v>1351</v>
      </c>
      <c r="G86" s="120"/>
      <c r="H86" s="121"/>
      <c r="I86" s="69"/>
      <c r="J86" s="69"/>
      <c r="K86" s="68"/>
    </row>
    <row r="87" spans="1:11" ht="15.75">
      <c r="A87" s="488">
        <v>82</v>
      </c>
      <c r="B87" s="123" t="s">
        <v>84</v>
      </c>
      <c r="C87" s="21">
        <v>10497</v>
      </c>
      <c r="D87" s="21">
        <v>647</v>
      </c>
      <c r="E87" s="21">
        <v>957</v>
      </c>
      <c r="F87" s="62">
        <v>2266</v>
      </c>
      <c r="G87" s="120"/>
      <c r="H87" s="121"/>
      <c r="I87" s="69"/>
      <c r="J87" s="69"/>
      <c r="K87" s="68"/>
    </row>
    <row r="88" spans="1:11" ht="15.75">
      <c r="A88" s="488">
        <v>83</v>
      </c>
      <c r="B88" s="123" t="s">
        <v>85</v>
      </c>
      <c r="C88" s="21">
        <v>5875</v>
      </c>
      <c r="D88" s="21">
        <v>349</v>
      </c>
      <c r="E88" s="21">
        <v>678</v>
      </c>
      <c r="F88" s="62">
        <v>1298</v>
      </c>
      <c r="G88" s="120"/>
      <c r="H88" s="121"/>
      <c r="I88" s="69"/>
      <c r="J88" s="69"/>
      <c r="K88" s="68"/>
    </row>
    <row r="89" spans="1:11" ht="15.75">
      <c r="A89" s="488">
        <v>84</v>
      </c>
      <c r="B89" s="123" t="s">
        <v>86</v>
      </c>
      <c r="C89" s="21">
        <v>8736</v>
      </c>
      <c r="D89" s="21">
        <v>548</v>
      </c>
      <c r="E89" s="21">
        <v>926</v>
      </c>
      <c r="F89" s="62">
        <v>1775</v>
      </c>
      <c r="G89" s="120"/>
      <c r="H89" s="121"/>
      <c r="I89" s="69"/>
      <c r="J89" s="69"/>
      <c r="K89" s="68"/>
    </row>
    <row r="90" spans="1:11" ht="15.75">
      <c r="A90" s="488">
        <v>85</v>
      </c>
      <c r="B90" s="123" t="s">
        <v>87</v>
      </c>
      <c r="C90" s="21">
        <v>3457</v>
      </c>
      <c r="D90" s="21">
        <v>181</v>
      </c>
      <c r="E90" s="21">
        <v>338</v>
      </c>
      <c r="F90" s="62">
        <v>761</v>
      </c>
      <c r="G90" s="120"/>
      <c r="H90" s="121"/>
      <c r="I90" s="69"/>
      <c r="J90" s="69"/>
      <c r="K90" s="68"/>
    </row>
    <row r="91" spans="1:11" ht="15.75">
      <c r="A91" s="488">
        <v>86</v>
      </c>
      <c r="B91" s="123" t="s">
        <v>88</v>
      </c>
      <c r="C91" s="21">
        <v>29257</v>
      </c>
      <c r="D91" s="21">
        <v>1690</v>
      </c>
      <c r="E91" s="21">
        <v>3247</v>
      </c>
      <c r="F91" s="62">
        <v>5848</v>
      </c>
      <c r="G91" s="120"/>
      <c r="H91" s="121"/>
      <c r="I91" s="69"/>
      <c r="J91" s="69"/>
      <c r="K91" s="68"/>
    </row>
    <row r="92" spans="1:11" ht="15.75">
      <c r="A92" s="488">
        <v>87</v>
      </c>
      <c r="B92" s="123" t="s">
        <v>89</v>
      </c>
      <c r="C92" s="21">
        <v>5563</v>
      </c>
      <c r="D92" s="21">
        <v>235</v>
      </c>
      <c r="E92" s="21">
        <v>540</v>
      </c>
      <c r="F92" s="62">
        <v>1250</v>
      </c>
      <c r="G92" s="120"/>
      <c r="H92" s="121"/>
      <c r="I92" s="69"/>
      <c r="J92" s="69"/>
      <c r="K92" s="68"/>
    </row>
    <row r="93" spans="1:11" ht="15.75">
      <c r="A93" s="488">
        <v>88</v>
      </c>
      <c r="B93" s="123" t="s">
        <v>90</v>
      </c>
      <c r="C93" s="21">
        <v>4115</v>
      </c>
      <c r="D93" s="21">
        <v>218</v>
      </c>
      <c r="E93" s="21">
        <v>405</v>
      </c>
      <c r="F93" s="62">
        <v>913</v>
      </c>
      <c r="G93" s="120"/>
      <c r="H93" s="121"/>
      <c r="I93" s="69"/>
      <c r="J93" s="69"/>
      <c r="K93" s="68"/>
    </row>
    <row r="94" spans="1:11" ht="15.75">
      <c r="A94" s="488">
        <v>89</v>
      </c>
      <c r="B94" s="123" t="s">
        <v>91</v>
      </c>
      <c r="C94" s="21">
        <v>6915</v>
      </c>
      <c r="D94" s="21">
        <v>471</v>
      </c>
      <c r="E94" s="21">
        <v>743</v>
      </c>
      <c r="F94" s="62">
        <v>1250</v>
      </c>
      <c r="G94" s="120"/>
      <c r="H94" s="121"/>
      <c r="I94" s="69"/>
      <c r="J94" s="69"/>
      <c r="K94" s="68"/>
    </row>
    <row r="95" spans="1:11" ht="15.75">
      <c r="A95" s="488">
        <v>90</v>
      </c>
      <c r="B95" s="123" t="s">
        <v>92</v>
      </c>
      <c r="C95" s="21">
        <v>1832</v>
      </c>
      <c r="D95" s="21">
        <v>99</v>
      </c>
      <c r="E95" s="21">
        <v>162</v>
      </c>
      <c r="F95" s="62">
        <v>460</v>
      </c>
      <c r="G95" s="120"/>
      <c r="H95" s="121"/>
      <c r="I95" s="69"/>
      <c r="J95" s="69"/>
      <c r="K95" s="68"/>
    </row>
    <row r="96" spans="1:11" ht="15.75">
      <c r="A96" s="488">
        <v>91</v>
      </c>
      <c r="B96" s="123" t="s">
        <v>93</v>
      </c>
      <c r="C96" s="21">
        <v>2395</v>
      </c>
      <c r="D96" s="21">
        <v>122</v>
      </c>
      <c r="E96" s="21">
        <v>262</v>
      </c>
      <c r="F96" s="62">
        <v>526</v>
      </c>
      <c r="G96" s="120"/>
      <c r="H96" s="121"/>
      <c r="I96" s="69"/>
      <c r="J96" s="69"/>
      <c r="K96" s="68"/>
    </row>
    <row r="97" spans="1:11" ht="15.75">
      <c r="A97" s="488">
        <v>92</v>
      </c>
      <c r="B97" s="123" t="s">
        <v>94</v>
      </c>
      <c r="C97" s="21">
        <v>3884</v>
      </c>
      <c r="D97" s="21">
        <v>261</v>
      </c>
      <c r="E97" s="21">
        <v>381</v>
      </c>
      <c r="F97" s="62">
        <v>822</v>
      </c>
      <c r="G97" s="120"/>
      <c r="H97" s="121"/>
      <c r="I97" s="69"/>
      <c r="J97" s="69"/>
      <c r="K97" s="68"/>
    </row>
    <row r="98" spans="1:11" ht="15.75">
      <c r="A98" s="488">
        <v>93</v>
      </c>
      <c r="B98" s="123" t="s">
        <v>95</v>
      </c>
      <c r="C98" s="21">
        <v>5538</v>
      </c>
      <c r="D98" s="21">
        <v>283</v>
      </c>
      <c r="E98" s="21">
        <v>563</v>
      </c>
      <c r="F98" s="62">
        <v>1328</v>
      </c>
      <c r="G98" s="120"/>
      <c r="H98" s="121"/>
      <c r="I98" s="69"/>
      <c r="J98" s="69"/>
      <c r="K98" s="68"/>
    </row>
    <row r="99" spans="1:11" ht="15.75">
      <c r="A99" s="488">
        <v>94</v>
      </c>
      <c r="B99" s="123" t="s">
        <v>96</v>
      </c>
      <c r="C99" s="21">
        <v>8516</v>
      </c>
      <c r="D99" s="21">
        <v>394</v>
      </c>
      <c r="E99" s="21">
        <v>828</v>
      </c>
      <c r="F99" s="62">
        <v>1941</v>
      </c>
      <c r="G99" s="120"/>
      <c r="H99" s="121"/>
      <c r="I99" s="69"/>
      <c r="J99" s="69"/>
      <c r="K99" s="68"/>
    </row>
    <row r="100" spans="1:11" ht="15.75">
      <c r="A100" s="488">
        <v>95</v>
      </c>
      <c r="B100" s="123" t="s">
        <v>97</v>
      </c>
      <c r="C100" s="21">
        <v>3987</v>
      </c>
      <c r="D100" s="21">
        <v>282</v>
      </c>
      <c r="E100" s="21">
        <v>428</v>
      </c>
      <c r="F100" s="62">
        <v>726</v>
      </c>
      <c r="G100" s="120"/>
      <c r="H100" s="121"/>
      <c r="I100" s="69"/>
      <c r="J100" s="69"/>
      <c r="K100" s="68"/>
    </row>
    <row r="101" spans="1:11" ht="15.75">
      <c r="A101" s="488">
        <v>96</v>
      </c>
      <c r="B101" s="123" t="s">
        <v>98</v>
      </c>
      <c r="C101" s="21">
        <v>23340</v>
      </c>
      <c r="D101" s="21">
        <v>1959</v>
      </c>
      <c r="E101" s="21">
        <v>2604</v>
      </c>
      <c r="F101" s="62">
        <v>4533</v>
      </c>
      <c r="G101" s="120"/>
      <c r="H101" s="121"/>
      <c r="I101" s="69"/>
      <c r="J101" s="69"/>
      <c r="K101" s="68"/>
    </row>
    <row r="102" spans="1:11" ht="15.75">
      <c r="A102" s="488">
        <v>97</v>
      </c>
      <c r="B102" s="123" t="s">
        <v>99</v>
      </c>
      <c r="C102" s="21">
        <v>26296</v>
      </c>
      <c r="D102" s="21">
        <v>1750</v>
      </c>
      <c r="E102" s="21">
        <v>3012</v>
      </c>
      <c r="F102" s="62">
        <v>5124</v>
      </c>
      <c r="G102" s="120"/>
      <c r="H102" s="121"/>
      <c r="I102" s="69"/>
      <c r="J102" s="69"/>
      <c r="K102" s="68"/>
    </row>
    <row r="103" spans="1:11" ht="15.75">
      <c r="A103" s="488">
        <v>98</v>
      </c>
      <c r="B103" s="123" t="s">
        <v>100</v>
      </c>
      <c r="C103" s="21">
        <v>6232</v>
      </c>
      <c r="D103" s="21">
        <v>408</v>
      </c>
      <c r="E103" s="21">
        <v>641</v>
      </c>
      <c r="F103" s="62">
        <v>1526</v>
      </c>
      <c r="G103" s="120"/>
      <c r="H103" s="121"/>
      <c r="I103" s="69"/>
      <c r="J103" s="69"/>
      <c r="K103" s="68"/>
    </row>
    <row r="104" spans="1:11" ht="15.75">
      <c r="A104" s="488">
        <v>99</v>
      </c>
      <c r="B104" s="123" t="s">
        <v>101</v>
      </c>
      <c r="C104" s="21">
        <v>2421</v>
      </c>
      <c r="D104" s="21">
        <v>153</v>
      </c>
      <c r="E104" s="21">
        <v>292</v>
      </c>
      <c r="F104" s="62">
        <v>458</v>
      </c>
      <c r="G104" s="120"/>
      <c r="H104" s="121"/>
      <c r="I104" s="69"/>
      <c r="J104" s="69"/>
      <c r="K104" s="68"/>
    </row>
    <row r="105" spans="1:11" ht="15.75">
      <c r="A105" s="488">
        <v>100</v>
      </c>
      <c r="B105" s="123" t="s">
        <v>102</v>
      </c>
      <c r="C105" s="21">
        <v>18393</v>
      </c>
      <c r="D105" s="21">
        <v>1679</v>
      </c>
      <c r="E105" s="21">
        <v>2089</v>
      </c>
      <c r="F105" s="62">
        <v>3412</v>
      </c>
      <c r="G105" s="120"/>
      <c r="H105" s="121"/>
      <c r="I105" s="69"/>
      <c r="J105" s="69"/>
      <c r="K105" s="68"/>
    </row>
    <row r="106" spans="1:11" ht="15.75">
      <c r="A106" s="488">
        <v>101</v>
      </c>
      <c r="B106" s="123" t="s">
        <v>103</v>
      </c>
      <c r="C106" s="21">
        <v>3753</v>
      </c>
      <c r="D106" s="21">
        <v>241</v>
      </c>
      <c r="E106" s="21">
        <v>360</v>
      </c>
      <c r="F106" s="62">
        <v>891</v>
      </c>
      <c r="G106" s="120"/>
      <c r="H106" s="121"/>
      <c r="I106" s="69"/>
      <c r="J106" s="69"/>
      <c r="K106" s="68"/>
    </row>
    <row r="107" spans="1:11" ht="15.75">
      <c r="A107" s="488">
        <v>102</v>
      </c>
      <c r="B107" s="123" t="s">
        <v>104</v>
      </c>
      <c r="C107" s="21">
        <v>5343</v>
      </c>
      <c r="D107" s="21">
        <v>282</v>
      </c>
      <c r="E107" s="21">
        <v>603</v>
      </c>
      <c r="F107" s="62">
        <v>1253</v>
      </c>
      <c r="G107" s="120"/>
      <c r="H107" s="121"/>
      <c r="I107" s="69"/>
      <c r="J107" s="69"/>
      <c r="K107" s="68"/>
    </row>
    <row r="108" spans="1:11" ht="15.75">
      <c r="A108" s="488">
        <v>103</v>
      </c>
      <c r="B108" s="123" t="s">
        <v>105</v>
      </c>
      <c r="C108" s="21">
        <v>13275</v>
      </c>
      <c r="D108" s="21">
        <v>958</v>
      </c>
      <c r="E108" s="21">
        <v>1459</v>
      </c>
      <c r="F108" s="62">
        <v>2684</v>
      </c>
      <c r="G108" s="120"/>
      <c r="H108" s="121"/>
      <c r="I108" s="69"/>
      <c r="J108" s="69"/>
      <c r="K108" s="68"/>
    </row>
    <row r="109" spans="1:11" ht="15.75">
      <c r="A109" s="488">
        <v>104</v>
      </c>
      <c r="B109" s="123" t="s">
        <v>106</v>
      </c>
      <c r="C109" s="21">
        <v>10571</v>
      </c>
      <c r="D109" s="21">
        <v>997</v>
      </c>
      <c r="E109" s="21">
        <v>1376</v>
      </c>
      <c r="F109" s="62">
        <v>1670</v>
      </c>
      <c r="G109" s="120"/>
      <c r="H109" s="121"/>
      <c r="I109" s="69"/>
      <c r="J109" s="69"/>
      <c r="K109" s="68"/>
    </row>
    <row r="110" spans="1:11" ht="15.75">
      <c r="A110" s="488">
        <v>105</v>
      </c>
      <c r="B110" s="5" t="s">
        <v>107</v>
      </c>
      <c r="C110" s="21">
        <v>3610</v>
      </c>
      <c r="D110" s="21">
        <v>171</v>
      </c>
      <c r="E110" s="21">
        <v>344</v>
      </c>
      <c r="F110" s="62">
        <v>952</v>
      </c>
      <c r="G110" s="120"/>
      <c r="H110" s="121"/>
      <c r="I110" s="69"/>
      <c r="J110" s="69"/>
      <c r="K110" s="68"/>
    </row>
    <row r="111" spans="1:11" ht="15.75">
      <c r="A111" s="488">
        <v>106</v>
      </c>
      <c r="B111" s="5" t="s">
        <v>108</v>
      </c>
      <c r="C111" s="21">
        <v>31954</v>
      </c>
      <c r="D111" s="21">
        <v>2098</v>
      </c>
      <c r="E111" s="21">
        <v>3523</v>
      </c>
      <c r="F111" s="62">
        <v>6546</v>
      </c>
      <c r="G111" s="120"/>
      <c r="H111" s="121"/>
      <c r="I111" s="69"/>
      <c r="J111" s="69"/>
      <c r="K111" s="68"/>
    </row>
    <row r="112" spans="1:11" ht="15.75">
      <c r="A112" s="488">
        <v>107</v>
      </c>
      <c r="B112" s="5" t="s">
        <v>109</v>
      </c>
      <c r="C112" s="21">
        <v>3698</v>
      </c>
      <c r="D112" s="21">
        <v>222</v>
      </c>
      <c r="E112" s="21">
        <v>369</v>
      </c>
      <c r="F112" s="62">
        <v>750</v>
      </c>
      <c r="G112" s="120"/>
      <c r="H112" s="121"/>
      <c r="I112" s="69"/>
      <c r="J112" s="69"/>
      <c r="K112" s="68"/>
    </row>
    <row r="113" spans="1:11" ht="15.75">
      <c r="A113" s="488">
        <v>108</v>
      </c>
      <c r="B113" s="5" t="s">
        <v>110</v>
      </c>
      <c r="C113" s="21">
        <v>31290</v>
      </c>
      <c r="D113" s="21">
        <v>2363</v>
      </c>
      <c r="E113" s="21">
        <v>3735</v>
      </c>
      <c r="F113" s="62">
        <v>6233</v>
      </c>
      <c r="G113" s="120"/>
      <c r="H113" s="121"/>
      <c r="I113" s="69"/>
      <c r="J113" s="69"/>
      <c r="K113" s="68"/>
    </row>
    <row r="114" spans="1:11" ht="15.75">
      <c r="A114" s="488">
        <v>109</v>
      </c>
      <c r="B114" s="5" t="s">
        <v>111</v>
      </c>
      <c r="C114" s="21">
        <v>2656</v>
      </c>
      <c r="D114" s="21">
        <v>160</v>
      </c>
      <c r="E114" s="21">
        <v>305</v>
      </c>
      <c r="F114" s="62">
        <v>652</v>
      </c>
      <c r="G114" s="120"/>
      <c r="H114" s="121"/>
      <c r="I114" s="69"/>
      <c r="J114" s="69"/>
      <c r="K114" s="68"/>
    </row>
    <row r="115" spans="1:11" ht="15.75">
      <c r="A115" s="488">
        <v>110</v>
      </c>
      <c r="B115" s="5" t="s">
        <v>112</v>
      </c>
      <c r="C115" s="21">
        <v>9479</v>
      </c>
      <c r="D115" s="21">
        <v>522</v>
      </c>
      <c r="E115" s="21">
        <v>903</v>
      </c>
      <c r="F115" s="62">
        <v>2327</v>
      </c>
      <c r="G115" s="120"/>
      <c r="H115" s="121"/>
      <c r="I115" s="69"/>
      <c r="J115" s="69"/>
      <c r="K115" s="68"/>
    </row>
    <row r="116" spans="1:11" ht="15.75">
      <c r="A116" s="488">
        <v>111</v>
      </c>
      <c r="B116" s="5" t="s">
        <v>113</v>
      </c>
      <c r="C116" s="21">
        <v>3506</v>
      </c>
      <c r="D116" s="21">
        <v>172</v>
      </c>
      <c r="E116" s="21">
        <v>350</v>
      </c>
      <c r="F116" s="62">
        <v>858</v>
      </c>
      <c r="G116" s="120"/>
      <c r="H116" s="121"/>
      <c r="I116" s="69"/>
      <c r="J116" s="69"/>
      <c r="K116" s="68"/>
    </row>
    <row r="117" spans="1:11" ht="15.75">
      <c r="A117" s="488">
        <v>112</v>
      </c>
      <c r="B117" s="5" t="s">
        <v>114</v>
      </c>
      <c r="C117" s="21">
        <v>2124</v>
      </c>
      <c r="D117" s="21">
        <v>120</v>
      </c>
      <c r="E117" s="21">
        <v>191</v>
      </c>
      <c r="F117" s="62">
        <v>489</v>
      </c>
      <c r="G117" s="120"/>
      <c r="H117" s="121"/>
      <c r="I117" s="69"/>
      <c r="J117" s="69"/>
      <c r="K117" s="68"/>
    </row>
    <row r="118" spans="1:11" ht="15.75">
      <c r="A118" s="488">
        <v>113</v>
      </c>
      <c r="B118" s="5" t="s">
        <v>115</v>
      </c>
      <c r="C118" s="21">
        <v>4256</v>
      </c>
      <c r="D118" s="21">
        <v>226</v>
      </c>
      <c r="E118" s="21">
        <v>423</v>
      </c>
      <c r="F118" s="62">
        <v>885</v>
      </c>
      <c r="G118" s="120"/>
      <c r="H118" s="121"/>
      <c r="I118" s="69"/>
      <c r="J118" s="69"/>
      <c r="K118" s="68"/>
    </row>
    <row r="119" spans="1:11" ht="15.75">
      <c r="A119" s="488">
        <v>114</v>
      </c>
      <c r="B119" s="5" t="s">
        <v>116</v>
      </c>
      <c r="C119" s="21">
        <v>8966</v>
      </c>
      <c r="D119" s="21">
        <v>553</v>
      </c>
      <c r="E119" s="21">
        <v>969</v>
      </c>
      <c r="F119" s="62">
        <v>1852</v>
      </c>
      <c r="G119" s="120"/>
      <c r="H119" s="121"/>
      <c r="I119" s="69"/>
      <c r="J119" s="69"/>
      <c r="K119" s="68"/>
    </row>
    <row r="120" spans="1:11" ht="15.75">
      <c r="A120" s="488">
        <v>115</v>
      </c>
      <c r="B120" s="5" t="s">
        <v>117</v>
      </c>
      <c r="C120" s="21">
        <v>12361</v>
      </c>
      <c r="D120" s="21">
        <v>786</v>
      </c>
      <c r="E120" s="21">
        <v>1446</v>
      </c>
      <c r="F120" s="62">
        <v>2430</v>
      </c>
      <c r="G120" s="120"/>
      <c r="H120" s="121"/>
      <c r="I120" s="69"/>
      <c r="J120" s="69"/>
      <c r="K120" s="68"/>
    </row>
    <row r="121" spans="1:11" ht="15.75">
      <c r="A121" s="488">
        <v>116</v>
      </c>
      <c r="B121" s="5" t="s">
        <v>118</v>
      </c>
      <c r="C121" s="21">
        <v>4114</v>
      </c>
      <c r="D121" s="21">
        <v>236</v>
      </c>
      <c r="E121" s="21">
        <v>431</v>
      </c>
      <c r="F121" s="62">
        <v>958</v>
      </c>
      <c r="G121" s="120"/>
      <c r="H121" s="121"/>
      <c r="I121" s="69"/>
      <c r="J121" s="69"/>
      <c r="K121" s="68"/>
    </row>
    <row r="122" spans="1:11" ht="15.75">
      <c r="A122" s="488">
        <v>117</v>
      </c>
      <c r="B122" s="5" t="s">
        <v>119</v>
      </c>
      <c r="C122" s="21">
        <v>5498</v>
      </c>
      <c r="D122" s="21">
        <v>232</v>
      </c>
      <c r="E122" s="21">
        <v>571</v>
      </c>
      <c r="F122" s="62">
        <v>1319</v>
      </c>
      <c r="G122" s="120"/>
      <c r="H122" s="121"/>
      <c r="I122" s="69"/>
      <c r="J122" s="69"/>
      <c r="K122" s="68"/>
    </row>
    <row r="123" spans="1:11" ht="15.75">
      <c r="A123" s="488">
        <v>118</v>
      </c>
      <c r="B123" s="5" t="s">
        <v>120</v>
      </c>
      <c r="C123" s="21">
        <v>6361</v>
      </c>
      <c r="D123" s="21">
        <v>335</v>
      </c>
      <c r="E123" s="21">
        <v>618</v>
      </c>
      <c r="F123" s="62">
        <v>1424</v>
      </c>
      <c r="G123" s="120"/>
      <c r="H123" s="121"/>
      <c r="I123" s="69"/>
      <c r="J123" s="69"/>
      <c r="K123" s="68"/>
    </row>
    <row r="124" spans="1:11" ht="15.75">
      <c r="A124" s="489">
        <v>119</v>
      </c>
      <c r="B124" s="6" t="s">
        <v>121</v>
      </c>
      <c r="C124" s="220">
        <v>3271</v>
      </c>
      <c r="D124" s="220">
        <v>156</v>
      </c>
      <c r="E124" s="220">
        <v>353</v>
      </c>
      <c r="F124" s="221">
        <v>737</v>
      </c>
      <c r="G124" s="120"/>
      <c r="H124" s="121"/>
      <c r="I124" s="69"/>
      <c r="J124" s="69"/>
      <c r="K124" s="68"/>
    </row>
    <row r="125" spans="1:6" ht="15.75">
      <c r="A125" s="583" t="s">
        <v>122</v>
      </c>
      <c r="B125" s="583" t="s">
        <v>122</v>
      </c>
      <c r="C125" s="111">
        <f>SUM(C15:C124)</f>
        <v>1033313</v>
      </c>
      <c r="D125" s="111">
        <f>SUM(D15:D124)</f>
        <v>69595</v>
      </c>
      <c r="E125" s="111">
        <f>SUM(E15:E124)</f>
        <v>112257</v>
      </c>
      <c r="F125" s="111">
        <f>SUM(F15:F124)</f>
        <v>212663</v>
      </c>
    </row>
    <row r="126" ht="15.75">
      <c r="F126" s="23"/>
    </row>
    <row r="127" spans="3:6" ht="15.75">
      <c r="C127" s="61"/>
      <c r="D127" s="216"/>
      <c r="E127" s="216"/>
      <c r="F127" s="61"/>
    </row>
    <row r="128" spans="4:5" ht="15">
      <c r="D128" s="168"/>
      <c r="E128" s="168"/>
    </row>
    <row r="129" spans="4:5" ht="15">
      <c r="D129" s="217"/>
      <c r="E129" s="217"/>
    </row>
  </sheetData>
  <sheetProtection formatCells="0" formatColumns="0" formatRows="0" insertColumns="0" insertRows="0" insertHyperlinks="0" deleteColumns="0" deleteRows="0"/>
  <mergeCells count="3">
    <mergeCell ref="A14:B14"/>
    <mergeCell ref="A125:B125"/>
    <mergeCell ref="A1:G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Jana Bunkus</cp:lastModifiedBy>
  <cp:lastPrinted>2016-09-13T14:33:44Z</cp:lastPrinted>
  <dcterms:created xsi:type="dcterms:W3CDTF">2009-10-28T13:46:16Z</dcterms:created>
  <dcterms:modified xsi:type="dcterms:W3CDTF">2016-10-23T15:49:36Z</dcterms:modified>
  <cp:category/>
  <cp:version/>
  <cp:contentType/>
  <cp:contentStatus/>
</cp:coreProperties>
</file>