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C:\Users\Lasma.Ubele\OneDrive - LALRG\Dokumenti\2017\Budzets_2018\Izlidzinasana_2018\Gala_variants\"/>
    </mc:Choice>
  </mc:AlternateContent>
  <bookViews>
    <workbookView xWindow="0" yWindow="0" windowWidth="25470" windowHeight="15420"/>
  </bookViews>
  <sheets>
    <sheet name="Kopsavilkums" sheetId="26" r:id="rId1"/>
    <sheet name="Kops_Pec_pieauguma" sheetId="28" r:id="rId2"/>
    <sheet name="PFI" sheetId="16" r:id="rId3"/>
    <sheet name="Izverstais_PFI_aprekins" sheetId="17" r:id="rId4"/>
    <sheet name="Vertetie_ienemumi" sheetId="3" r:id="rId5"/>
    <sheet name="IIN_ienemumi" sheetId="7" r:id="rId6"/>
    <sheet name="IIN_SK_koeficienti" sheetId="11" r:id="rId7"/>
    <sheet name="Iedzivotaju_skaits_struktura" sheetId="6" r:id="rId8"/>
  </sheets>
  <calcPr calcId="171027"/>
</workbook>
</file>

<file path=xl/calcChain.xml><?xml version="1.0" encoding="utf-8"?>
<calcChain xmlns="http://schemas.openxmlformats.org/spreadsheetml/2006/main">
  <c r="D124" i="28" l="1"/>
  <c r="C124" i="28"/>
  <c r="E124" i="28" s="1"/>
  <c r="D26" i="28"/>
  <c r="C26" i="28"/>
  <c r="E26" i="28" s="1"/>
  <c r="D65" i="28"/>
  <c r="C65" i="28"/>
  <c r="E65" i="28" s="1"/>
  <c r="H65" i="28" s="1"/>
  <c r="D84" i="28"/>
  <c r="C84" i="28"/>
  <c r="E84" i="28" s="1"/>
  <c r="G84" i="28" s="1"/>
  <c r="D74" i="28"/>
  <c r="C74" i="28"/>
  <c r="D55" i="28"/>
  <c r="C55" i="28"/>
  <c r="E55" i="28" s="1"/>
  <c r="D122" i="28"/>
  <c r="C122" i="28"/>
  <c r="E122" i="28" s="1"/>
  <c r="D51" i="28"/>
  <c r="C51" i="28"/>
  <c r="E51" i="28" s="1"/>
  <c r="G51" i="28" s="1"/>
  <c r="D64" i="28"/>
  <c r="C64" i="28"/>
  <c r="D53" i="28"/>
  <c r="C53" i="28"/>
  <c r="E53" i="28" s="1"/>
  <c r="D44" i="28"/>
  <c r="C44" i="28"/>
  <c r="E44" i="28" s="1"/>
  <c r="D49" i="28"/>
  <c r="C49" i="28"/>
  <c r="D36" i="28"/>
  <c r="C36" i="28"/>
  <c r="E36" i="28" s="1"/>
  <c r="D100" i="28"/>
  <c r="C100" i="28"/>
  <c r="D121" i="28"/>
  <c r="C121" i="28"/>
  <c r="D21" i="28"/>
  <c r="C21" i="28"/>
  <c r="D43" i="28"/>
  <c r="C43" i="28"/>
  <c r="D123" i="28"/>
  <c r="C123" i="28"/>
  <c r="E123" i="28" s="1"/>
  <c r="D39" i="28"/>
  <c r="C39" i="28"/>
  <c r="D18" i="28"/>
  <c r="C18" i="28"/>
  <c r="D110" i="28"/>
  <c r="C110" i="28"/>
  <c r="D47" i="28"/>
  <c r="C47" i="28"/>
  <c r="D73" i="28"/>
  <c r="C73" i="28"/>
  <c r="D20" i="28"/>
  <c r="C20" i="28"/>
  <c r="D105" i="28"/>
  <c r="C105" i="28"/>
  <c r="D119" i="28"/>
  <c r="C119" i="28"/>
  <c r="D50" i="28"/>
  <c r="C50" i="28"/>
  <c r="D75" i="28"/>
  <c r="C75" i="28"/>
  <c r="D111" i="28"/>
  <c r="C111" i="28"/>
  <c r="D48" i="28"/>
  <c r="C48" i="28"/>
  <c r="D16" i="28"/>
  <c r="C16" i="28"/>
  <c r="E16" i="28" s="1"/>
  <c r="D127" i="28"/>
  <c r="C127" i="28"/>
  <c r="D61" i="28"/>
  <c r="C61" i="28"/>
  <c r="E61" i="28" s="1"/>
  <c r="D114" i="28"/>
  <c r="C114" i="28"/>
  <c r="D70" i="28"/>
  <c r="C70" i="28"/>
  <c r="E70" i="28" s="1"/>
  <c r="H70" i="28" s="1"/>
  <c r="D32" i="28"/>
  <c r="C32" i="28"/>
  <c r="E32" i="28" s="1"/>
  <c r="G32" i="28" s="1"/>
  <c r="D83" i="28"/>
  <c r="C83" i="28"/>
  <c r="D97" i="28"/>
  <c r="C97" i="28"/>
  <c r="E97" i="28" s="1"/>
  <c r="D98" i="28"/>
  <c r="C98" i="28"/>
  <c r="E98" i="28" s="1"/>
  <c r="D128" i="28"/>
  <c r="C128" i="28"/>
  <c r="D92" i="28"/>
  <c r="C92" i="28"/>
  <c r="D45" i="28"/>
  <c r="C45" i="28"/>
  <c r="E45" i="28" s="1"/>
  <c r="D28" i="28"/>
  <c r="C28" i="28"/>
  <c r="E28" i="28" s="1"/>
  <c r="D40" i="28"/>
  <c r="C40" i="28"/>
  <c r="D126" i="28"/>
  <c r="C126" i="28"/>
  <c r="E126" i="28" s="1"/>
  <c r="D95" i="28"/>
  <c r="C95" i="28"/>
  <c r="E95" i="28" s="1"/>
  <c r="D93" i="28"/>
  <c r="C93" i="28"/>
  <c r="E93" i="28" s="1"/>
  <c r="D125" i="28"/>
  <c r="C125" i="28"/>
  <c r="D103" i="28"/>
  <c r="C103" i="28"/>
  <c r="D12" i="28"/>
  <c r="C12" i="28"/>
  <c r="E12" i="28" s="1"/>
  <c r="D24" i="28"/>
  <c r="C24" i="28"/>
  <c r="D68" i="28"/>
  <c r="C68" i="28"/>
  <c r="D46" i="28"/>
  <c r="C46" i="28"/>
  <c r="D101" i="28"/>
  <c r="C101" i="28"/>
  <c r="D59" i="28"/>
  <c r="C59" i="28"/>
  <c r="D58" i="28"/>
  <c r="C58" i="28"/>
  <c r="D54" i="28"/>
  <c r="C54" i="28"/>
  <c r="D57" i="28"/>
  <c r="C57" i="28"/>
  <c r="D25" i="28"/>
  <c r="C25" i="28"/>
  <c r="D23" i="28"/>
  <c r="C23" i="28"/>
  <c r="D69" i="28"/>
  <c r="C69" i="28"/>
  <c r="D29" i="28"/>
  <c r="C29" i="28"/>
  <c r="E29" i="28" s="1"/>
  <c r="D104" i="28"/>
  <c r="C104" i="28"/>
  <c r="D85" i="28"/>
  <c r="C85" i="28"/>
  <c r="D79" i="28"/>
  <c r="C79" i="28"/>
  <c r="D41" i="28"/>
  <c r="C41" i="28"/>
  <c r="D89" i="28"/>
  <c r="C89" i="28"/>
  <c r="E89" i="28" s="1"/>
  <c r="H89" i="28" s="1"/>
  <c r="D99" i="28"/>
  <c r="C99" i="28"/>
  <c r="D52" i="28"/>
  <c r="C52" i="28"/>
  <c r="D81" i="28"/>
  <c r="C81" i="28"/>
  <c r="D108" i="28"/>
  <c r="C108" i="28"/>
  <c r="E108" i="28" s="1"/>
  <c r="D60" i="28"/>
  <c r="C60" i="28"/>
  <c r="D112" i="28"/>
  <c r="C112" i="28"/>
  <c r="D88" i="28"/>
  <c r="C88" i="28"/>
  <c r="D33" i="28"/>
  <c r="C33" i="28"/>
  <c r="E33" i="28" s="1"/>
  <c r="D19" i="28"/>
  <c r="C19" i="28"/>
  <c r="D14" i="28"/>
  <c r="C14" i="28"/>
  <c r="E14" i="28" s="1"/>
  <c r="D82" i="28"/>
  <c r="C82" i="28"/>
  <c r="D77" i="28"/>
  <c r="C77" i="28"/>
  <c r="D13" i="28"/>
  <c r="C13" i="28"/>
  <c r="D120" i="28"/>
  <c r="C120" i="28"/>
  <c r="D35" i="28"/>
  <c r="C35" i="28"/>
  <c r="D66" i="28"/>
  <c r="C66" i="28"/>
  <c r="D117" i="28"/>
  <c r="C117" i="28"/>
  <c r="D27" i="28"/>
  <c r="C27" i="28"/>
  <c r="D116" i="28"/>
  <c r="C116" i="28"/>
  <c r="D106" i="28"/>
  <c r="C106" i="28"/>
  <c r="D91" i="28"/>
  <c r="C91" i="28"/>
  <c r="D107" i="28"/>
  <c r="C107" i="28"/>
  <c r="D56" i="28"/>
  <c r="C56" i="28"/>
  <c r="D10" i="28"/>
  <c r="C10" i="28"/>
  <c r="D17" i="28"/>
  <c r="C17" i="28"/>
  <c r="D72" i="28"/>
  <c r="C72" i="28"/>
  <c r="D67" i="28"/>
  <c r="C67" i="28"/>
  <c r="D94" i="28"/>
  <c r="C94" i="28"/>
  <c r="D86" i="28"/>
  <c r="C86" i="28"/>
  <c r="D76" i="28"/>
  <c r="C76" i="28"/>
  <c r="D38" i="28"/>
  <c r="C38" i="28"/>
  <c r="D11" i="28"/>
  <c r="C11" i="28"/>
  <c r="E11" i="28" s="1"/>
  <c r="D15" i="28"/>
  <c r="C15" i="28"/>
  <c r="D78" i="28"/>
  <c r="C78" i="28"/>
  <c r="D102" i="28"/>
  <c r="C102" i="28"/>
  <c r="D113" i="28"/>
  <c r="C113" i="28"/>
  <c r="E113" i="28" s="1"/>
  <c r="H113" i="28" s="1"/>
  <c r="D87" i="28"/>
  <c r="C87" i="28"/>
  <c r="D90" i="28"/>
  <c r="C90" i="28"/>
  <c r="D96" i="28"/>
  <c r="C96" i="28"/>
  <c r="D109" i="28"/>
  <c r="C109" i="28"/>
  <c r="E109" i="28" s="1"/>
  <c r="D80" i="28"/>
  <c r="C80" i="28"/>
  <c r="D42" i="28"/>
  <c r="C42" i="28"/>
  <c r="D118" i="28"/>
  <c r="C118" i="28"/>
  <c r="D115" i="28"/>
  <c r="C115" i="28"/>
  <c r="E115" i="28" s="1"/>
  <c r="H115" i="28" s="1"/>
  <c r="D37" i="28"/>
  <c r="C37" i="28"/>
  <c r="D30" i="28"/>
  <c r="C30" i="28"/>
  <c r="D62" i="28"/>
  <c r="C62" i="28"/>
  <c r="D34" i="28"/>
  <c r="C34" i="28"/>
  <c r="E34" i="28" s="1"/>
  <c r="H34" i="28" s="1"/>
  <c r="D31" i="28"/>
  <c r="C31" i="28"/>
  <c r="D22" i="28"/>
  <c r="C22" i="28"/>
  <c r="D63" i="28"/>
  <c r="C63" i="28"/>
  <c r="D71" i="28"/>
  <c r="C71" i="28"/>
  <c r="E104" i="28" l="1"/>
  <c r="H104" i="28" s="1"/>
  <c r="E102" i="28"/>
  <c r="E94" i="28"/>
  <c r="E79" i="28"/>
  <c r="H79" i="28" s="1"/>
  <c r="E114" i="28"/>
  <c r="G114" i="28" s="1"/>
  <c r="E118" i="28"/>
  <c r="E35" i="28"/>
  <c r="E88" i="28"/>
  <c r="H88" i="28" s="1"/>
  <c r="E81" i="28"/>
  <c r="H81" i="28" s="1"/>
  <c r="E99" i="28"/>
  <c r="G99" i="28" s="1"/>
  <c r="E41" i="28"/>
  <c r="E66" i="28"/>
  <c r="H66" i="28" s="1"/>
  <c r="E82" i="28"/>
  <c r="G82" i="28" s="1"/>
  <c r="E24" i="28"/>
  <c r="H24" i="28" s="1"/>
  <c r="E39" i="28"/>
  <c r="H39" i="28" s="1"/>
  <c r="E100" i="28"/>
  <c r="G100" i="28" s="1"/>
  <c r="E71" i="28"/>
  <c r="H71" i="28" s="1"/>
  <c r="E22" i="28"/>
  <c r="E86" i="28"/>
  <c r="H86" i="28" s="1"/>
  <c r="E67" i="28"/>
  <c r="H67" i="28" s="1"/>
  <c r="E77" i="28"/>
  <c r="H77" i="28" s="1"/>
  <c r="E48" i="28"/>
  <c r="E121" i="28"/>
  <c r="G121" i="28" s="1"/>
  <c r="G77" i="28"/>
  <c r="H109" i="28"/>
  <c r="G109" i="28"/>
  <c r="H93" i="28"/>
  <c r="G93" i="28"/>
  <c r="H11" i="28"/>
  <c r="G11" i="28"/>
  <c r="H94" i="28"/>
  <c r="G94" i="28"/>
  <c r="H16" i="28"/>
  <c r="G16" i="28"/>
  <c r="E63" i="28"/>
  <c r="G63" i="28" s="1"/>
  <c r="E37" i="28"/>
  <c r="G37" i="28" s="1"/>
  <c r="E96" i="28"/>
  <c r="G113" i="28"/>
  <c r="E38" i="28"/>
  <c r="H38" i="28" s="1"/>
  <c r="E56" i="28"/>
  <c r="H56" i="28" s="1"/>
  <c r="E91" i="28"/>
  <c r="G91" i="28" s="1"/>
  <c r="E116" i="28"/>
  <c r="E117" i="28"/>
  <c r="G117" i="28" s="1"/>
  <c r="E120" i="28"/>
  <c r="H120" i="28" s="1"/>
  <c r="G104" i="28"/>
  <c r="E69" i="28"/>
  <c r="E25" i="28"/>
  <c r="G25" i="28" s="1"/>
  <c r="E59" i="28"/>
  <c r="H59" i="28" s="1"/>
  <c r="E119" i="28"/>
  <c r="E47" i="28"/>
  <c r="E18" i="28"/>
  <c r="G18" i="28" s="1"/>
  <c r="E43" i="28"/>
  <c r="H43" i="28" s="1"/>
  <c r="E72" i="28"/>
  <c r="E10" i="28"/>
  <c r="E106" i="28"/>
  <c r="H106" i="28" s="1"/>
  <c r="E57" i="28"/>
  <c r="G57" i="28" s="1"/>
  <c r="E101" i="28"/>
  <c r="E68" i="28"/>
  <c r="G68" i="28" s="1"/>
  <c r="E103" i="28"/>
  <c r="G103" i="28" s="1"/>
  <c r="E111" i="28"/>
  <c r="H111" i="28" s="1"/>
  <c r="E50" i="28"/>
  <c r="H50" i="28" s="1"/>
  <c r="E73" i="28"/>
  <c r="H28" i="28"/>
  <c r="G28" i="28"/>
  <c r="H98" i="28"/>
  <c r="G98" i="28"/>
  <c r="H25" i="28"/>
  <c r="H10" i="28"/>
  <c r="G10" i="28"/>
  <c r="G50" i="28"/>
  <c r="H73" i="28"/>
  <c r="G73" i="28"/>
  <c r="H33" i="28"/>
  <c r="G33" i="28"/>
  <c r="H108" i="28"/>
  <c r="G108" i="28"/>
  <c r="H44" i="28"/>
  <c r="G44" i="28"/>
  <c r="H122" i="28"/>
  <c r="G122" i="28"/>
  <c r="E62" i="28"/>
  <c r="H62" i="28" s="1"/>
  <c r="E87" i="28"/>
  <c r="E60" i="28"/>
  <c r="G60" i="28" s="1"/>
  <c r="G89" i="28"/>
  <c r="E58" i="28"/>
  <c r="G58" i="28" s="1"/>
  <c r="G24" i="28"/>
  <c r="E128" i="28"/>
  <c r="G128" i="28" s="1"/>
  <c r="G70" i="28"/>
  <c r="E20" i="28"/>
  <c r="G20" i="28" s="1"/>
  <c r="G65" i="28"/>
  <c r="E30" i="28"/>
  <c r="G30" i="28" s="1"/>
  <c r="E80" i="28"/>
  <c r="E15" i="28"/>
  <c r="E17" i="28"/>
  <c r="G17" i="28" s="1"/>
  <c r="E27" i="28"/>
  <c r="H27" i="28" s="1"/>
  <c r="E19" i="28"/>
  <c r="G19" i="28" s="1"/>
  <c r="E52" i="28"/>
  <c r="E23" i="28"/>
  <c r="G23" i="28" s="1"/>
  <c r="E46" i="28"/>
  <c r="H46" i="28" s="1"/>
  <c r="E40" i="28"/>
  <c r="G40" i="28" s="1"/>
  <c r="E83" i="28"/>
  <c r="E75" i="28"/>
  <c r="G75" i="28" s="1"/>
  <c r="E110" i="28"/>
  <c r="H110" i="28" s="1"/>
  <c r="E49" i="28"/>
  <c r="G49" i="28" s="1"/>
  <c r="E74" i="28"/>
  <c r="E31" i="28"/>
  <c r="G31" i="28" s="1"/>
  <c r="E42" i="28"/>
  <c r="E90" i="28"/>
  <c r="G90" i="28" s="1"/>
  <c r="E78" i="28"/>
  <c r="E76" i="28"/>
  <c r="G76" i="28" s="1"/>
  <c r="E107" i="28"/>
  <c r="G107" i="28" s="1"/>
  <c r="E13" i="28"/>
  <c r="G13" i="28" s="1"/>
  <c r="E112" i="28"/>
  <c r="E85" i="28"/>
  <c r="G85" i="28" s="1"/>
  <c r="E54" i="28"/>
  <c r="H54" i="28" s="1"/>
  <c r="E125" i="28"/>
  <c r="G125" i="28" s="1"/>
  <c r="E92" i="28"/>
  <c r="E127" i="28"/>
  <c r="G127" i="28" s="1"/>
  <c r="E105" i="28"/>
  <c r="G105" i="28" s="1"/>
  <c r="E21" i="28"/>
  <c r="G21" i="28" s="1"/>
  <c r="E64" i="28"/>
  <c r="G118" i="28"/>
  <c r="H118" i="28"/>
  <c r="G22" i="28"/>
  <c r="H22" i="28"/>
  <c r="H96" i="28"/>
  <c r="G96" i="28"/>
  <c r="H102" i="28"/>
  <c r="G102" i="28"/>
  <c r="H63" i="28"/>
  <c r="H37" i="28"/>
  <c r="G34" i="28"/>
  <c r="G115" i="28"/>
  <c r="H116" i="28"/>
  <c r="G116" i="28"/>
  <c r="H35" i="28"/>
  <c r="G35" i="28"/>
  <c r="H82" i="28"/>
  <c r="H41" i="28"/>
  <c r="G41" i="28"/>
  <c r="H29" i="28"/>
  <c r="G29" i="28"/>
  <c r="H57" i="28"/>
  <c r="H101" i="28"/>
  <c r="G101" i="28"/>
  <c r="H12" i="28"/>
  <c r="G12" i="28"/>
  <c r="H95" i="28"/>
  <c r="G95" i="28"/>
  <c r="H45" i="28"/>
  <c r="G45" i="28"/>
  <c r="H97" i="28"/>
  <c r="G97" i="28"/>
  <c r="H114" i="28"/>
  <c r="H48" i="28"/>
  <c r="G48" i="28"/>
  <c r="H119" i="28"/>
  <c r="G119" i="28"/>
  <c r="H47" i="28"/>
  <c r="G47" i="28"/>
  <c r="H123" i="28"/>
  <c r="G123" i="28"/>
  <c r="H100" i="28"/>
  <c r="H53" i="28"/>
  <c r="G53" i="28"/>
  <c r="H55" i="28"/>
  <c r="G55" i="28"/>
  <c r="H26" i="28"/>
  <c r="G26" i="28"/>
  <c r="H90" i="28"/>
  <c r="H76" i="28"/>
  <c r="H72" i="28"/>
  <c r="G72" i="28"/>
  <c r="H91" i="28"/>
  <c r="H14" i="28"/>
  <c r="G14" i="28"/>
  <c r="H112" i="28"/>
  <c r="G112" i="28"/>
  <c r="H52" i="28"/>
  <c r="G52" i="28"/>
  <c r="H99" i="28"/>
  <c r="G79" i="28"/>
  <c r="H85" i="28"/>
  <c r="H69" i="28"/>
  <c r="G69" i="28"/>
  <c r="H58" i="28"/>
  <c r="H68" i="28"/>
  <c r="H126" i="28"/>
  <c r="G126" i="28"/>
  <c r="H92" i="28"/>
  <c r="G92" i="28"/>
  <c r="H83" i="28"/>
  <c r="G83" i="28"/>
  <c r="H32" i="28"/>
  <c r="H61" i="28"/>
  <c r="G61" i="28"/>
  <c r="H127" i="28"/>
  <c r="G111" i="28"/>
  <c r="H20" i="28"/>
  <c r="H36" i="28"/>
  <c r="G36" i="28"/>
  <c r="H64" i="28"/>
  <c r="G64" i="28"/>
  <c r="H51" i="28"/>
  <c r="H74" i="28"/>
  <c r="G74" i="28"/>
  <c r="H84" i="28"/>
  <c r="H124" i="28"/>
  <c r="G124" i="28"/>
  <c r="I5" i="3"/>
  <c r="I6" i="3"/>
  <c r="I7" i="3"/>
  <c r="I8" i="3"/>
  <c r="I9" i="3"/>
  <c r="I10" i="3"/>
  <c r="I11" i="3"/>
  <c r="I12" i="3"/>
  <c r="I13" i="3"/>
  <c r="G81" i="28" l="1"/>
  <c r="G27" i="28"/>
  <c r="G71" i="28"/>
  <c r="H21" i="28"/>
  <c r="H125" i="28"/>
  <c r="H13" i="28"/>
  <c r="G88" i="28"/>
  <c r="G67" i="28"/>
  <c r="G38" i="28"/>
  <c r="H49" i="28"/>
  <c r="H18" i="28"/>
  <c r="H40" i="28"/>
  <c r="H19" i="28"/>
  <c r="H117" i="28"/>
  <c r="G66" i="28"/>
  <c r="G110" i="28"/>
  <c r="G62" i="28"/>
  <c r="H121" i="28"/>
  <c r="H103" i="28"/>
  <c r="H107" i="28"/>
  <c r="G39" i="28"/>
  <c r="H105" i="28"/>
  <c r="G86" i="28"/>
  <c r="G43" i="28"/>
  <c r="G54" i="28"/>
  <c r="G120" i="28"/>
  <c r="G56" i="28"/>
  <c r="G106" i="28"/>
  <c r="G59" i="28"/>
  <c r="G46" i="28"/>
  <c r="H30" i="28"/>
  <c r="H75" i="28"/>
  <c r="H23" i="28"/>
  <c r="H17" i="28"/>
  <c r="G78" i="28"/>
  <c r="H78" i="28"/>
  <c r="G15" i="28"/>
  <c r="H15" i="28"/>
  <c r="H128" i="28"/>
  <c r="H60" i="28"/>
  <c r="H31" i="28"/>
  <c r="G80" i="28"/>
  <c r="H80" i="28"/>
  <c r="G87" i="28"/>
  <c r="H87" i="28"/>
  <c r="G42" i="28"/>
  <c r="H42" i="28"/>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6" i="11"/>
  <c r="F17" i="11"/>
  <c r="F10" i="11"/>
  <c r="F11" i="11"/>
  <c r="F12" i="11"/>
  <c r="F13" i="11"/>
  <c r="F14" i="11"/>
  <c r="F9" i="11"/>
  <c r="F15" i="11"/>
  <c r="AD27" i="17" l="1"/>
  <c r="AD28" i="17"/>
  <c r="AD29" i="17"/>
  <c r="AD30" i="17"/>
  <c r="AD31" i="17"/>
  <c r="AD32" i="17"/>
  <c r="AD33" i="17"/>
  <c r="AD34" i="17"/>
  <c r="AD35" i="17"/>
  <c r="AD36" i="17"/>
  <c r="AD37" i="17"/>
  <c r="AD38" i="17"/>
  <c r="AD39" i="17"/>
  <c r="AD40" i="17"/>
  <c r="AD41" i="17"/>
  <c r="AD42" i="17"/>
  <c r="AD43" i="17"/>
  <c r="AD44" i="17"/>
  <c r="AD45" i="17"/>
  <c r="AD46" i="17"/>
  <c r="AD47" i="17"/>
  <c r="AD48" i="17"/>
  <c r="AD49" i="17"/>
  <c r="AD50" i="17"/>
  <c r="AD51" i="17"/>
  <c r="AD52" i="17"/>
  <c r="AD53" i="17"/>
  <c r="AD54" i="17"/>
  <c r="AD55" i="17"/>
  <c r="AD56" i="17"/>
  <c r="AD57" i="17"/>
  <c r="AD58" i="17"/>
  <c r="AD59" i="17"/>
  <c r="AD60" i="17"/>
  <c r="AD61" i="17"/>
  <c r="AD62" i="17"/>
  <c r="AD63" i="17"/>
  <c r="AD64" i="17"/>
  <c r="AD65" i="17"/>
  <c r="AD66" i="17"/>
  <c r="AD67" i="17"/>
  <c r="AD68" i="17"/>
  <c r="AD69" i="17"/>
  <c r="AD70" i="17"/>
  <c r="AD71" i="17"/>
  <c r="AD72" i="17"/>
  <c r="AD73" i="17"/>
  <c r="AD74" i="17"/>
  <c r="AD75" i="17"/>
  <c r="AD76" i="17"/>
  <c r="AD77" i="17"/>
  <c r="AD78" i="17"/>
  <c r="AD79" i="17"/>
  <c r="AD80" i="17"/>
  <c r="AD81" i="17"/>
  <c r="AD82" i="17"/>
  <c r="AD83" i="17"/>
  <c r="AD84" i="17"/>
  <c r="AD85" i="17"/>
  <c r="AD86" i="17"/>
  <c r="AD87" i="17"/>
  <c r="AD88" i="17"/>
  <c r="AD89" i="17"/>
  <c r="AD90" i="17"/>
  <c r="AD91" i="17"/>
  <c r="AD92" i="17"/>
  <c r="AD93" i="17"/>
  <c r="AD94" i="17"/>
  <c r="AD95" i="17"/>
  <c r="AD96" i="17"/>
  <c r="AD97" i="17"/>
  <c r="AD98" i="17"/>
  <c r="AD99" i="17"/>
  <c r="AD100" i="17"/>
  <c r="AD101" i="17"/>
  <c r="AD102" i="17"/>
  <c r="AD103" i="17"/>
  <c r="AD104" i="17"/>
  <c r="AD105" i="17"/>
  <c r="AD106" i="17"/>
  <c r="AD107" i="17"/>
  <c r="AD108" i="17"/>
  <c r="AD109" i="17"/>
  <c r="AD110" i="17"/>
  <c r="AD111" i="17"/>
  <c r="AD112" i="17"/>
  <c r="AD113" i="17"/>
  <c r="AD114" i="17"/>
  <c r="AD115" i="17"/>
  <c r="AD116" i="17"/>
  <c r="AD117" i="17"/>
  <c r="AD118" i="17"/>
  <c r="AD119" i="17"/>
  <c r="AD120" i="17"/>
  <c r="AD121" i="17"/>
  <c r="AD122" i="17"/>
  <c r="AD123" i="17"/>
  <c r="AD124" i="17"/>
  <c r="AD125" i="17"/>
  <c r="AD126" i="17"/>
  <c r="AD127" i="17"/>
  <c r="AD128" i="17"/>
  <c r="AD129" i="17"/>
  <c r="AD130" i="17"/>
  <c r="AD131" i="17"/>
  <c r="AD132" i="17"/>
  <c r="AD133" i="17"/>
  <c r="AD134" i="17"/>
  <c r="AD135" i="17"/>
  <c r="AD26" i="17"/>
  <c r="AD17" i="17"/>
  <c r="AD18" i="17"/>
  <c r="AD19" i="17"/>
  <c r="AD20" i="17"/>
  <c r="AD21" i="17"/>
  <c r="AD22" i="17"/>
  <c r="AD23" i="17"/>
  <c r="AD24" i="17"/>
  <c r="AD16" i="17"/>
  <c r="D27" i="17"/>
  <c r="D28" i="17"/>
  <c r="D29" i="17"/>
  <c r="D30" i="17"/>
  <c r="D31" i="17"/>
  <c r="D32" i="17"/>
  <c r="D33" i="17"/>
  <c r="D34" i="17"/>
  <c r="D35" i="17"/>
  <c r="D36" i="17"/>
  <c r="D37" i="17"/>
  <c r="D38" i="17"/>
  <c r="D39" i="17"/>
  <c r="D40" i="17"/>
  <c r="D41" i="17"/>
  <c r="D42" i="17"/>
  <c r="D43" i="17"/>
  <c r="D44" i="17"/>
  <c r="D45" i="17"/>
  <c r="D46" i="17"/>
  <c r="D47" i="17"/>
  <c r="D48" i="17"/>
  <c r="D49" i="17"/>
  <c r="D50" i="17"/>
  <c r="D51" i="17"/>
  <c r="D52" i="17"/>
  <c r="D53" i="17"/>
  <c r="D54" i="17"/>
  <c r="D55" i="17"/>
  <c r="D56" i="17"/>
  <c r="D57" i="17"/>
  <c r="D58" i="17"/>
  <c r="D59" i="17"/>
  <c r="D60" i="17"/>
  <c r="D61" i="17"/>
  <c r="D62" i="17"/>
  <c r="D63" i="17"/>
  <c r="D64" i="17"/>
  <c r="D65" i="17"/>
  <c r="D66" i="17"/>
  <c r="D67" i="17"/>
  <c r="D68" i="17"/>
  <c r="D69" i="17"/>
  <c r="D70" i="17"/>
  <c r="D71" i="17"/>
  <c r="D72" i="17"/>
  <c r="D73" i="17"/>
  <c r="D74" i="17"/>
  <c r="D75" i="17"/>
  <c r="D76" i="17"/>
  <c r="D77" i="17"/>
  <c r="D78" i="17"/>
  <c r="D79" i="17"/>
  <c r="D80" i="17"/>
  <c r="D81" i="17"/>
  <c r="D82" i="17"/>
  <c r="D83" i="17"/>
  <c r="D84" i="17"/>
  <c r="D85" i="17"/>
  <c r="D86" i="17"/>
  <c r="D87" i="17"/>
  <c r="D88" i="17"/>
  <c r="D89" i="17"/>
  <c r="D90" i="17"/>
  <c r="D91" i="17"/>
  <c r="D92" i="17"/>
  <c r="D93" i="17"/>
  <c r="D94" i="17"/>
  <c r="D95" i="17"/>
  <c r="D96" i="17"/>
  <c r="D97" i="17"/>
  <c r="D98" i="17"/>
  <c r="D99" i="17"/>
  <c r="D100" i="17"/>
  <c r="D101" i="17"/>
  <c r="D102" i="17"/>
  <c r="D103" i="17"/>
  <c r="D104" i="17"/>
  <c r="D105" i="17"/>
  <c r="D106" i="17"/>
  <c r="D107" i="17"/>
  <c r="D108" i="17"/>
  <c r="D109" i="17"/>
  <c r="D110" i="17"/>
  <c r="D111" i="17"/>
  <c r="D112" i="17"/>
  <c r="D113" i="17"/>
  <c r="D114" i="17"/>
  <c r="D115" i="17"/>
  <c r="D116" i="17"/>
  <c r="D117" i="17"/>
  <c r="D118" i="17"/>
  <c r="D119" i="17"/>
  <c r="D120" i="17"/>
  <c r="D121" i="17"/>
  <c r="D122" i="17"/>
  <c r="D123" i="17"/>
  <c r="D124" i="17"/>
  <c r="D125" i="17"/>
  <c r="D126" i="17"/>
  <c r="D127" i="17"/>
  <c r="D128" i="17"/>
  <c r="D129" i="17"/>
  <c r="D130" i="17"/>
  <c r="D131" i="17"/>
  <c r="D132" i="17"/>
  <c r="D133" i="17"/>
  <c r="D134" i="17"/>
  <c r="D135" i="17"/>
  <c r="D26" i="17"/>
  <c r="D17" i="17"/>
  <c r="D18" i="17"/>
  <c r="D19" i="17"/>
  <c r="D20" i="17"/>
  <c r="D21" i="17"/>
  <c r="D22" i="17"/>
  <c r="D23" i="17"/>
  <c r="D24" i="17"/>
  <c r="D16" i="17"/>
  <c r="I16" i="3" l="1"/>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5" i="3"/>
  <c r="I14" i="3" l="1"/>
  <c r="E125" i="3" l="1"/>
  <c r="F125" i="3"/>
  <c r="G125" i="3"/>
  <c r="H125" i="3"/>
  <c r="F130" i="26" l="1"/>
  <c r="F19" i="26"/>
  <c r="F131" i="26" l="1"/>
  <c r="F9" i="26" s="1"/>
  <c r="E17" i="17" l="1"/>
  <c r="E18" i="17"/>
  <c r="E19" i="17"/>
  <c r="E20" i="17"/>
  <c r="E21" i="17"/>
  <c r="E22" i="17"/>
  <c r="E23" i="17"/>
  <c r="E24" i="17"/>
  <c r="Q27" i="16" l="1"/>
  <c r="G29" i="16" l="1"/>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28" i="16"/>
  <c r="G19" i="16"/>
  <c r="G20" i="16"/>
  <c r="G21" i="16"/>
  <c r="G22" i="16"/>
  <c r="G23" i="16"/>
  <c r="G24" i="16"/>
  <c r="G25" i="16"/>
  <c r="G26" i="16"/>
  <c r="G1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28" i="16"/>
  <c r="F19" i="16"/>
  <c r="F20" i="16"/>
  <c r="F21" i="16"/>
  <c r="F22" i="16"/>
  <c r="F23" i="16"/>
  <c r="F24" i="16"/>
  <c r="F25" i="16"/>
  <c r="F26" i="16"/>
  <c r="F18" i="16"/>
  <c r="E137"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28" i="16"/>
  <c r="E19" i="16"/>
  <c r="E20" i="16"/>
  <c r="E21" i="16"/>
  <c r="E22" i="16"/>
  <c r="E23" i="16"/>
  <c r="E24" i="16"/>
  <c r="E25" i="16"/>
  <c r="E26" i="16"/>
  <c r="E18" i="16"/>
  <c r="D29" i="16"/>
  <c r="D30" i="16"/>
  <c r="D31" i="16"/>
  <c r="J31" i="16" s="1"/>
  <c r="D32" i="16"/>
  <c r="D33" i="16"/>
  <c r="D34" i="16"/>
  <c r="D35" i="16"/>
  <c r="J35" i="16" s="1"/>
  <c r="D36" i="16"/>
  <c r="D37" i="16"/>
  <c r="D38" i="16"/>
  <c r="D39" i="16"/>
  <c r="J39" i="16" s="1"/>
  <c r="D40" i="16"/>
  <c r="D41" i="16"/>
  <c r="D42" i="16"/>
  <c r="D43" i="16"/>
  <c r="J43" i="16" s="1"/>
  <c r="D44" i="16"/>
  <c r="D45" i="16"/>
  <c r="D46" i="16"/>
  <c r="D47" i="16"/>
  <c r="J47" i="16" s="1"/>
  <c r="D48" i="16"/>
  <c r="D49" i="16"/>
  <c r="D50" i="16"/>
  <c r="D51" i="16"/>
  <c r="J51" i="16" s="1"/>
  <c r="D52" i="16"/>
  <c r="D53" i="16"/>
  <c r="D54" i="16"/>
  <c r="D55" i="16"/>
  <c r="J55" i="16" s="1"/>
  <c r="D56" i="16"/>
  <c r="D57" i="16"/>
  <c r="D58" i="16"/>
  <c r="D59" i="16"/>
  <c r="J59" i="16" s="1"/>
  <c r="D60" i="16"/>
  <c r="D61" i="16"/>
  <c r="D62" i="16"/>
  <c r="D63" i="16"/>
  <c r="J63" i="16" s="1"/>
  <c r="D64" i="16"/>
  <c r="D65" i="16"/>
  <c r="D66" i="16"/>
  <c r="D67" i="16"/>
  <c r="J67" i="16" s="1"/>
  <c r="D68" i="16"/>
  <c r="D69" i="16"/>
  <c r="D70" i="16"/>
  <c r="D71" i="16"/>
  <c r="J71" i="16" s="1"/>
  <c r="D72" i="16"/>
  <c r="D73" i="16"/>
  <c r="D74" i="16"/>
  <c r="D75" i="16"/>
  <c r="J75" i="16" s="1"/>
  <c r="D76" i="16"/>
  <c r="D77" i="16"/>
  <c r="D78" i="16"/>
  <c r="D79" i="16"/>
  <c r="J79" i="16" s="1"/>
  <c r="D80" i="16"/>
  <c r="D81" i="16"/>
  <c r="D82" i="16"/>
  <c r="D83" i="16"/>
  <c r="J83" i="16" s="1"/>
  <c r="D84" i="16"/>
  <c r="D85" i="16"/>
  <c r="D86" i="16"/>
  <c r="D87" i="16"/>
  <c r="J87" i="16" s="1"/>
  <c r="D88" i="16"/>
  <c r="D89" i="16"/>
  <c r="D90" i="16"/>
  <c r="D91" i="16"/>
  <c r="J91" i="16" s="1"/>
  <c r="D92" i="16"/>
  <c r="D93" i="16"/>
  <c r="D94" i="16"/>
  <c r="D95" i="16"/>
  <c r="J95" i="16" s="1"/>
  <c r="D96" i="16"/>
  <c r="D97" i="16"/>
  <c r="D98" i="16"/>
  <c r="D99" i="16"/>
  <c r="J99" i="16" s="1"/>
  <c r="D100" i="16"/>
  <c r="D101" i="16"/>
  <c r="D102" i="16"/>
  <c r="D103" i="16"/>
  <c r="J103" i="16" s="1"/>
  <c r="D104" i="16"/>
  <c r="D105" i="16"/>
  <c r="D106" i="16"/>
  <c r="D107" i="16"/>
  <c r="J107" i="16" s="1"/>
  <c r="D108" i="16"/>
  <c r="D109" i="16"/>
  <c r="D110" i="16"/>
  <c r="D111" i="16"/>
  <c r="J111" i="16" s="1"/>
  <c r="D112" i="16"/>
  <c r="D113" i="16"/>
  <c r="D114" i="16"/>
  <c r="D115" i="16"/>
  <c r="J115" i="16" s="1"/>
  <c r="D116" i="16"/>
  <c r="D117" i="16"/>
  <c r="D118" i="16"/>
  <c r="D119" i="16"/>
  <c r="J119" i="16" s="1"/>
  <c r="D120" i="16"/>
  <c r="D121" i="16"/>
  <c r="D122" i="16"/>
  <c r="D123" i="16"/>
  <c r="J123" i="16" s="1"/>
  <c r="D124" i="16"/>
  <c r="D125" i="16"/>
  <c r="D126" i="16"/>
  <c r="D127" i="16"/>
  <c r="J127" i="16" s="1"/>
  <c r="D128" i="16"/>
  <c r="D129" i="16"/>
  <c r="D130" i="16"/>
  <c r="D131" i="16"/>
  <c r="J131" i="16" s="1"/>
  <c r="D132" i="16"/>
  <c r="D133" i="16"/>
  <c r="D134" i="16"/>
  <c r="D135" i="16"/>
  <c r="J135" i="16" s="1"/>
  <c r="D136" i="16"/>
  <c r="D137" i="16"/>
  <c r="D28" i="16"/>
  <c r="D19" i="16"/>
  <c r="J19" i="16" s="1"/>
  <c r="D20" i="16"/>
  <c r="D21" i="16"/>
  <c r="D22" i="16"/>
  <c r="D23" i="16"/>
  <c r="D24" i="16"/>
  <c r="D25" i="16"/>
  <c r="D26" i="16"/>
  <c r="D18" i="16"/>
  <c r="J18" i="16" s="1"/>
  <c r="J23" i="16" l="1"/>
  <c r="J134" i="16"/>
  <c r="J130" i="16"/>
  <c r="J126" i="16"/>
  <c r="J122" i="16"/>
  <c r="J118" i="16"/>
  <c r="J114" i="16"/>
  <c r="J110" i="16"/>
  <c r="J106" i="16"/>
  <c r="J102" i="16"/>
  <c r="J98" i="16"/>
  <c r="J94" i="16"/>
  <c r="J90" i="16"/>
  <c r="J86" i="16"/>
  <c r="J82" i="16"/>
  <c r="J78" i="16"/>
  <c r="J74" i="16"/>
  <c r="J70" i="16"/>
  <c r="J66" i="16"/>
  <c r="J62" i="16"/>
  <c r="J58" i="16"/>
  <c r="J54" i="16"/>
  <c r="J50" i="16"/>
  <c r="J46" i="16"/>
  <c r="J42" i="16"/>
  <c r="J38" i="16"/>
  <c r="J34" i="16"/>
  <c r="J30" i="16"/>
  <c r="J89" i="16"/>
  <c r="J28" i="16"/>
  <c r="J85" i="16"/>
  <c r="J81" i="16"/>
  <c r="J77" i="16"/>
  <c r="J73" i="16"/>
  <c r="J69" i="16"/>
  <c r="J65" i="16"/>
  <c r="J61" i="16"/>
  <c r="J57" i="16"/>
  <c r="J53" i="16"/>
  <c r="J49" i="16"/>
  <c r="J45" i="16"/>
  <c r="J41" i="16"/>
  <c r="J37" i="16"/>
  <c r="J33" i="16"/>
  <c r="J29" i="16"/>
  <c r="J26" i="16"/>
  <c r="J22" i="16"/>
  <c r="J25" i="16"/>
  <c r="J21" i="16"/>
  <c r="J137" i="16"/>
  <c r="J133" i="16"/>
  <c r="J129" i="16"/>
  <c r="J125" i="16"/>
  <c r="J121" i="16"/>
  <c r="J117" i="16"/>
  <c r="J113" i="16"/>
  <c r="J109" i="16"/>
  <c r="J105" i="16"/>
  <c r="J101" i="16"/>
  <c r="J97" i="16"/>
  <c r="J93" i="16"/>
  <c r="J24" i="16"/>
  <c r="J20" i="16"/>
  <c r="J136" i="16"/>
  <c r="J132" i="16"/>
  <c r="J128" i="16"/>
  <c r="J124" i="16"/>
  <c r="J120" i="16"/>
  <c r="J116" i="16"/>
  <c r="J112" i="16"/>
  <c r="J108" i="16"/>
  <c r="J104" i="16"/>
  <c r="J100" i="16"/>
  <c r="J96" i="16"/>
  <c r="J92" i="16"/>
  <c r="J88" i="16"/>
  <c r="J84" i="16"/>
  <c r="J80" i="16"/>
  <c r="J76" i="16"/>
  <c r="J72" i="16"/>
  <c r="J68" i="16"/>
  <c r="J64" i="16"/>
  <c r="J60" i="16"/>
  <c r="J56" i="16"/>
  <c r="J52" i="16"/>
  <c r="J48" i="16"/>
  <c r="J44" i="16"/>
  <c r="J40" i="16"/>
  <c r="J36" i="16"/>
  <c r="J32" i="16"/>
  <c r="H18" i="17" l="1"/>
  <c r="H27" i="17"/>
  <c r="H28" i="17"/>
  <c r="H29" i="17"/>
  <c r="H30" i="17"/>
  <c r="H31" i="17"/>
  <c r="H32" i="17"/>
  <c r="H33" i="17"/>
  <c r="H34" i="17"/>
  <c r="H35" i="17"/>
  <c r="H36" i="17"/>
  <c r="H37" i="17"/>
  <c r="H38" i="17"/>
  <c r="H39" i="17"/>
  <c r="H40" i="17"/>
  <c r="H41" i="17"/>
  <c r="H42" i="17"/>
  <c r="H43" i="17"/>
  <c r="H44" i="17"/>
  <c r="H45" i="17"/>
  <c r="H46" i="17"/>
  <c r="H47" i="17"/>
  <c r="H48" i="17"/>
  <c r="H49" i="17"/>
  <c r="H50" i="17"/>
  <c r="H51" i="17"/>
  <c r="H52" i="17"/>
  <c r="H53" i="17"/>
  <c r="H54" i="17"/>
  <c r="H55" i="17"/>
  <c r="H56" i="17"/>
  <c r="H57" i="17"/>
  <c r="H58" i="17"/>
  <c r="H59" i="17"/>
  <c r="H60" i="17"/>
  <c r="H61" i="17"/>
  <c r="H62" i="17"/>
  <c r="H63" i="17"/>
  <c r="H64" i="17"/>
  <c r="H65" i="17"/>
  <c r="H66" i="17"/>
  <c r="H67" i="17"/>
  <c r="H68" i="17"/>
  <c r="H69" i="17"/>
  <c r="H70" i="17"/>
  <c r="H71" i="17"/>
  <c r="H72" i="17"/>
  <c r="H73" i="17"/>
  <c r="H74" i="17"/>
  <c r="H75" i="17"/>
  <c r="H76" i="17"/>
  <c r="H77" i="17"/>
  <c r="H78" i="17"/>
  <c r="H79" i="17"/>
  <c r="H80" i="17"/>
  <c r="H81" i="17"/>
  <c r="H82" i="17"/>
  <c r="H83" i="17"/>
  <c r="H84" i="17"/>
  <c r="H85" i="17"/>
  <c r="H86" i="17"/>
  <c r="H87" i="17"/>
  <c r="H88" i="17"/>
  <c r="H89" i="17"/>
  <c r="H90" i="17"/>
  <c r="H91" i="17"/>
  <c r="H92" i="17"/>
  <c r="H93" i="17"/>
  <c r="H94" i="17"/>
  <c r="H95" i="17"/>
  <c r="H96" i="17"/>
  <c r="H97" i="17"/>
  <c r="H98" i="17"/>
  <c r="H99" i="17"/>
  <c r="H100" i="17"/>
  <c r="H101" i="17"/>
  <c r="H102" i="17"/>
  <c r="H103" i="17"/>
  <c r="H104" i="17"/>
  <c r="H105" i="17"/>
  <c r="H106" i="17"/>
  <c r="H107" i="17"/>
  <c r="H108" i="17"/>
  <c r="H109" i="17"/>
  <c r="H110" i="17"/>
  <c r="H111" i="17"/>
  <c r="H112" i="17"/>
  <c r="H113" i="17"/>
  <c r="H114" i="17"/>
  <c r="H115" i="17"/>
  <c r="H116" i="17"/>
  <c r="H117" i="17"/>
  <c r="H118" i="17"/>
  <c r="H119" i="17"/>
  <c r="H120" i="17"/>
  <c r="H121" i="17"/>
  <c r="H122" i="17"/>
  <c r="H123" i="17"/>
  <c r="H124" i="17"/>
  <c r="H125" i="17"/>
  <c r="H126" i="17"/>
  <c r="H127" i="17"/>
  <c r="H128" i="17"/>
  <c r="H129" i="17"/>
  <c r="H130" i="17"/>
  <c r="H131" i="17"/>
  <c r="H132" i="17"/>
  <c r="H133" i="17"/>
  <c r="H134" i="17"/>
  <c r="H135" i="17"/>
  <c r="H26" i="17"/>
  <c r="H17" i="17"/>
  <c r="J17" i="17" s="1"/>
  <c r="H19" i="17"/>
  <c r="H20" i="17"/>
  <c r="H21" i="17"/>
  <c r="H22" i="17"/>
  <c r="H23" i="17"/>
  <c r="H24" i="17"/>
  <c r="H16" i="17"/>
  <c r="K9" i="17"/>
  <c r="H136" i="17" l="1"/>
  <c r="G135" i="17"/>
  <c r="F135" i="17"/>
  <c r="E135" i="17"/>
  <c r="G134" i="17"/>
  <c r="F134" i="17"/>
  <c r="E134" i="17"/>
  <c r="G133" i="17"/>
  <c r="F133" i="17"/>
  <c r="E133" i="17"/>
  <c r="G132" i="17"/>
  <c r="F132" i="17"/>
  <c r="E132" i="17"/>
  <c r="G131" i="17"/>
  <c r="F131" i="17"/>
  <c r="E131" i="17"/>
  <c r="G130" i="17"/>
  <c r="F130" i="17"/>
  <c r="E130" i="17"/>
  <c r="G129" i="17"/>
  <c r="F129" i="17"/>
  <c r="E129" i="17"/>
  <c r="G128" i="17"/>
  <c r="F128" i="17"/>
  <c r="E128" i="17"/>
  <c r="G127" i="17"/>
  <c r="F127" i="17"/>
  <c r="E127" i="17"/>
  <c r="G126" i="17"/>
  <c r="F126" i="17"/>
  <c r="E126" i="17"/>
  <c r="G125" i="17"/>
  <c r="F125" i="17"/>
  <c r="E125" i="17"/>
  <c r="G124" i="17"/>
  <c r="F124" i="17"/>
  <c r="E124" i="17"/>
  <c r="G123" i="17"/>
  <c r="F123" i="17"/>
  <c r="E123" i="17"/>
  <c r="G122" i="17"/>
  <c r="F122" i="17"/>
  <c r="E122" i="17"/>
  <c r="G121" i="17"/>
  <c r="F121" i="17"/>
  <c r="E121" i="17"/>
  <c r="G120" i="17"/>
  <c r="F120" i="17"/>
  <c r="E120" i="17"/>
  <c r="G119" i="17"/>
  <c r="F119" i="17"/>
  <c r="E119" i="17"/>
  <c r="G118" i="17"/>
  <c r="F118" i="17"/>
  <c r="E118" i="17"/>
  <c r="G117" i="17"/>
  <c r="F117" i="17"/>
  <c r="E117" i="17"/>
  <c r="G116" i="17"/>
  <c r="F116" i="17"/>
  <c r="E116" i="17"/>
  <c r="G115" i="17"/>
  <c r="F115" i="17"/>
  <c r="E115" i="17"/>
  <c r="G114" i="17"/>
  <c r="F114" i="17"/>
  <c r="E114" i="17"/>
  <c r="G113" i="17"/>
  <c r="F113" i="17"/>
  <c r="E113" i="17"/>
  <c r="G112" i="17"/>
  <c r="F112" i="17"/>
  <c r="E112" i="17"/>
  <c r="G111" i="17"/>
  <c r="F111" i="17"/>
  <c r="E111" i="17"/>
  <c r="G110" i="17"/>
  <c r="F110" i="17"/>
  <c r="E110" i="17"/>
  <c r="G109" i="17"/>
  <c r="F109" i="17"/>
  <c r="E109" i="17"/>
  <c r="G108" i="17"/>
  <c r="F108" i="17"/>
  <c r="E108" i="17"/>
  <c r="G107" i="17"/>
  <c r="F107" i="17"/>
  <c r="E107" i="17"/>
  <c r="G106" i="17"/>
  <c r="F106" i="17"/>
  <c r="E106" i="17"/>
  <c r="G105" i="17"/>
  <c r="F105" i="17"/>
  <c r="E105" i="17"/>
  <c r="G104" i="17"/>
  <c r="F104" i="17"/>
  <c r="E104" i="17"/>
  <c r="G103" i="17"/>
  <c r="F103" i="17"/>
  <c r="E103" i="17"/>
  <c r="G102" i="17"/>
  <c r="F102" i="17"/>
  <c r="E102" i="17"/>
  <c r="G101" i="17"/>
  <c r="F101" i="17"/>
  <c r="E101" i="17"/>
  <c r="G100" i="17"/>
  <c r="F100" i="17"/>
  <c r="E100" i="17"/>
  <c r="G99" i="17"/>
  <c r="F99" i="17"/>
  <c r="E99" i="17"/>
  <c r="G98" i="17"/>
  <c r="F98" i="17"/>
  <c r="E98" i="17"/>
  <c r="G97" i="17"/>
  <c r="F97" i="17"/>
  <c r="E97" i="17"/>
  <c r="G96" i="17"/>
  <c r="F96" i="17"/>
  <c r="E96" i="17"/>
  <c r="G95" i="17"/>
  <c r="F95" i="17"/>
  <c r="E95" i="17"/>
  <c r="G94" i="17"/>
  <c r="F94" i="17"/>
  <c r="E94" i="17"/>
  <c r="G93" i="17"/>
  <c r="F93" i="17"/>
  <c r="E93" i="17"/>
  <c r="G92" i="17"/>
  <c r="F92" i="17"/>
  <c r="E92" i="17"/>
  <c r="G91" i="17"/>
  <c r="F91" i="17"/>
  <c r="E91" i="17"/>
  <c r="G90" i="17"/>
  <c r="F90" i="17"/>
  <c r="E90" i="17"/>
  <c r="G89" i="17"/>
  <c r="F89" i="17"/>
  <c r="E89" i="17"/>
  <c r="G88" i="17"/>
  <c r="F88" i="17"/>
  <c r="E88" i="17"/>
  <c r="G87" i="17"/>
  <c r="F87" i="17"/>
  <c r="E87" i="17"/>
  <c r="G86" i="17"/>
  <c r="F86" i="17"/>
  <c r="E86" i="17"/>
  <c r="G85" i="17"/>
  <c r="F85" i="17"/>
  <c r="E85" i="17"/>
  <c r="G84" i="17"/>
  <c r="F84" i="17"/>
  <c r="E84" i="17"/>
  <c r="G83" i="17"/>
  <c r="F83" i="17"/>
  <c r="E83" i="17"/>
  <c r="G82" i="17"/>
  <c r="F82" i="17"/>
  <c r="E82" i="17"/>
  <c r="G81" i="17"/>
  <c r="F81" i="17"/>
  <c r="E81" i="17"/>
  <c r="G80" i="17"/>
  <c r="F80" i="17"/>
  <c r="E80" i="17"/>
  <c r="G79" i="17"/>
  <c r="F79" i="17"/>
  <c r="E79" i="17"/>
  <c r="G78" i="17"/>
  <c r="F78" i="17"/>
  <c r="E78" i="17"/>
  <c r="G77" i="17"/>
  <c r="F77" i="17"/>
  <c r="E77" i="17"/>
  <c r="G76" i="17"/>
  <c r="F76" i="17"/>
  <c r="E76" i="17"/>
  <c r="G75" i="17"/>
  <c r="F75" i="17"/>
  <c r="E75" i="17"/>
  <c r="G74" i="17"/>
  <c r="F74" i="17"/>
  <c r="E74" i="17"/>
  <c r="G73" i="17"/>
  <c r="F73" i="17"/>
  <c r="E73" i="17"/>
  <c r="G72" i="17"/>
  <c r="F72" i="17"/>
  <c r="E72" i="17"/>
  <c r="G71" i="17"/>
  <c r="F71" i="17"/>
  <c r="E71" i="17"/>
  <c r="G70" i="17"/>
  <c r="F70" i="17"/>
  <c r="E70" i="17"/>
  <c r="G69" i="17"/>
  <c r="F69" i="17"/>
  <c r="E69" i="17"/>
  <c r="G68" i="17"/>
  <c r="F68" i="17"/>
  <c r="E68" i="17"/>
  <c r="G67" i="17"/>
  <c r="F67" i="17"/>
  <c r="E67" i="17"/>
  <c r="G66" i="17"/>
  <c r="F66" i="17"/>
  <c r="E66" i="17"/>
  <c r="G65" i="17"/>
  <c r="F65" i="17"/>
  <c r="E65" i="17"/>
  <c r="G64" i="17"/>
  <c r="F64" i="17"/>
  <c r="E64" i="17"/>
  <c r="G63" i="17"/>
  <c r="F63" i="17"/>
  <c r="E63" i="17"/>
  <c r="G62" i="17"/>
  <c r="F62" i="17"/>
  <c r="E62" i="17"/>
  <c r="G61" i="17"/>
  <c r="F61" i="17"/>
  <c r="E61" i="17"/>
  <c r="G60" i="17"/>
  <c r="F60" i="17"/>
  <c r="E60" i="17"/>
  <c r="G59" i="17"/>
  <c r="F59" i="17"/>
  <c r="E59" i="17"/>
  <c r="G58" i="17"/>
  <c r="F58" i="17"/>
  <c r="E58" i="17"/>
  <c r="G57" i="17"/>
  <c r="F57" i="17"/>
  <c r="E57" i="17"/>
  <c r="G56" i="17"/>
  <c r="F56" i="17"/>
  <c r="E56" i="17"/>
  <c r="G55" i="17"/>
  <c r="F55" i="17"/>
  <c r="E55" i="17"/>
  <c r="G54" i="17"/>
  <c r="F54" i="17"/>
  <c r="E54" i="17"/>
  <c r="G53" i="17"/>
  <c r="F53" i="17"/>
  <c r="E53" i="17"/>
  <c r="G52" i="17"/>
  <c r="F52" i="17"/>
  <c r="E52" i="17"/>
  <c r="G51" i="17"/>
  <c r="F51" i="17"/>
  <c r="E51" i="17"/>
  <c r="G50" i="17"/>
  <c r="F50" i="17"/>
  <c r="E50" i="17"/>
  <c r="G49" i="17"/>
  <c r="F49" i="17"/>
  <c r="E49" i="17"/>
  <c r="G48" i="17"/>
  <c r="F48" i="17"/>
  <c r="E48" i="17"/>
  <c r="G47" i="17"/>
  <c r="F47" i="17"/>
  <c r="E47" i="17"/>
  <c r="G46" i="17"/>
  <c r="F46" i="17"/>
  <c r="E46" i="17"/>
  <c r="G45" i="17"/>
  <c r="F45" i="17"/>
  <c r="E45" i="17"/>
  <c r="G44" i="17"/>
  <c r="F44" i="17"/>
  <c r="E44" i="17"/>
  <c r="G43" i="17"/>
  <c r="F43" i="17"/>
  <c r="E43" i="17"/>
  <c r="G42" i="17"/>
  <c r="F42" i="17"/>
  <c r="E42" i="17"/>
  <c r="G41" i="17"/>
  <c r="F41" i="17"/>
  <c r="E41" i="17"/>
  <c r="G40" i="17"/>
  <c r="F40" i="17"/>
  <c r="E40" i="17"/>
  <c r="G39" i="17"/>
  <c r="F39" i="17"/>
  <c r="E39" i="17"/>
  <c r="G38" i="17"/>
  <c r="F38" i="17"/>
  <c r="E38" i="17"/>
  <c r="G37" i="17"/>
  <c r="F37" i="17"/>
  <c r="E37" i="17"/>
  <c r="G36" i="17"/>
  <c r="F36" i="17"/>
  <c r="E36" i="17"/>
  <c r="G35" i="17"/>
  <c r="F35" i="17"/>
  <c r="E35" i="17"/>
  <c r="G34" i="17"/>
  <c r="F34" i="17"/>
  <c r="E34" i="17"/>
  <c r="G33" i="17"/>
  <c r="F33" i="17"/>
  <c r="E33" i="17"/>
  <c r="G32" i="17"/>
  <c r="F32" i="17"/>
  <c r="E32" i="17"/>
  <c r="G31" i="17"/>
  <c r="F31" i="17"/>
  <c r="E31" i="17"/>
  <c r="G30" i="17"/>
  <c r="F30" i="17"/>
  <c r="E30" i="17"/>
  <c r="G29" i="17"/>
  <c r="F29" i="17"/>
  <c r="E29" i="17"/>
  <c r="G28" i="17"/>
  <c r="F28" i="17"/>
  <c r="E28" i="17"/>
  <c r="G27" i="17"/>
  <c r="F27" i="17"/>
  <c r="E27" i="17"/>
  <c r="G26" i="17"/>
  <c r="F26" i="17"/>
  <c r="E26" i="17"/>
  <c r="H25" i="17"/>
  <c r="G24" i="17"/>
  <c r="F24" i="17"/>
  <c r="G23" i="17"/>
  <c r="F23" i="17"/>
  <c r="G22" i="17"/>
  <c r="F22" i="17"/>
  <c r="G21" i="17"/>
  <c r="F21" i="17"/>
  <c r="G20" i="17"/>
  <c r="F20" i="17"/>
  <c r="G19" i="17"/>
  <c r="F19" i="17"/>
  <c r="G18" i="17"/>
  <c r="F18" i="17"/>
  <c r="G17" i="17"/>
  <c r="F17" i="17"/>
  <c r="G16" i="17"/>
  <c r="F16" i="17"/>
  <c r="E16" i="17"/>
  <c r="F136" i="17" l="1"/>
  <c r="G136" i="17"/>
  <c r="E136" i="17"/>
  <c r="F25" i="17"/>
  <c r="E25" i="17"/>
  <c r="D136" i="17"/>
  <c r="G25" i="17"/>
  <c r="J19" i="17"/>
  <c r="J21" i="17"/>
  <c r="J23"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53" i="17"/>
  <c r="J54" i="17"/>
  <c r="J55" i="17"/>
  <c r="J56" i="17"/>
  <c r="J57" i="17"/>
  <c r="J58" i="17"/>
  <c r="J59" i="17"/>
  <c r="J60" i="17"/>
  <c r="J62" i="17"/>
  <c r="J64" i="17"/>
  <c r="J66" i="17"/>
  <c r="J68" i="17"/>
  <c r="J70" i="17"/>
  <c r="J72" i="17"/>
  <c r="J74" i="17"/>
  <c r="J76" i="17"/>
  <c r="J78" i="17"/>
  <c r="J79" i="17"/>
  <c r="J80" i="17"/>
  <c r="J81" i="17"/>
  <c r="J82" i="17"/>
  <c r="J83" i="17"/>
  <c r="J84" i="17"/>
  <c r="J85" i="17"/>
  <c r="J86" i="17"/>
  <c r="J87" i="17"/>
  <c r="J88" i="17"/>
  <c r="J89" i="17"/>
  <c r="J90" i="17"/>
  <c r="J92" i="17"/>
  <c r="J94" i="17"/>
  <c r="J96" i="17"/>
  <c r="J98" i="17"/>
  <c r="J99" i="17"/>
  <c r="J100" i="17"/>
  <c r="J101" i="17"/>
  <c r="J102" i="17"/>
  <c r="J118" i="17"/>
  <c r="J119" i="17"/>
  <c r="J120" i="17"/>
  <c r="J121" i="17"/>
  <c r="J123" i="17"/>
  <c r="J127" i="17"/>
  <c r="J124" i="17"/>
  <c r="J129" i="17"/>
  <c r="J131" i="17"/>
  <c r="J133" i="17"/>
  <c r="J135" i="17"/>
  <c r="J125" i="17"/>
  <c r="J128" i="17"/>
  <c r="J61" i="17"/>
  <c r="J63" i="17"/>
  <c r="J65" i="17"/>
  <c r="J67" i="17"/>
  <c r="J69" i="17"/>
  <c r="J71" i="17"/>
  <c r="J73" i="17"/>
  <c r="J75" i="17"/>
  <c r="J77" i="17"/>
  <c r="J91" i="17"/>
  <c r="J93" i="17"/>
  <c r="J95" i="17"/>
  <c r="J97" i="17"/>
  <c r="J103" i="17"/>
  <c r="J105" i="17"/>
  <c r="J107" i="17"/>
  <c r="J109" i="17"/>
  <c r="J111" i="17"/>
  <c r="J113" i="17"/>
  <c r="J115" i="17"/>
  <c r="J117" i="17"/>
  <c r="J122" i="17"/>
  <c r="J126" i="17"/>
  <c r="H137" i="17"/>
  <c r="H15" i="17" s="1"/>
  <c r="J16" i="17"/>
  <c r="J18" i="17"/>
  <c r="J20" i="17"/>
  <c r="J22" i="17"/>
  <c r="J24" i="17"/>
  <c r="D25" i="17"/>
  <c r="J26" i="17"/>
  <c r="J104" i="17"/>
  <c r="J106" i="17"/>
  <c r="J108" i="17"/>
  <c r="J110" i="17"/>
  <c r="J112" i="17"/>
  <c r="J114" i="17"/>
  <c r="J116" i="17"/>
  <c r="J130" i="17"/>
  <c r="J132" i="17"/>
  <c r="J134" i="17"/>
  <c r="J25" i="17" l="1"/>
  <c r="F137" i="17"/>
  <c r="F15" i="17" s="1"/>
  <c r="G137" i="17"/>
  <c r="G15" i="17" s="1"/>
  <c r="E137" i="17"/>
  <c r="E15" i="17" s="1"/>
  <c r="D137" i="17"/>
  <c r="D15" i="17" s="1"/>
  <c r="J136" i="17"/>
  <c r="J137" i="17" l="1"/>
  <c r="J15" i="17" l="1"/>
  <c r="H138" i="16" l="1"/>
  <c r="H27" i="16"/>
  <c r="E138" i="16" l="1"/>
  <c r="H139" i="16"/>
  <c r="H16" i="16" s="1"/>
  <c r="F27" i="16"/>
  <c r="G138" i="16"/>
  <c r="D138" i="16"/>
  <c r="E27" i="16"/>
  <c r="F138" i="16"/>
  <c r="G27" i="16"/>
  <c r="D27" i="16"/>
  <c r="E139" i="16" l="1"/>
  <c r="E16" i="16" s="1"/>
  <c r="G139" i="16"/>
  <c r="G16" i="16" s="1"/>
  <c r="D139" i="16"/>
  <c r="D16" i="16" s="1"/>
  <c r="F139" i="16"/>
  <c r="F16" i="16" s="1"/>
  <c r="J27" i="16"/>
  <c r="J138" i="16"/>
  <c r="J139" i="16" l="1"/>
  <c r="J16" i="16" s="1"/>
  <c r="F128" i="11" l="1"/>
  <c r="G107" i="11" l="1"/>
  <c r="G9" i="11"/>
  <c r="G40" i="11"/>
  <c r="G72" i="11"/>
  <c r="G104" i="11"/>
  <c r="C107" i="7" s="1"/>
  <c r="F107" i="7" s="1"/>
  <c r="D101" i="3" s="1"/>
  <c r="G17" i="11"/>
  <c r="C20" i="7" s="1"/>
  <c r="F20" i="7" s="1"/>
  <c r="D13" i="3" s="1"/>
  <c r="G53" i="11"/>
  <c r="G113" i="11"/>
  <c r="C116" i="7" s="1"/>
  <c r="F116" i="7" s="1"/>
  <c r="D110" i="3" s="1"/>
  <c r="G74" i="11"/>
  <c r="C77" i="7" s="1"/>
  <c r="F77" i="7" s="1"/>
  <c r="D71" i="3" s="1"/>
  <c r="G35" i="11"/>
  <c r="C38" i="7" s="1"/>
  <c r="F38" i="7" s="1"/>
  <c r="D32" i="3" s="1"/>
  <c r="G95" i="11"/>
  <c r="G77" i="11"/>
  <c r="G14" i="11"/>
  <c r="C17" i="7" s="1"/>
  <c r="F17" i="7" s="1"/>
  <c r="D10" i="3" s="1"/>
  <c r="G70" i="11"/>
  <c r="C73" i="7" s="1"/>
  <c r="F73" i="7" s="1"/>
  <c r="D67" i="3" s="1"/>
  <c r="G11" i="11"/>
  <c r="G63" i="11"/>
  <c r="C66" i="7" s="1"/>
  <c r="F66" i="7" s="1"/>
  <c r="D60" i="3" s="1"/>
  <c r="G12" i="11"/>
  <c r="C15" i="7" s="1"/>
  <c r="F15" i="7" s="1"/>
  <c r="D8" i="3" s="1"/>
  <c r="G44" i="11"/>
  <c r="G76" i="11"/>
  <c r="G108" i="11"/>
  <c r="C111" i="7" s="1"/>
  <c r="F111" i="7" s="1"/>
  <c r="D105" i="3" s="1"/>
  <c r="G21" i="11"/>
  <c r="C24" i="7" s="1"/>
  <c r="F24" i="7" s="1"/>
  <c r="D18" i="3" s="1"/>
  <c r="G57" i="11"/>
  <c r="C60" i="7" s="1"/>
  <c r="F60" i="7" s="1"/>
  <c r="D54" i="3" s="1"/>
  <c r="G121" i="11"/>
  <c r="C124" i="7" s="1"/>
  <c r="F124" i="7" s="1"/>
  <c r="D118" i="3" s="1"/>
  <c r="G82" i="11"/>
  <c r="G43" i="11"/>
  <c r="G103" i="11"/>
  <c r="C106" i="7" s="1"/>
  <c r="F106" i="7" s="1"/>
  <c r="D100" i="3" s="1"/>
  <c r="G85" i="11"/>
  <c r="C88" i="7" s="1"/>
  <c r="F88" i="7" s="1"/>
  <c r="D82" i="3" s="1"/>
  <c r="G18" i="11"/>
  <c r="C21" i="7" s="1"/>
  <c r="F21" i="7" s="1"/>
  <c r="D15" i="3" s="1"/>
  <c r="G78" i="11"/>
  <c r="C81" i="7" s="1"/>
  <c r="F81" i="7" s="1"/>
  <c r="D75" i="3" s="1"/>
  <c r="G15" i="11"/>
  <c r="C18" i="7" s="1"/>
  <c r="F18" i="7" s="1"/>
  <c r="D11" i="3" s="1"/>
  <c r="G75" i="11"/>
  <c r="C78" i="7" s="1"/>
  <c r="F78" i="7" s="1"/>
  <c r="D72" i="3" s="1"/>
  <c r="G24" i="11"/>
  <c r="C27" i="7" s="1"/>
  <c r="F27" i="7" s="1"/>
  <c r="D21" i="3" s="1"/>
  <c r="G56" i="11"/>
  <c r="C59" i="7" s="1"/>
  <c r="F59" i="7" s="1"/>
  <c r="D53" i="3" s="1"/>
  <c r="G88" i="11"/>
  <c r="C91" i="7" s="1"/>
  <c r="F91" i="7" s="1"/>
  <c r="D85" i="3" s="1"/>
  <c r="G120" i="11"/>
  <c r="C123" i="7" s="1"/>
  <c r="F123" i="7" s="1"/>
  <c r="D117" i="3" s="1"/>
  <c r="G33" i="11"/>
  <c r="C36" i="7" s="1"/>
  <c r="F36" i="7" s="1"/>
  <c r="D30" i="3" s="1"/>
  <c r="G81" i="11"/>
  <c r="G42" i="11"/>
  <c r="C45" i="7" s="1"/>
  <c r="F45" i="7" s="1"/>
  <c r="D39" i="3" s="1"/>
  <c r="G106" i="11"/>
  <c r="C109" i="7" s="1"/>
  <c r="F109" i="7" s="1"/>
  <c r="D103" i="3" s="1"/>
  <c r="G67" i="11"/>
  <c r="G127" i="11"/>
  <c r="C130" i="7" s="1"/>
  <c r="F130" i="7" s="1"/>
  <c r="D124" i="3" s="1"/>
  <c r="G109" i="11"/>
  <c r="C112" i="7" s="1"/>
  <c r="F112" i="7" s="1"/>
  <c r="D106" i="3" s="1"/>
  <c r="G38" i="11"/>
  <c r="C41" i="7" s="1"/>
  <c r="F41" i="7" s="1"/>
  <c r="D35" i="3" s="1"/>
  <c r="G102" i="11"/>
  <c r="C105" i="7" s="1"/>
  <c r="F105" i="7" s="1"/>
  <c r="D99" i="3" s="1"/>
  <c r="G31" i="11"/>
  <c r="C34" i="7" s="1"/>
  <c r="F34" i="7" s="1"/>
  <c r="D28" i="3" s="1"/>
  <c r="G99" i="11"/>
  <c r="C102" i="7" s="1"/>
  <c r="F102" i="7" s="1"/>
  <c r="D96" i="3" s="1"/>
  <c r="G28" i="11"/>
  <c r="G60" i="11"/>
  <c r="C63" i="7" s="1"/>
  <c r="F63" i="7" s="1"/>
  <c r="D57" i="3" s="1"/>
  <c r="G92" i="11"/>
  <c r="C95" i="7" s="1"/>
  <c r="F95" i="7" s="1"/>
  <c r="D89" i="3" s="1"/>
  <c r="G124" i="11"/>
  <c r="C127" i="7" s="1"/>
  <c r="F127" i="7" s="1"/>
  <c r="D121" i="3" s="1"/>
  <c r="G37" i="11"/>
  <c r="C40" i="7" s="1"/>
  <c r="F40" i="7" s="1"/>
  <c r="D34" i="3" s="1"/>
  <c r="G89" i="11"/>
  <c r="C92" i="7" s="1"/>
  <c r="F92" i="7" s="1"/>
  <c r="D86" i="3" s="1"/>
  <c r="G50" i="11"/>
  <c r="C53" i="7" s="1"/>
  <c r="F53" i="7" s="1"/>
  <c r="D47" i="3" s="1"/>
  <c r="G114" i="11"/>
  <c r="C117" i="7" s="1"/>
  <c r="F117" i="7" s="1"/>
  <c r="D111" i="3" s="1"/>
  <c r="G71" i="11"/>
  <c r="C74" i="7" s="1"/>
  <c r="F74" i="7" s="1"/>
  <c r="D68" i="3" s="1"/>
  <c r="G41" i="11"/>
  <c r="G117" i="11"/>
  <c r="C120" i="7" s="1"/>
  <c r="F120" i="7" s="1"/>
  <c r="D114" i="3" s="1"/>
  <c r="G46" i="11"/>
  <c r="C49" i="7" s="1"/>
  <c r="F49" i="7" s="1"/>
  <c r="D43" i="3" s="1"/>
  <c r="G110" i="11"/>
  <c r="G39" i="11"/>
  <c r="G16" i="11"/>
  <c r="G32" i="11"/>
  <c r="C35" i="7" s="1"/>
  <c r="F35" i="7" s="1"/>
  <c r="D29" i="3" s="1"/>
  <c r="G48" i="11"/>
  <c r="C51" i="7" s="1"/>
  <c r="F51" i="7" s="1"/>
  <c r="D45" i="3" s="1"/>
  <c r="G64" i="11"/>
  <c r="C67" i="7" s="1"/>
  <c r="F67" i="7" s="1"/>
  <c r="D61" i="3" s="1"/>
  <c r="G80" i="11"/>
  <c r="C83" i="7" s="1"/>
  <c r="F83" i="7" s="1"/>
  <c r="D77" i="3" s="1"/>
  <c r="G96" i="11"/>
  <c r="C99" i="7" s="1"/>
  <c r="F99" i="7" s="1"/>
  <c r="D93" i="3" s="1"/>
  <c r="G112" i="11"/>
  <c r="C115" i="7" s="1"/>
  <c r="F115" i="7" s="1"/>
  <c r="D109" i="3" s="1"/>
  <c r="G25" i="11"/>
  <c r="C28" i="7" s="1"/>
  <c r="F28" i="7" s="1"/>
  <c r="D22" i="3" s="1"/>
  <c r="G45" i="11"/>
  <c r="C48" i="7" s="1"/>
  <c r="F48" i="7" s="1"/>
  <c r="D42" i="3" s="1"/>
  <c r="G65" i="11"/>
  <c r="C68" i="7" s="1"/>
  <c r="F68" i="7" s="1"/>
  <c r="D62" i="3" s="1"/>
  <c r="G97" i="11"/>
  <c r="G26" i="11"/>
  <c r="C29" i="7" s="1"/>
  <c r="F29" i="7" s="1"/>
  <c r="D23" i="3" s="1"/>
  <c r="G58" i="11"/>
  <c r="C61" i="7" s="1"/>
  <c r="F61" i="7" s="1"/>
  <c r="D55" i="3" s="1"/>
  <c r="G90" i="11"/>
  <c r="C93" i="7" s="1"/>
  <c r="F93" i="7" s="1"/>
  <c r="D87" i="3" s="1"/>
  <c r="G126" i="11"/>
  <c r="G51" i="11"/>
  <c r="C54" i="7" s="1"/>
  <c r="F54" i="7" s="1"/>
  <c r="D48" i="3" s="1"/>
  <c r="G79" i="11"/>
  <c r="C82" i="7" s="1"/>
  <c r="F82" i="7" s="1"/>
  <c r="D76" i="3" s="1"/>
  <c r="G111" i="11"/>
  <c r="C114" i="7" s="1"/>
  <c r="F114" i="7" s="1"/>
  <c r="D108" i="3" s="1"/>
  <c r="G61" i="11"/>
  <c r="G93" i="11"/>
  <c r="C96" i="7" s="1"/>
  <c r="F96" i="7" s="1"/>
  <c r="D90" i="3" s="1"/>
  <c r="G125" i="11"/>
  <c r="C128" i="7" s="1"/>
  <c r="F128" i="7" s="1"/>
  <c r="D122" i="3" s="1"/>
  <c r="G22" i="11"/>
  <c r="C25" i="7" s="1"/>
  <c r="F25" i="7" s="1"/>
  <c r="D19" i="3" s="1"/>
  <c r="G54" i="11"/>
  <c r="G86" i="11"/>
  <c r="C89" i="7" s="1"/>
  <c r="F89" i="7" s="1"/>
  <c r="D83" i="3" s="1"/>
  <c r="G118" i="11"/>
  <c r="C121" i="7" s="1"/>
  <c r="F121" i="7" s="1"/>
  <c r="D115" i="3" s="1"/>
  <c r="G19" i="11"/>
  <c r="C22" i="7" s="1"/>
  <c r="F22" i="7" s="1"/>
  <c r="D16" i="3" s="1"/>
  <c r="G47" i="11"/>
  <c r="G83" i="11"/>
  <c r="C86" i="7" s="1"/>
  <c r="F86" i="7" s="1"/>
  <c r="D80" i="3" s="1"/>
  <c r="G115" i="11"/>
  <c r="C118" i="7" s="1"/>
  <c r="F118" i="7" s="1"/>
  <c r="D112" i="3" s="1"/>
  <c r="G20" i="11"/>
  <c r="C23" i="7" s="1"/>
  <c r="F23" i="7" s="1"/>
  <c r="D17" i="3" s="1"/>
  <c r="G36" i="11"/>
  <c r="G52" i="11"/>
  <c r="C55" i="7" s="1"/>
  <c r="F55" i="7" s="1"/>
  <c r="D49" i="3" s="1"/>
  <c r="G68" i="11"/>
  <c r="C71" i="7" s="1"/>
  <c r="F71" i="7" s="1"/>
  <c r="D65" i="3" s="1"/>
  <c r="G84" i="11"/>
  <c r="C87" i="7" s="1"/>
  <c r="F87" i="7" s="1"/>
  <c r="D81" i="3" s="1"/>
  <c r="G100" i="11"/>
  <c r="G116" i="11"/>
  <c r="G13" i="11"/>
  <c r="C16" i="7" s="1"/>
  <c r="F16" i="7" s="1"/>
  <c r="D9" i="3" s="1"/>
  <c r="G29" i="11"/>
  <c r="C32" i="7" s="1"/>
  <c r="F32" i="7" s="1"/>
  <c r="D26" i="3" s="1"/>
  <c r="G49" i="11"/>
  <c r="G73" i="11"/>
  <c r="C76" i="7" s="1"/>
  <c r="F76" i="7" s="1"/>
  <c r="D70" i="3" s="1"/>
  <c r="G105" i="11"/>
  <c r="C108" i="7" s="1"/>
  <c r="F108" i="7" s="1"/>
  <c r="D102" i="3" s="1"/>
  <c r="G34" i="11"/>
  <c r="C37" i="7" s="1"/>
  <c r="F37" i="7" s="1"/>
  <c r="D31" i="3" s="1"/>
  <c r="G66" i="11"/>
  <c r="G98" i="11"/>
  <c r="C101" i="7" s="1"/>
  <c r="F101" i="7" s="1"/>
  <c r="D95" i="3" s="1"/>
  <c r="G23" i="11"/>
  <c r="C26" i="7" s="1"/>
  <c r="F26" i="7" s="1"/>
  <c r="D20" i="3" s="1"/>
  <c r="G59" i="11"/>
  <c r="C62" i="7" s="1"/>
  <c r="F62" i="7" s="1"/>
  <c r="D56" i="3" s="1"/>
  <c r="G87" i="11"/>
  <c r="G119" i="11"/>
  <c r="C122" i="7" s="1"/>
  <c r="F122" i="7" s="1"/>
  <c r="D116" i="3" s="1"/>
  <c r="G69" i="11"/>
  <c r="C72" i="7" s="1"/>
  <c r="F72" i="7" s="1"/>
  <c r="D66" i="3" s="1"/>
  <c r="G101" i="11"/>
  <c r="C104" i="7" s="1"/>
  <c r="F104" i="7" s="1"/>
  <c r="D98" i="3" s="1"/>
  <c r="G10" i="11"/>
  <c r="G30" i="11"/>
  <c r="C33" i="7" s="1"/>
  <c r="F33" i="7" s="1"/>
  <c r="D27" i="3" s="1"/>
  <c r="G62" i="11"/>
  <c r="C65" i="7" s="1"/>
  <c r="F65" i="7" s="1"/>
  <c r="D59" i="3" s="1"/>
  <c r="G94" i="11"/>
  <c r="C97" i="7" s="1"/>
  <c r="F97" i="7" s="1"/>
  <c r="D91" i="3" s="1"/>
  <c r="G122" i="11"/>
  <c r="G27" i="11"/>
  <c r="C30" i="7" s="1"/>
  <c r="F30" i="7" s="1"/>
  <c r="D24" i="3" s="1"/>
  <c r="G55" i="11"/>
  <c r="C58" i="7" s="1"/>
  <c r="F58" i="7" s="1"/>
  <c r="D52" i="3" s="1"/>
  <c r="G91" i="11"/>
  <c r="C94" i="7" s="1"/>
  <c r="F94" i="7" s="1"/>
  <c r="D88" i="3" s="1"/>
  <c r="G123" i="11"/>
  <c r="C19" i="7"/>
  <c r="F19" i="7" s="1"/>
  <c r="D12" i="3" s="1"/>
  <c r="C31" i="7"/>
  <c r="F31" i="7" s="1"/>
  <c r="D25" i="3" s="1"/>
  <c r="C39" i="7"/>
  <c r="F39" i="7" s="1"/>
  <c r="D33" i="3" s="1"/>
  <c r="C43" i="7"/>
  <c r="F43" i="7" s="1"/>
  <c r="D37" i="3" s="1"/>
  <c r="C47" i="7"/>
  <c r="F47" i="7" s="1"/>
  <c r="D41" i="3" s="1"/>
  <c r="C75" i="7"/>
  <c r="F75" i="7" s="1"/>
  <c r="D69" i="3" s="1"/>
  <c r="C79" i="7"/>
  <c r="F79" i="7" s="1"/>
  <c r="D73" i="3" s="1"/>
  <c r="C103" i="7"/>
  <c r="F103" i="7" s="1"/>
  <c r="D97" i="3" s="1"/>
  <c r="C119" i="7"/>
  <c r="F119" i="7" s="1"/>
  <c r="D113" i="3" s="1"/>
  <c r="C12" i="7"/>
  <c r="F12" i="7" s="1"/>
  <c r="C44" i="7"/>
  <c r="F44" i="7" s="1"/>
  <c r="D38" i="3" s="1"/>
  <c r="C52" i="7"/>
  <c r="F52" i="7" s="1"/>
  <c r="D46" i="3" s="1"/>
  <c r="C56" i="7"/>
  <c r="F56" i="7" s="1"/>
  <c r="D50" i="3" s="1"/>
  <c r="C64" i="7"/>
  <c r="F64" i="7" s="1"/>
  <c r="D58" i="3" s="1"/>
  <c r="C80" i="7"/>
  <c r="F80" i="7" s="1"/>
  <c r="D74" i="3" s="1"/>
  <c r="C84" i="7"/>
  <c r="F84" i="7" s="1"/>
  <c r="D78" i="3" s="1"/>
  <c r="C100" i="7"/>
  <c r="F100" i="7" s="1"/>
  <c r="D94" i="3" s="1"/>
  <c r="C13" i="7"/>
  <c r="F13" i="7" s="1"/>
  <c r="D6" i="3" s="1"/>
  <c r="C57" i="7"/>
  <c r="F57" i="7" s="1"/>
  <c r="D51" i="3" s="1"/>
  <c r="C69" i="7"/>
  <c r="F69" i="7" s="1"/>
  <c r="D63" i="3" s="1"/>
  <c r="C85" i="7"/>
  <c r="F85" i="7" s="1"/>
  <c r="D79" i="3" s="1"/>
  <c r="C113" i="7"/>
  <c r="F113" i="7" s="1"/>
  <c r="D107" i="3" s="1"/>
  <c r="C125" i="7"/>
  <c r="F125" i="7" s="1"/>
  <c r="D119" i="3" s="1"/>
  <c r="C129" i="7"/>
  <c r="F129" i="7" s="1"/>
  <c r="D123" i="3" s="1"/>
  <c r="C126" i="7"/>
  <c r="F126" i="7" s="1"/>
  <c r="D120" i="3" s="1"/>
  <c r="C14" i="7"/>
  <c r="F14" i="7" s="1"/>
  <c r="D7" i="3" s="1"/>
  <c r="C42" i="7"/>
  <c r="F42" i="7" s="1"/>
  <c r="D36" i="3" s="1"/>
  <c r="C46" i="7"/>
  <c r="F46" i="7" s="1"/>
  <c r="D40" i="3" s="1"/>
  <c r="C50" i="7"/>
  <c r="F50" i="7" s="1"/>
  <c r="D44" i="3" s="1"/>
  <c r="C70" i="7"/>
  <c r="F70" i="7" s="1"/>
  <c r="D64" i="3" s="1"/>
  <c r="C90" i="7"/>
  <c r="F90" i="7" s="1"/>
  <c r="D84" i="3" s="1"/>
  <c r="C98" i="7"/>
  <c r="F98" i="7" s="1"/>
  <c r="D92" i="3" s="1"/>
  <c r="C110" i="7"/>
  <c r="F110" i="7" s="1"/>
  <c r="D104" i="3" s="1"/>
  <c r="F11" i="7" l="1"/>
  <c r="D125" i="3"/>
  <c r="D5" i="3"/>
  <c r="D14" i="3" s="1"/>
  <c r="G128" i="11"/>
  <c r="D128" i="11"/>
  <c r="E128" i="11"/>
  <c r="C128" i="11"/>
  <c r="D4" i="3" l="1"/>
  <c r="D129" i="11"/>
  <c r="D8" i="7"/>
  <c r="C14" i="6"/>
  <c r="C125" i="6"/>
  <c r="D125" i="6"/>
  <c r="E125" i="6"/>
  <c r="F125" i="6"/>
  <c r="D14" i="6"/>
  <c r="E14" i="6"/>
  <c r="F14" i="6"/>
  <c r="E14" i="3"/>
  <c r="E4" i="3" s="1"/>
  <c r="F14" i="3"/>
  <c r="F4" i="3" s="1"/>
  <c r="G14" i="3"/>
  <c r="G4" i="3" s="1"/>
  <c r="H14" i="3"/>
  <c r="H4" i="3" s="1"/>
  <c r="D12" i="7" l="1"/>
  <c r="G12" i="7" s="1"/>
  <c r="D16" i="7"/>
  <c r="D20" i="7"/>
  <c r="D24" i="7"/>
  <c r="D28" i="7"/>
  <c r="G28" i="7" s="1"/>
  <c r="D32" i="7"/>
  <c r="D36" i="7"/>
  <c r="D40" i="7"/>
  <c r="D14" i="7"/>
  <c r="G14" i="7" s="1"/>
  <c r="D19" i="7"/>
  <c r="D25" i="7"/>
  <c r="D30" i="7"/>
  <c r="D35" i="7"/>
  <c r="G35" i="7" s="1"/>
  <c r="D41" i="7"/>
  <c r="D45" i="7"/>
  <c r="D49" i="7"/>
  <c r="D53" i="7"/>
  <c r="G53" i="7" s="1"/>
  <c r="D57" i="7"/>
  <c r="D61" i="7"/>
  <c r="D65" i="7"/>
  <c r="D69" i="7"/>
  <c r="G69" i="7" s="1"/>
  <c r="D73" i="7"/>
  <c r="D77" i="7"/>
  <c r="D81" i="7"/>
  <c r="D85" i="7"/>
  <c r="G85" i="7" s="1"/>
  <c r="D89" i="7"/>
  <c r="G89" i="7" s="1"/>
  <c r="D93" i="7"/>
  <c r="D97" i="7"/>
  <c r="D101" i="7"/>
  <c r="G101" i="7" s="1"/>
  <c r="D105" i="7"/>
  <c r="G105" i="7" s="1"/>
  <c r="D109" i="7"/>
  <c r="D113" i="7"/>
  <c r="D117" i="7"/>
  <c r="G117" i="7" s="1"/>
  <c r="D121" i="7"/>
  <c r="G121" i="7" s="1"/>
  <c r="D125" i="7"/>
  <c r="G125" i="7" s="1"/>
  <c r="D129" i="7"/>
  <c r="D22" i="7"/>
  <c r="G22" i="7" s="1"/>
  <c r="D33" i="7"/>
  <c r="D43" i="7"/>
  <c r="D51" i="7"/>
  <c r="D63" i="7"/>
  <c r="G63" i="7" s="1"/>
  <c r="D71" i="7"/>
  <c r="D83" i="7"/>
  <c r="D91" i="7"/>
  <c r="D103" i="7"/>
  <c r="G103" i="7" s="1"/>
  <c r="D115" i="7"/>
  <c r="D127" i="7"/>
  <c r="D23" i="7"/>
  <c r="D34" i="7"/>
  <c r="G34" i="7" s="1"/>
  <c r="D44" i="7"/>
  <c r="D56" i="7"/>
  <c r="D68" i="7"/>
  <c r="D80" i="7"/>
  <c r="G80" i="7" s="1"/>
  <c r="D92" i="7"/>
  <c r="D104" i="7"/>
  <c r="D116" i="7"/>
  <c r="D128" i="7"/>
  <c r="G128" i="7" s="1"/>
  <c r="D15" i="7"/>
  <c r="D21" i="7"/>
  <c r="D26" i="7"/>
  <c r="D31" i="7"/>
  <c r="G31" i="7" s="1"/>
  <c r="D37" i="7"/>
  <c r="G37" i="7" s="1"/>
  <c r="D42" i="7"/>
  <c r="D46" i="7"/>
  <c r="D50" i="7"/>
  <c r="G50" i="7" s="1"/>
  <c r="D54" i="7"/>
  <c r="D58" i="7"/>
  <c r="D62" i="7"/>
  <c r="D66" i="7"/>
  <c r="G66" i="7" s="1"/>
  <c r="D70" i="7"/>
  <c r="D74" i="7"/>
  <c r="D78" i="7"/>
  <c r="D82" i="7"/>
  <c r="G82" i="7" s="1"/>
  <c r="D86" i="7"/>
  <c r="D90" i="7"/>
  <c r="D94" i="7"/>
  <c r="D98" i="7"/>
  <c r="G98" i="7" s="1"/>
  <c r="D102" i="7"/>
  <c r="D106" i="7"/>
  <c r="D110" i="7"/>
  <c r="D114" i="7"/>
  <c r="G114" i="7" s="1"/>
  <c r="D118" i="7"/>
  <c r="D122" i="7"/>
  <c r="D126" i="7"/>
  <c r="D130" i="7"/>
  <c r="G130" i="7" s="1"/>
  <c r="D17" i="7"/>
  <c r="D27" i="7"/>
  <c r="D38" i="7"/>
  <c r="D47" i="7"/>
  <c r="G47" i="7" s="1"/>
  <c r="D55" i="7"/>
  <c r="D67" i="7"/>
  <c r="D75" i="7"/>
  <c r="D87" i="7"/>
  <c r="G87" i="7" s="1"/>
  <c r="D99" i="7"/>
  <c r="D107" i="7"/>
  <c r="D119" i="7"/>
  <c r="D13" i="7"/>
  <c r="G13" i="7" s="1"/>
  <c r="D29" i="7"/>
  <c r="D48" i="7"/>
  <c r="D64" i="7"/>
  <c r="D76" i="7"/>
  <c r="G76" i="7" s="1"/>
  <c r="D88" i="7"/>
  <c r="D100" i="7"/>
  <c r="D112" i="7"/>
  <c r="D124" i="7"/>
  <c r="G124" i="7" s="1"/>
  <c r="D59" i="7"/>
  <c r="D79" i="7"/>
  <c r="D95" i="7"/>
  <c r="D111" i="7"/>
  <c r="G111" i="7" s="1"/>
  <c r="D123" i="7"/>
  <c r="D18" i="7"/>
  <c r="G18" i="7" s="1"/>
  <c r="D39" i="7"/>
  <c r="D52" i="7"/>
  <c r="G52" i="7" s="1"/>
  <c r="D60" i="7"/>
  <c r="D72" i="7"/>
  <c r="D84" i="7"/>
  <c r="D96" i="7"/>
  <c r="G96" i="7" s="1"/>
  <c r="D108" i="7"/>
  <c r="D120" i="7"/>
  <c r="E4" i="6"/>
  <c r="D4" i="6"/>
  <c r="F4" i="6"/>
  <c r="C4" i="6"/>
  <c r="I125" i="3"/>
  <c r="I4" i="3" s="1"/>
  <c r="C25" i="3"/>
  <c r="J25" i="3" s="1"/>
  <c r="C29" i="3"/>
  <c r="J29" i="3" s="1"/>
  <c r="C47" i="3"/>
  <c r="J47" i="3" s="1"/>
  <c r="C63" i="3"/>
  <c r="J63" i="3" s="1"/>
  <c r="C79" i="3"/>
  <c r="J79" i="3" s="1"/>
  <c r="C83" i="3"/>
  <c r="J83" i="3" s="1"/>
  <c r="C95" i="3"/>
  <c r="J95" i="3" s="1"/>
  <c r="C111" i="3"/>
  <c r="J111" i="3" s="1"/>
  <c r="C119" i="3"/>
  <c r="J119" i="3" s="1"/>
  <c r="C7" i="3"/>
  <c r="J7" i="3" s="1"/>
  <c r="C22" i="3"/>
  <c r="J22" i="3" s="1"/>
  <c r="C28" i="3"/>
  <c r="J28" i="3" s="1"/>
  <c r="C122" i="3"/>
  <c r="J122" i="3" s="1"/>
  <c r="C16" i="3"/>
  <c r="J16" i="3" s="1"/>
  <c r="C97" i="3" l="1"/>
  <c r="J97" i="3" s="1"/>
  <c r="C92" i="3"/>
  <c r="J92" i="3" s="1"/>
  <c r="C76" i="3"/>
  <c r="J76" i="3" s="1"/>
  <c r="C89" i="16" s="1"/>
  <c r="C57" i="3"/>
  <c r="J57" i="3" s="1"/>
  <c r="C70" i="16" s="1"/>
  <c r="C74" i="3"/>
  <c r="J74" i="3" s="1"/>
  <c r="C85" i="17" s="1"/>
  <c r="C99" i="3"/>
  <c r="J99" i="3" s="1"/>
  <c r="C110" i="17" s="1"/>
  <c r="C31" i="3"/>
  <c r="J31" i="3" s="1"/>
  <c r="C115" i="3"/>
  <c r="J115" i="3" s="1"/>
  <c r="C126" i="17" s="1"/>
  <c r="C124" i="3"/>
  <c r="J124" i="3" s="1"/>
  <c r="C135" i="17" s="1"/>
  <c r="C44" i="3"/>
  <c r="J44" i="3" s="1"/>
  <c r="C55" i="17" s="1"/>
  <c r="C108" i="3"/>
  <c r="J108" i="3" s="1"/>
  <c r="C60" i="3"/>
  <c r="J60" i="3" s="1"/>
  <c r="C71" i="17" s="1"/>
  <c r="C81" i="3"/>
  <c r="J81" i="3" s="1"/>
  <c r="C92" i="17" s="1"/>
  <c r="C90" i="3"/>
  <c r="J90" i="3" s="1"/>
  <c r="C101" i="17" s="1"/>
  <c r="C41" i="3"/>
  <c r="J41" i="3" s="1"/>
  <c r="C70" i="3"/>
  <c r="J70" i="3" s="1"/>
  <c r="C81" i="17" s="1"/>
  <c r="C33" i="3"/>
  <c r="J33" i="3" s="1"/>
  <c r="C44" i="17" s="1"/>
  <c r="G39" i="7"/>
  <c r="C106" i="3"/>
  <c r="J106" i="3" s="1"/>
  <c r="C119" i="16" s="1"/>
  <c r="G112" i="7"/>
  <c r="C58" i="3"/>
  <c r="J58" i="3" s="1"/>
  <c r="C69" i="17" s="1"/>
  <c r="G64" i="7"/>
  <c r="C69" i="3"/>
  <c r="J69" i="3" s="1"/>
  <c r="C80" i="17" s="1"/>
  <c r="G75" i="7"/>
  <c r="C120" i="3"/>
  <c r="J120" i="3" s="1"/>
  <c r="C131" i="17" s="1"/>
  <c r="G126" i="7"/>
  <c r="C88" i="3"/>
  <c r="J88" i="3" s="1"/>
  <c r="C99" i="17" s="1"/>
  <c r="G94" i="7"/>
  <c r="C56" i="3"/>
  <c r="J56" i="3" s="1"/>
  <c r="C67" i="17" s="1"/>
  <c r="G62" i="7"/>
  <c r="C20" i="3"/>
  <c r="J20" i="3" s="1"/>
  <c r="C31" i="17" s="1"/>
  <c r="G26" i="7"/>
  <c r="C110" i="3"/>
  <c r="J110" i="3" s="1"/>
  <c r="C121" i="17" s="1"/>
  <c r="G116" i="7"/>
  <c r="C17" i="3"/>
  <c r="J17" i="3" s="1"/>
  <c r="C28" i="17" s="1"/>
  <c r="G23" i="7"/>
  <c r="C45" i="3"/>
  <c r="J45" i="3" s="1"/>
  <c r="C56" i="17" s="1"/>
  <c r="G51" i="7"/>
  <c r="C107" i="3"/>
  <c r="J107" i="3" s="1"/>
  <c r="C118" i="17" s="1"/>
  <c r="G113" i="7"/>
  <c r="C91" i="3"/>
  <c r="J91" i="3" s="1"/>
  <c r="C102" i="17" s="1"/>
  <c r="G97" i="7"/>
  <c r="C59" i="3"/>
  <c r="J59" i="3" s="1"/>
  <c r="C72" i="16" s="1"/>
  <c r="G65" i="7"/>
  <c r="C43" i="3"/>
  <c r="J43" i="3" s="1"/>
  <c r="C56" i="16" s="1"/>
  <c r="G49" i="7"/>
  <c r="C24" i="3"/>
  <c r="J24" i="3" s="1"/>
  <c r="C35" i="17" s="1"/>
  <c r="G30" i="7"/>
  <c r="C18" i="3"/>
  <c r="J18" i="3" s="1"/>
  <c r="G24" i="7"/>
  <c r="C66" i="3"/>
  <c r="J66" i="3" s="1"/>
  <c r="C77" i="17" s="1"/>
  <c r="G72" i="7"/>
  <c r="C94" i="3"/>
  <c r="J94" i="3" s="1"/>
  <c r="C105" i="17" s="1"/>
  <c r="G100" i="7"/>
  <c r="C42" i="3"/>
  <c r="J42" i="3" s="1"/>
  <c r="G48" i="7"/>
  <c r="C101" i="3"/>
  <c r="J101" i="3" s="1"/>
  <c r="C112" i="17" s="1"/>
  <c r="G107" i="7"/>
  <c r="C61" i="3"/>
  <c r="J61" i="3" s="1"/>
  <c r="C72" i="17" s="1"/>
  <c r="G67" i="7"/>
  <c r="C21" i="3"/>
  <c r="J21" i="3" s="1"/>
  <c r="C32" i="17" s="1"/>
  <c r="G27" i="7"/>
  <c r="C116" i="3"/>
  <c r="J116" i="3" s="1"/>
  <c r="C127" i="17" s="1"/>
  <c r="G122" i="7"/>
  <c r="C100" i="3"/>
  <c r="J100" i="3" s="1"/>
  <c r="C111" i="17" s="1"/>
  <c r="G106" i="7"/>
  <c r="C84" i="3"/>
  <c r="J84" i="3" s="1"/>
  <c r="C95" i="17" s="1"/>
  <c r="G90" i="7"/>
  <c r="C68" i="3"/>
  <c r="J68" i="3" s="1"/>
  <c r="C79" i="17" s="1"/>
  <c r="G74" i="7"/>
  <c r="C52" i="3"/>
  <c r="J52" i="3" s="1"/>
  <c r="C63" i="17" s="1"/>
  <c r="G58" i="7"/>
  <c r="C36" i="3"/>
  <c r="J36" i="3" s="1"/>
  <c r="C47" i="17" s="1"/>
  <c r="G42" i="7"/>
  <c r="C15" i="3"/>
  <c r="J15" i="3" s="1"/>
  <c r="C28" i="16" s="1"/>
  <c r="G21" i="7"/>
  <c r="C98" i="3"/>
  <c r="J98" i="3" s="1"/>
  <c r="C109" i="17" s="1"/>
  <c r="G104" i="7"/>
  <c r="C50" i="3"/>
  <c r="J50" i="3" s="1"/>
  <c r="C61" i="17" s="1"/>
  <c r="G56" i="7"/>
  <c r="C121" i="3"/>
  <c r="J121" i="3" s="1"/>
  <c r="C132" i="17" s="1"/>
  <c r="G127" i="7"/>
  <c r="C77" i="3"/>
  <c r="J77" i="3" s="1"/>
  <c r="C88" i="17" s="1"/>
  <c r="G83" i="7"/>
  <c r="C37" i="3"/>
  <c r="J37" i="3" s="1"/>
  <c r="C48" i="17" s="1"/>
  <c r="G43" i="7"/>
  <c r="C103" i="3"/>
  <c r="J103" i="3" s="1"/>
  <c r="C116" i="16" s="1"/>
  <c r="G109" i="7"/>
  <c r="C87" i="3"/>
  <c r="J87" i="3" s="1"/>
  <c r="C98" i="17" s="1"/>
  <c r="G93" i="7"/>
  <c r="C71" i="3"/>
  <c r="J71" i="3" s="1"/>
  <c r="C84" i="16" s="1"/>
  <c r="G77" i="7"/>
  <c r="C55" i="3"/>
  <c r="J55" i="3" s="1"/>
  <c r="C66" i="17" s="1"/>
  <c r="G61" i="7"/>
  <c r="C39" i="3"/>
  <c r="J39" i="3" s="1"/>
  <c r="C50" i="17" s="1"/>
  <c r="G45" i="7"/>
  <c r="C19" i="3"/>
  <c r="J19" i="3" s="1"/>
  <c r="C30" i="17" s="1"/>
  <c r="G25" i="7"/>
  <c r="C30" i="3"/>
  <c r="J30" i="3" s="1"/>
  <c r="C41" i="17" s="1"/>
  <c r="G36" i="7"/>
  <c r="C13" i="3"/>
  <c r="J13" i="3" s="1"/>
  <c r="C24" i="17" s="1"/>
  <c r="G20" i="7"/>
  <c r="C6" i="3"/>
  <c r="J6" i="3" s="1"/>
  <c r="C17" i="17" s="1"/>
  <c r="C118" i="3"/>
  <c r="J118" i="3" s="1"/>
  <c r="C129" i="17" s="1"/>
  <c r="C46" i="3"/>
  <c r="J46" i="3" s="1"/>
  <c r="C57" i="17" s="1"/>
  <c r="C105" i="3"/>
  <c r="J105" i="3" s="1"/>
  <c r="C116" i="17" s="1"/>
  <c r="C102" i="3"/>
  <c r="J102" i="3" s="1"/>
  <c r="C113" i="17" s="1"/>
  <c r="G108" i="7"/>
  <c r="C54" i="3"/>
  <c r="J54" i="3" s="1"/>
  <c r="C65" i="17" s="1"/>
  <c r="G60" i="7"/>
  <c r="C117" i="3"/>
  <c r="J117" i="3" s="1"/>
  <c r="C128" i="17" s="1"/>
  <c r="G123" i="7"/>
  <c r="C53" i="3"/>
  <c r="J53" i="3" s="1"/>
  <c r="C66" i="16" s="1"/>
  <c r="G59" i="7"/>
  <c r="C82" i="3"/>
  <c r="J82" i="3" s="1"/>
  <c r="C93" i="17" s="1"/>
  <c r="G88" i="7"/>
  <c r="C23" i="3"/>
  <c r="J23" i="3" s="1"/>
  <c r="C34" i="17" s="1"/>
  <c r="G29" i="7"/>
  <c r="C93" i="3"/>
  <c r="J93" i="3" s="1"/>
  <c r="C104" i="17" s="1"/>
  <c r="G99" i="7"/>
  <c r="C49" i="3"/>
  <c r="J49" i="3" s="1"/>
  <c r="C62" i="16" s="1"/>
  <c r="G55" i="7"/>
  <c r="C10" i="3"/>
  <c r="J10" i="3" s="1"/>
  <c r="C21" i="17" s="1"/>
  <c r="G17" i="7"/>
  <c r="C112" i="3"/>
  <c r="J112" i="3" s="1"/>
  <c r="C123" i="17" s="1"/>
  <c r="G118" i="7"/>
  <c r="C96" i="3"/>
  <c r="J96" i="3" s="1"/>
  <c r="C107" i="17" s="1"/>
  <c r="G102" i="7"/>
  <c r="C80" i="3"/>
  <c r="J80" i="3" s="1"/>
  <c r="C93" i="16" s="1"/>
  <c r="G86" i="7"/>
  <c r="C64" i="3"/>
  <c r="J64" i="3" s="1"/>
  <c r="C75" i="17" s="1"/>
  <c r="G70" i="7"/>
  <c r="C48" i="3"/>
  <c r="J48" i="3" s="1"/>
  <c r="C61" i="16" s="1"/>
  <c r="G54" i="7"/>
  <c r="C8" i="3"/>
  <c r="J8" i="3" s="1"/>
  <c r="C19" i="17" s="1"/>
  <c r="G15" i="7"/>
  <c r="C86" i="3"/>
  <c r="J86" i="3" s="1"/>
  <c r="C97" i="17" s="1"/>
  <c r="G92" i="7"/>
  <c r="C38" i="3"/>
  <c r="J38" i="3" s="1"/>
  <c r="C51" i="16" s="1"/>
  <c r="G44" i="7"/>
  <c r="C109" i="3"/>
  <c r="J109" i="3" s="1"/>
  <c r="C120" i="17" s="1"/>
  <c r="G115" i="7"/>
  <c r="C65" i="3"/>
  <c r="J65" i="3" s="1"/>
  <c r="C76" i="17" s="1"/>
  <c r="G71" i="7"/>
  <c r="C27" i="3"/>
  <c r="J27" i="3" s="1"/>
  <c r="C38" i="17" s="1"/>
  <c r="G33" i="7"/>
  <c r="C67" i="3"/>
  <c r="J67" i="3" s="1"/>
  <c r="C80" i="16" s="1"/>
  <c r="G73" i="7"/>
  <c r="C51" i="3"/>
  <c r="J51" i="3" s="1"/>
  <c r="C62" i="17" s="1"/>
  <c r="G57" i="7"/>
  <c r="C35" i="3"/>
  <c r="J35" i="3" s="1"/>
  <c r="C48" i="16" s="1"/>
  <c r="G41" i="7"/>
  <c r="C12" i="3"/>
  <c r="J12" i="3" s="1"/>
  <c r="C23" i="17" s="1"/>
  <c r="G19" i="7"/>
  <c r="C26" i="3"/>
  <c r="J26" i="3" s="1"/>
  <c r="C39" i="16" s="1"/>
  <c r="G32" i="7"/>
  <c r="C9" i="3"/>
  <c r="J9" i="3" s="1"/>
  <c r="C20" i="17" s="1"/>
  <c r="G16" i="7"/>
  <c r="C78" i="3"/>
  <c r="J78" i="3" s="1"/>
  <c r="C91" i="16" s="1"/>
  <c r="G84" i="7"/>
  <c r="C89" i="3"/>
  <c r="J89" i="3" s="1"/>
  <c r="C100" i="17" s="1"/>
  <c r="G95" i="7"/>
  <c r="C113" i="3"/>
  <c r="J113" i="3" s="1"/>
  <c r="C124" i="17" s="1"/>
  <c r="G119" i="7"/>
  <c r="C32" i="3"/>
  <c r="J32" i="3" s="1"/>
  <c r="C43" i="17" s="1"/>
  <c r="G38" i="7"/>
  <c r="C104" i="3"/>
  <c r="J104" i="3" s="1"/>
  <c r="C115" i="17" s="1"/>
  <c r="G110" i="7"/>
  <c r="C72" i="3"/>
  <c r="J72" i="3" s="1"/>
  <c r="C85" i="16" s="1"/>
  <c r="G78" i="7"/>
  <c r="C40" i="3"/>
  <c r="J40" i="3" s="1"/>
  <c r="C51" i="17" s="1"/>
  <c r="G46" i="7"/>
  <c r="C62" i="3"/>
  <c r="J62" i="3" s="1"/>
  <c r="C73" i="17" s="1"/>
  <c r="G68" i="7"/>
  <c r="C85" i="3"/>
  <c r="J85" i="3" s="1"/>
  <c r="C96" i="17" s="1"/>
  <c r="G91" i="7"/>
  <c r="C123" i="3"/>
  <c r="J123" i="3" s="1"/>
  <c r="C134" i="17" s="1"/>
  <c r="G129" i="7"/>
  <c r="C75" i="3"/>
  <c r="J75" i="3" s="1"/>
  <c r="C88" i="16" s="1"/>
  <c r="G81" i="7"/>
  <c r="C34" i="3"/>
  <c r="J34" i="3" s="1"/>
  <c r="C47" i="16" s="1"/>
  <c r="G40" i="7"/>
  <c r="C114" i="3"/>
  <c r="J114" i="3" s="1"/>
  <c r="C125" i="17" s="1"/>
  <c r="G120" i="7"/>
  <c r="C73" i="3"/>
  <c r="J73" i="3" s="1"/>
  <c r="C84" i="17" s="1"/>
  <c r="G79" i="7"/>
  <c r="C11" i="3"/>
  <c r="J11" i="3" s="1"/>
  <c r="C24" i="16" s="1"/>
  <c r="C52" i="17"/>
  <c r="C54" i="16"/>
  <c r="C79" i="16"/>
  <c r="C87" i="16"/>
  <c r="C87" i="17"/>
  <c r="C103" i="17"/>
  <c r="C105" i="16"/>
  <c r="C117" i="17"/>
  <c r="C119" i="17"/>
  <c r="C121" i="16"/>
  <c r="C133" i="17"/>
  <c r="C135" i="16"/>
  <c r="C33" i="17"/>
  <c r="C35" i="16"/>
  <c r="C40" i="17"/>
  <c r="C42" i="16"/>
  <c r="C36" i="17"/>
  <c r="C38" i="16"/>
  <c r="C27" i="17"/>
  <c r="C29" i="16"/>
  <c r="C53" i="17"/>
  <c r="C55" i="16"/>
  <c r="C57" i="16"/>
  <c r="C58" i="17"/>
  <c r="C60" i="16"/>
  <c r="C68" i="17"/>
  <c r="C70" i="17"/>
  <c r="C74" i="17"/>
  <c r="C76" i="16"/>
  <c r="C90" i="17"/>
  <c r="C92" i="16"/>
  <c r="C94" i="16"/>
  <c r="C94" i="17"/>
  <c r="C96" i="16"/>
  <c r="C106" i="17"/>
  <c r="C108" i="16"/>
  <c r="C108" i="17"/>
  <c r="C110" i="16"/>
  <c r="C120" i="16"/>
  <c r="C122" i="17"/>
  <c r="C124" i="16"/>
  <c r="C130" i="17"/>
  <c r="C132" i="16"/>
  <c r="C39" i="17"/>
  <c r="C41" i="16"/>
  <c r="C33" i="16"/>
  <c r="C42" i="17"/>
  <c r="C44" i="16"/>
  <c r="C18" i="17"/>
  <c r="C20" i="16"/>
  <c r="C128" i="16" l="1"/>
  <c r="C114" i="17"/>
  <c r="L114" i="17" s="1"/>
  <c r="C112" i="16"/>
  <c r="C82" i="17"/>
  <c r="K82" i="17" s="1"/>
  <c r="C26" i="17"/>
  <c r="L26" i="17" s="1"/>
  <c r="C137" i="16"/>
  <c r="C73" i="16"/>
  <c r="C83" i="16"/>
  <c r="C103" i="16"/>
  <c r="C118" i="16"/>
  <c r="J125" i="3"/>
  <c r="C19" i="16"/>
  <c r="C113" i="16"/>
  <c r="C32" i="16"/>
  <c r="C46" i="16"/>
  <c r="C133" i="16"/>
  <c r="C131" i="16"/>
  <c r="C71" i="16"/>
  <c r="C23" i="16"/>
  <c r="C34" i="16"/>
  <c r="C100" i="16"/>
  <c r="C114" i="16"/>
  <c r="C78" i="17"/>
  <c r="C95" i="16"/>
  <c r="C63" i="16"/>
  <c r="C26" i="16"/>
  <c r="C36" i="16"/>
  <c r="C31" i="16"/>
  <c r="C122" i="16"/>
  <c r="C64" i="17"/>
  <c r="R64" i="17" s="1"/>
  <c r="S64" i="17" s="1"/>
  <c r="C49" i="16"/>
  <c r="C45" i="16"/>
  <c r="C107" i="16"/>
  <c r="C59" i="17"/>
  <c r="R59" i="17" s="1"/>
  <c r="S59" i="17" s="1"/>
  <c r="C58" i="16"/>
  <c r="C123" i="16"/>
  <c r="C54" i="17"/>
  <c r="R54" i="17" s="1"/>
  <c r="S54" i="17" s="1"/>
  <c r="C40" i="16"/>
  <c r="C134" i="16"/>
  <c r="C60" i="17"/>
  <c r="K60" i="17" s="1"/>
  <c r="C104" i="16"/>
  <c r="C86" i="17"/>
  <c r="R86" i="17" s="1"/>
  <c r="S86" i="17" s="1"/>
  <c r="C37" i="17"/>
  <c r="C115" i="16"/>
  <c r="C89" i="17"/>
  <c r="K89" i="17" s="1"/>
  <c r="C67" i="16"/>
  <c r="C25" i="16"/>
  <c r="C29" i="17"/>
  <c r="R29" i="17" s="1"/>
  <c r="S29" i="17" s="1"/>
  <c r="C86" i="16"/>
  <c r="C68" i="16"/>
  <c r="C64" i="16"/>
  <c r="C45" i="17"/>
  <c r="R45" i="17" s="1"/>
  <c r="S45" i="17" s="1"/>
  <c r="C127" i="16"/>
  <c r="C91" i="17"/>
  <c r="R91" i="17" s="1"/>
  <c r="S91" i="17" s="1"/>
  <c r="C81" i="16"/>
  <c r="C75" i="16"/>
  <c r="C59" i="16"/>
  <c r="G11" i="7"/>
  <c r="C22" i="16"/>
  <c r="C136" i="16"/>
  <c r="C102" i="16"/>
  <c r="C50" i="16"/>
  <c r="C125" i="16"/>
  <c r="C111" i="16"/>
  <c r="C99" i="16"/>
  <c r="C69" i="16"/>
  <c r="C49" i="17"/>
  <c r="C46" i="17"/>
  <c r="R46" i="17" s="1"/>
  <c r="S46" i="17" s="1"/>
  <c r="C125" i="3"/>
  <c r="C83" i="17"/>
  <c r="R83" i="17" s="1"/>
  <c r="S83" i="17" s="1"/>
  <c r="C21" i="16"/>
  <c r="C37" i="16"/>
  <c r="C130" i="16"/>
  <c r="C126" i="16"/>
  <c r="C106" i="16"/>
  <c r="C98" i="16"/>
  <c r="C90" i="16"/>
  <c r="C82" i="16"/>
  <c r="C78" i="16"/>
  <c r="C74" i="16"/>
  <c r="C53" i="16"/>
  <c r="C30" i="16"/>
  <c r="C43" i="16"/>
  <c r="C129" i="16"/>
  <c r="C117" i="16"/>
  <c r="C109" i="16"/>
  <c r="C101" i="16"/>
  <c r="C97" i="16"/>
  <c r="C77" i="16"/>
  <c r="C65" i="16"/>
  <c r="C52" i="16"/>
  <c r="C22" i="17"/>
  <c r="R22" i="17" s="1"/>
  <c r="S22" i="17" s="1"/>
  <c r="K44" i="16"/>
  <c r="K118" i="16"/>
  <c r="K110" i="16"/>
  <c r="K94" i="16"/>
  <c r="K86" i="16"/>
  <c r="K66" i="16"/>
  <c r="K57" i="16"/>
  <c r="K38" i="16"/>
  <c r="K89" i="16"/>
  <c r="K85" i="16"/>
  <c r="K73" i="16"/>
  <c r="K61" i="16"/>
  <c r="K56" i="16"/>
  <c r="K20" i="16"/>
  <c r="K24" i="16"/>
  <c r="K70" i="16"/>
  <c r="K62" i="16"/>
  <c r="K29" i="16"/>
  <c r="K35" i="16"/>
  <c r="K121" i="16"/>
  <c r="K105" i="16"/>
  <c r="K93" i="16"/>
  <c r="K33" i="16"/>
  <c r="K41" i="16"/>
  <c r="K132" i="16"/>
  <c r="K128" i="16"/>
  <c r="K124" i="16"/>
  <c r="K120" i="16"/>
  <c r="K116" i="16"/>
  <c r="K112" i="16"/>
  <c r="K108" i="16"/>
  <c r="K96" i="16"/>
  <c r="K92" i="16"/>
  <c r="K88" i="16"/>
  <c r="K84" i="16"/>
  <c r="K80" i="16"/>
  <c r="K76" i="16"/>
  <c r="K72" i="16"/>
  <c r="K60" i="16"/>
  <c r="K55" i="16"/>
  <c r="K51" i="16"/>
  <c r="K46" i="16"/>
  <c r="K28" i="16"/>
  <c r="K42" i="16"/>
  <c r="K39" i="16"/>
  <c r="K47" i="16"/>
  <c r="K135" i="16"/>
  <c r="K119" i="16"/>
  <c r="K91" i="16"/>
  <c r="K87" i="16"/>
  <c r="K79" i="16"/>
  <c r="K54" i="16"/>
  <c r="K48" i="16"/>
  <c r="C36" i="26"/>
  <c r="C102" i="26"/>
  <c r="C86" i="26"/>
  <c r="C70" i="26"/>
  <c r="C62" i="26"/>
  <c r="C58" i="26"/>
  <c r="C54" i="26"/>
  <c r="C49" i="26"/>
  <c r="C21" i="26"/>
  <c r="C30" i="26"/>
  <c r="C27" i="26"/>
  <c r="C113" i="26"/>
  <c r="C97" i="26"/>
  <c r="C85" i="26"/>
  <c r="C81" i="26"/>
  <c r="C77" i="26"/>
  <c r="C65" i="26"/>
  <c r="C53" i="26"/>
  <c r="C48" i="26"/>
  <c r="C50" i="26"/>
  <c r="C25" i="26"/>
  <c r="C33" i="26"/>
  <c r="C124" i="26"/>
  <c r="C120" i="26"/>
  <c r="C116" i="26"/>
  <c r="C112" i="26"/>
  <c r="C108" i="26"/>
  <c r="C104" i="26"/>
  <c r="C100" i="26"/>
  <c r="C88" i="26"/>
  <c r="C84" i="26"/>
  <c r="C80" i="26"/>
  <c r="C76" i="26"/>
  <c r="C72" i="26"/>
  <c r="C68" i="26"/>
  <c r="C64" i="26"/>
  <c r="C52" i="26"/>
  <c r="C47" i="26"/>
  <c r="C43" i="26"/>
  <c r="C38" i="26"/>
  <c r="C20" i="26"/>
  <c r="C34" i="26"/>
  <c r="C31" i="26"/>
  <c r="C39" i="26"/>
  <c r="C127" i="26"/>
  <c r="C111" i="26"/>
  <c r="C83" i="26"/>
  <c r="C79" i="26"/>
  <c r="C71" i="26"/>
  <c r="C46" i="26"/>
  <c r="C40" i="26"/>
  <c r="C12" i="26"/>
  <c r="C16" i="26"/>
  <c r="I36" i="16"/>
  <c r="I44" i="16"/>
  <c r="I33" i="16"/>
  <c r="I41" i="16"/>
  <c r="I134" i="16"/>
  <c r="I132" i="16"/>
  <c r="I128" i="16"/>
  <c r="I124" i="16"/>
  <c r="I120" i="16"/>
  <c r="I116" i="16"/>
  <c r="I112" i="16"/>
  <c r="I110" i="16"/>
  <c r="I108" i="16"/>
  <c r="I106" i="16"/>
  <c r="I96" i="16"/>
  <c r="I94" i="16"/>
  <c r="I92" i="16"/>
  <c r="I88" i="16"/>
  <c r="I84" i="16"/>
  <c r="I80" i="16"/>
  <c r="I76" i="16"/>
  <c r="I72" i="16"/>
  <c r="I70" i="16"/>
  <c r="I66" i="16"/>
  <c r="I64" i="16"/>
  <c r="I62" i="16"/>
  <c r="I60" i="16"/>
  <c r="I57" i="16"/>
  <c r="I55" i="16"/>
  <c r="I51" i="16"/>
  <c r="I49" i="16"/>
  <c r="I46" i="16"/>
  <c r="I28" i="16"/>
  <c r="I29" i="16"/>
  <c r="I38" i="16"/>
  <c r="I42" i="16"/>
  <c r="I35" i="16"/>
  <c r="I39" i="16"/>
  <c r="I47" i="16"/>
  <c r="I135" i="16"/>
  <c r="I125" i="16"/>
  <c r="I121" i="16"/>
  <c r="I119" i="16"/>
  <c r="I105" i="16"/>
  <c r="I101" i="16"/>
  <c r="I93" i="16"/>
  <c r="I91" i="16"/>
  <c r="I89" i="16"/>
  <c r="I87" i="16"/>
  <c r="I85" i="16"/>
  <c r="I81" i="16"/>
  <c r="I79" i="16"/>
  <c r="I73" i="16"/>
  <c r="I61" i="16"/>
  <c r="I56" i="16"/>
  <c r="I54" i="16"/>
  <c r="I52" i="16"/>
  <c r="I48" i="16"/>
  <c r="I58" i="16"/>
  <c r="R30" i="17"/>
  <c r="S30" i="17" s="1"/>
  <c r="K30" i="17"/>
  <c r="I30" i="17"/>
  <c r="L30" i="17"/>
  <c r="R34" i="17"/>
  <c r="S34" i="17" s="1"/>
  <c r="K34" i="17"/>
  <c r="I34" i="17"/>
  <c r="L34" i="17"/>
  <c r="R38" i="17"/>
  <c r="S38" i="17" s="1"/>
  <c r="K38" i="17"/>
  <c r="I38" i="17"/>
  <c r="L38" i="17"/>
  <c r="R42" i="17"/>
  <c r="S42" i="17" s="1"/>
  <c r="K42" i="17"/>
  <c r="I42" i="17"/>
  <c r="L42" i="17"/>
  <c r="L31" i="17"/>
  <c r="R31" i="17"/>
  <c r="S31" i="17" s="1"/>
  <c r="I31" i="17"/>
  <c r="K31" i="17"/>
  <c r="L35" i="17"/>
  <c r="R35" i="17"/>
  <c r="S35" i="17" s="1"/>
  <c r="I35" i="17"/>
  <c r="K35" i="17"/>
  <c r="L39" i="17"/>
  <c r="R39" i="17"/>
  <c r="S39" i="17" s="1"/>
  <c r="I39" i="17"/>
  <c r="K39" i="17"/>
  <c r="R134" i="17"/>
  <c r="S134" i="17" s="1"/>
  <c r="L134" i="17"/>
  <c r="I134" i="17"/>
  <c r="K134" i="17"/>
  <c r="R132" i="17"/>
  <c r="S132" i="17" s="1"/>
  <c r="L132" i="17"/>
  <c r="I132" i="17"/>
  <c r="K132" i="17"/>
  <c r="R130" i="17"/>
  <c r="S130" i="17" s="1"/>
  <c r="L130" i="17"/>
  <c r="I130" i="17"/>
  <c r="K130" i="17"/>
  <c r="R128" i="17"/>
  <c r="S128" i="17" s="1"/>
  <c r="L128" i="17"/>
  <c r="K128" i="17"/>
  <c r="I128" i="17"/>
  <c r="L126" i="17"/>
  <c r="I126" i="17"/>
  <c r="R126" i="17"/>
  <c r="S126" i="17" s="1"/>
  <c r="K126" i="17"/>
  <c r="L124" i="17"/>
  <c r="I124" i="17"/>
  <c r="R124" i="17"/>
  <c r="S124" i="17" s="1"/>
  <c r="K124" i="17"/>
  <c r="L122" i="17"/>
  <c r="R122" i="17"/>
  <c r="S122" i="17" s="1"/>
  <c r="I122" i="17"/>
  <c r="K122" i="17"/>
  <c r="L120" i="17"/>
  <c r="I120" i="17"/>
  <c r="R120" i="17"/>
  <c r="S120" i="17" s="1"/>
  <c r="K120" i="17"/>
  <c r="L118" i="17"/>
  <c r="R118" i="17"/>
  <c r="S118" i="17" s="1"/>
  <c r="K118" i="17"/>
  <c r="I118" i="17"/>
  <c r="R116" i="17"/>
  <c r="S116" i="17" s="1"/>
  <c r="L116" i="17"/>
  <c r="I116" i="17"/>
  <c r="K116" i="17"/>
  <c r="R114" i="17"/>
  <c r="S114" i="17" s="1"/>
  <c r="R112" i="17"/>
  <c r="S112" i="17" s="1"/>
  <c r="L112" i="17"/>
  <c r="I112" i="17"/>
  <c r="K112" i="17"/>
  <c r="R110" i="17"/>
  <c r="S110" i="17" s="1"/>
  <c r="L110" i="17"/>
  <c r="I110" i="17"/>
  <c r="K110" i="17"/>
  <c r="R108" i="17"/>
  <c r="S108" i="17" s="1"/>
  <c r="L108" i="17"/>
  <c r="I108" i="17"/>
  <c r="K108" i="17"/>
  <c r="L106" i="17"/>
  <c r="I106" i="17"/>
  <c r="R106" i="17"/>
  <c r="S106" i="17" s="1"/>
  <c r="K106" i="17"/>
  <c r="R104" i="17"/>
  <c r="S104" i="17" s="1"/>
  <c r="L104" i="17"/>
  <c r="I104" i="17"/>
  <c r="K104" i="17"/>
  <c r="L102" i="17"/>
  <c r="K102" i="17"/>
  <c r="R102" i="17"/>
  <c r="S102" i="17" s="1"/>
  <c r="I102" i="17"/>
  <c r="L100" i="17"/>
  <c r="K100" i="17"/>
  <c r="R100" i="17"/>
  <c r="S100" i="17" s="1"/>
  <c r="I100" i="17"/>
  <c r="L98" i="17"/>
  <c r="K98" i="17"/>
  <c r="R98" i="17"/>
  <c r="S98" i="17" s="1"/>
  <c r="I98" i="17"/>
  <c r="R96" i="17"/>
  <c r="S96" i="17" s="1"/>
  <c r="K96" i="17"/>
  <c r="I96" i="17"/>
  <c r="L96" i="17"/>
  <c r="R94" i="17"/>
  <c r="S94" i="17" s="1"/>
  <c r="K94" i="17"/>
  <c r="L94" i="17"/>
  <c r="I94" i="17"/>
  <c r="R92" i="17"/>
  <c r="S92" i="17" s="1"/>
  <c r="K92" i="17"/>
  <c r="I92" i="17"/>
  <c r="L92" i="17"/>
  <c r="R90" i="17"/>
  <c r="S90" i="17" s="1"/>
  <c r="I90" i="17"/>
  <c r="L90" i="17"/>
  <c r="K90" i="17"/>
  <c r="R88" i="17"/>
  <c r="S88" i="17" s="1"/>
  <c r="I88" i="17"/>
  <c r="L88" i="17"/>
  <c r="K88" i="17"/>
  <c r="R84" i="17"/>
  <c r="S84" i="17" s="1"/>
  <c r="I84" i="17"/>
  <c r="L84" i="17"/>
  <c r="K84" i="17"/>
  <c r="R80" i="17"/>
  <c r="S80" i="17" s="1"/>
  <c r="I80" i="17"/>
  <c r="L80" i="17"/>
  <c r="K80" i="17"/>
  <c r="K78" i="17"/>
  <c r="I78" i="17"/>
  <c r="L78" i="17"/>
  <c r="R78" i="17"/>
  <c r="S78" i="17" s="1"/>
  <c r="R76" i="17"/>
  <c r="S76" i="17" s="1"/>
  <c r="L76" i="17"/>
  <c r="K76" i="17"/>
  <c r="I76" i="17"/>
  <c r="R74" i="17"/>
  <c r="S74" i="17" s="1"/>
  <c r="L74" i="17"/>
  <c r="K74" i="17"/>
  <c r="I74" i="17"/>
  <c r="R72" i="17"/>
  <c r="S72" i="17" s="1"/>
  <c r="L72" i="17"/>
  <c r="K72" i="17"/>
  <c r="I72" i="17"/>
  <c r="R70" i="17"/>
  <c r="S70" i="17" s="1"/>
  <c r="L70" i="17"/>
  <c r="K70" i="17"/>
  <c r="I70" i="17"/>
  <c r="R68" i="17"/>
  <c r="S68" i="17" s="1"/>
  <c r="L68" i="17"/>
  <c r="K68" i="17"/>
  <c r="I68" i="17"/>
  <c r="R66" i="17"/>
  <c r="S66" i="17" s="1"/>
  <c r="L66" i="17"/>
  <c r="K66" i="17"/>
  <c r="I66" i="17"/>
  <c r="R62" i="17"/>
  <c r="S62" i="17" s="1"/>
  <c r="L62" i="17"/>
  <c r="K62" i="17"/>
  <c r="I62" i="17"/>
  <c r="R58" i="17"/>
  <c r="S58" i="17" s="1"/>
  <c r="K58" i="17"/>
  <c r="I58" i="17"/>
  <c r="L58" i="17"/>
  <c r="L55" i="17"/>
  <c r="R55" i="17"/>
  <c r="S55" i="17" s="1"/>
  <c r="I55" i="17"/>
  <c r="K55" i="17"/>
  <c r="L53" i="17"/>
  <c r="R53" i="17"/>
  <c r="S53" i="17" s="1"/>
  <c r="I53" i="17"/>
  <c r="K53" i="17"/>
  <c r="L51" i="17"/>
  <c r="R51" i="17"/>
  <c r="S51" i="17" s="1"/>
  <c r="I51" i="17"/>
  <c r="K51" i="17"/>
  <c r="L49" i="17"/>
  <c r="R49" i="17"/>
  <c r="S49" i="17" s="1"/>
  <c r="I49" i="17"/>
  <c r="K49" i="17"/>
  <c r="L47" i="17"/>
  <c r="R47" i="17"/>
  <c r="S47" i="17" s="1"/>
  <c r="I47" i="17"/>
  <c r="K47" i="17"/>
  <c r="R44" i="17"/>
  <c r="S44" i="17" s="1"/>
  <c r="K44" i="17"/>
  <c r="I44" i="17"/>
  <c r="L44" i="17"/>
  <c r="R28" i="17"/>
  <c r="S28" i="17" s="1"/>
  <c r="K28" i="17"/>
  <c r="I28" i="17"/>
  <c r="L28" i="17"/>
  <c r="R48" i="17"/>
  <c r="S48" i="17" s="1"/>
  <c r="K48" i="17"/>
  <c r="I48" i="17"/>
  <c r="L48" i="17"/>
  <c r="L43" i="17"/>
  <c r="R43" i="17"/>
  <c r="S43" i="17" s="1"/>
  <c r="I43" i="17"/>
  <c r="K43" i="17"/>
  <c r="L27" i="17"/>
  <c r="R27" i="17"/>
  <c r="S27" i="17" s="1"/>
  <c r="I27" i="17"/>
  <c r="K27" i="17"/>
  <c r="R32" i="17"/>
  <c r="S32" i="17" s="1"/>
  <c r="K32" i="17"/>
  <c r="I32" i="17"/>
  <c r="L32" i="17"/>
  <c r="R36" i="17"/>
  <c r="S36" i="17" s="1"/>
  <c r="K36" i="17"/>
  <c r="I36" i="17"/>
  <c r="L36" i="17"/>
  <c r="R40" i="17"/>
  <c r="S40" i="17" s="1"/>
  <c r="K40" i="17"/>
  <c r="I40" i="17"/>
  <c r="L40" i="17"/>
  <c r="L33" i="17"/>
  <c r="R33" i="17"/>
  <c r="S33" i="17" s="1"/>
  <c r="I33" i="17"/>
  <c r="K33" i="17"/>
  <c r="L37" i="17"/>
  <c r="R37" i="17"/>
  <c r="S37" i="17" s="1"/>
  <c r="I37" i="17"/>
  <c r="K37" i="17"/>
  <c r="L41" i="17"/>
  <c r="R41" i="17"/>
  <c r="S41" i="17" s="1"/>
  <c r="I41" i="17"/>
  <c r="K41" i="17"/>
  <c r="R135" i="17"/>
  <c r="S135" i="17" s="1"/>
  <c r="I135" i="17"/>
  <c r="L135" i="17"/>
  <c r="K135" i="17"/>
  <c r="R133" i="17"/>
  <c r="S133" i="17" s="1"/>
  <c r="I133" i="17"/>
  <c r="L133" i="17"/>
  <c r="K133" i="17"/>
  <c r="R131" i="17"/>
  <c r="S131" i="17" s="1"/>
  <c r="I131" i="17"/>
  <c r="L131" i="17"/>
  <c r="K131" i="17"/>
  <c r="R129" i="17"/>
  <c r="S129" i="17" s="1"/>
  <c r="I129" i="17"/>
  <c r="L129" i="17"/>
  <c r="K129" i="17"/>
  <c r="R127" i="17"/>
  <c r="S127" i="17" s="1"/>
  <c r="L127" i="17"/>
  <c r="K127" i="17"/>
  <c r="I127" i="17"/>
  <c r="R125" i="17"/>
  <c r="S125" i="17" s="1"/>
  <c r="L125" i="17"/>
  <c r="K125" i="17"/>
  <c r="I125" i="17"/>
  <c r="R123" i="17"/>
  <c r="S123" i="17" s="1"/>
  <c r="K123" i="17"/>
  <c r="L123" i="17"/>
  <c r="I123" i="17"/>
  <c r="R121" i="17"/>
  <c r="S121" i="17" s="1"/>
  <c r="K121" i="17"/>
  <c r="I121" i="17"/>
  <c r="L121" i="17"/>
  <c r="R119" i="17"/>
  <c r="S119" i="17" s="1"/>
  <c r="I119" i="17"/>
  <c r="L119" i="17"/>
  <c r="K119" i="17"/>
  <c r="R117" i="17"/>
  <c r="S117" i="17" s="1"/>
  <c r="K117" i="17"/>
  <c r="I117" i="17"/>
  <c r="L117" i="17"/>
  <c r="R115" i="17"/>
  <c r="S115" i="17" s="1"/>
  <c r="K115" i="17"/>
  <c r="I115" i="17"/>
  <c r="L115" i="17"/>
  <c r="R113" i="17"/>
  <c r="S113" i="17" s="1"/>
  <c r="K113" i="17"/>
  <c r="I113" i="17"/>
  <c r="L113" i="17"/>
  <c r="R111" i="17"/>
  <c r="S111" i="17" s="1"/>
  <c r="K111" i="17"/>
  <c r="I111" i="17"/>
  <c r="L111" i="17"/>
  <c r="R109" i="17"/>
  <c r="S109" i="17" s="1"/>
  <c r="K109" i="17"/>
  <c r="I109" i="17"/>
  <c r="L109" i="17"/>
  <c r="R107" i="17"/>
  <c r="S107" i="17" s="1"/>
  <c r="K107" i="17"/>
  <c r="I107" i="17"/>
  <c r="L107" i="17"/>
  <c r="R105" i="17"/>
  <c r="S105" i="17" s="1"/>
  <c r="I105" i="17"/>
  <c r="L105" i="17"/>
  <c r="K105" i="17"/>
  <c r="R103" i="17"/>
  <c r="S103" i="17" s="1"/>
  <c r="I103" i="17"/>
  <c r="L103" i="17"/>
  <c r="K103" i="17"/>
  <c r="R101" i="17"/>
  <c r="S101" i="17" s="1"/>
  <c r="I101" i="17"/>
  <c r="L101" i="17"/>
  <c r="K101" i="17"/>
  <c r="R99" i="17"/>
  <c r="S99" i="17" s="1"/>
  <c r="I99" i="17"/>
  <c r="L99" i="17"/>
  <c r="K99" i="17"/>
  <c r="L97" i="17"/>
  <c r="R97" i="17"/>
  <c r="S97" i="17" s="1"/>
  <c r="K97" i="17"/>
  <c r="I97" i="17"/>
  <c r="L95" i="17"/>
  <c r="K95" i="17"/>
  <c r="R95" i="17"/>
  <c r="S95" i="17" s="1"/>
  <c r="I95" i="17"/>
  <c r="L93" i="17"/>
  <c r="R93" i="17"/>
  <c r="S93" i="17" s="1"/>
  <c r="K93" i="17"/>
  <c r="I93" i="17"/>
  <c r="L89" i="17"/>
  <c r="L87" i="17"/>
  <c r="K87" i="17"/>
  <c r="R87" i="17"/>
  <c r="S87" i="17" s="1"/>
  <c r="I87" i="17"/>
  <c r="L85" i="17"/>
  <c r="K85" i="17"/>
  <c r="R85" i="17"/>
  <c r="S85" i="17" s="1"/>
  <c r="I85" i="17"/>
  <c r="L81" i="17"/>
  <c r="K81" i="17"/>
  <c r="R81" i="17"/>
  <c r="S81" i="17" s="1"/>
  <c r="I81" i="17"/>
  <c r="L79" i="17"/>
  <c r="K79" i="17"/>
  <c r="R79" i="17"/>
  <c r="S79" i="17" s="1"/>
  <c r="I79" i="17"/>
  <c r="L77" i="17"/>
  <c r="R77" i="17"/>
  <c r="S77" i="17" s="1"/>
  <c r="I77" i="17"/>
  <c r="K77" i="17"/>
  <c r="L75" i="17"/>
  <c r="R75" i="17"/>
  <c r="S75" i="17" s="1"/>
  <c r="I75" i="17"/>
  <c r="K75" i="17"/>
  <c r="L73" i="17"/>
  <c r="R73" i="17"/>
  <c r="S73" i="17" s="1"/>
  <c r="I73" i="17"/>
  <c r="K73" i="17"/>
  <c r="L71" i="17"/>
  <c r="R71" i="17"/>
  <c r="S71" i="17" s="1"/>
  <c r="I71" i="17"/>
  <c r="K71" i="17"/>
  <c r="L69" i="17"/>
  <c r="R69" i="17"/>
  <c r="S69" i="17" s="1"/>
  <c r="I69" i="17"/>
  <c r="K69" i="17"/>
  <c r="L67" i="17"/>
  <c r="R67" i="17"/>
  <c r="S67" i="17" s="1"/>
  <c r="I67" i="17"/>
  <c r="K67" i="17"/>
  <c r="L65" i="17"/>
  <c r="R65" i="17"/>
  <c r="S65" i="17" s="1"/>
  <c r="I65" i="17"/>
  <c r="K65" i="17"/>
  <c r="L63" i="17"/>
  <c r="R63" i="17"/>
  <c r="S63" i="17" s="1"/>
  <c r="I63" i="17"/>
  <c r="K63" i="17"/>
  <c r="L61" i="17"/>
  <c r="R61" i="17"/>
  <c r="S61" i="17" s="1"/>
  <c r="I61" i="17"/>
  <c r="K61" i="17"/>
  <c r="L57" i="17"/>
  <c r="R57" i="17"/>
  <c r="S57" i="17" s="1"/>
  <c r="I57" i="17"/>
  <c r="K57" i="17"/>
  <c r="R52" i="17"/>
  <c r="S52" i="17" s="1"/>
  <c r="K52" i="17"/>
  <c r="I52" i="17"/>
  <c r="L52" i="17"/>
  <c r="R50" i="17"/>
  <c r="S50" i="17" s="1"/>
  <c r="K50" i="17"/>
  <c r="I50" i="17"/>
  <c r="L50" i="17"/>
  <c r="R56" i="17"/>
  <c r="S56" i="17" s="1"/>
  <c r="K56" i="17"/>
  <c r="I56" i="17"/>
  <c r="L56" i="17"/>
  <c r="I20" i="16"/>
  <c r="I24" i="16"/>
  <c r="R18" i="17"/>
  <c r="S18" i="17" s="1"/>
  <c r="L18" i="17"/>
  <c r="I18" i="17"/>
  <c r="K18" i="17"/>
  <c r="R20" i="17"/>
  <c r="S20" i="17" s="1"/>
  <c r="L20" i="17"/>
  <c r="I20" i="17"/>
  <c r="K20" i="17"/>
  <c r="R21" i="17"/>
  <c r="S21" i="17" s="1"/>
  <c r="K21" i="17"/>
  <c r="I21" i="17"/>
  <c r="L21" i="17"/>
  <c r="R23" i="17"/>
  <c r="S23" i="17" s="1"/>
  <c r="K23" i="17"/>
  <c r="I23" i="17"/>
  <c r="L23" i="17"/>
  <c r="L24" i="17"/>
  <c r="I24" i="17"/>
  <c r="R24" i="17"/>
  <c r="S24" i="17" s="1"/>
  <c r="K24" i="17"/>
  <c r="R17" i="17"/>
  <c r="S17" i="17" s="1"/>
  <c r="K17" i="17"/>
  <c r="I17" i="17"/>
  <c r="L17" i="17"/>
  <c r="R19" i="17"/>
  <c r="S19" i="17" s="1"/>
  <c r="K19" i="17"/>
  <c r="I19" i="17"/>
  <c r="L19" i="17"/>
  <c r="I65" i="16" l="1"/>
  <c r="I109" i="16"/>
  <c r="K30" i="16"/>
  <c r="K82" i="16"/>
  <c r="C118" i="26"/>
  <c r="K69" i="16"/>
  <c r="I50" i="16"/>
  <c r="K67" i="16"/>
  <c r="K77" i="16"/>
  <c r="C45" i="26"/>
  <c r="C122" i="26"/>
  <c r="K102" i="16"/>
  <c r="K59" i="16"/>
  <c r="C78" i="26"/>
  <c r="K104" i="16"/>
  <c r="K107" i="16"/>
  <c r="K63" i="16"/>
  <c r="K131" i="16"/>
  <c r="C95" i="26"/>
  <c r="I114" i="17"/>
  <c r="K97" i="16"/>
  <c r="I129" i="16"/>
  <c r="K74" i="16"/>
  <c r="K98" i="16"/>
  <c r="C29" i="26"/>
  <c r="K111" i="16"/>
  <c r="K136" i="16"/>
  <c r="K75" i="16"/>
  <c r="K115" i="16"/>
  <c r="I123" i="16"/>
  <c r="K45" i="16"/>
  <c r="K31" i="16"/>
  <c r="C87" i="26"/>
  <c r="C26" i="26"/>
  <c r="K133" i="16"/>
  <c r="K19" i="16"/>
  <c r="K83" i="16"/>
  <c r="C60" i="26"/>
  <c r="I40" i="16"/>
  <c r="K26" i="16"/>
  <c r="I114" i="16"/>
  <c r="K71" i="16"/>
  <c r="I32" i="16"/>
  <c r="C110" i="26"/>
  <c r="C129" i="26"/>
  <c r="K114" i="17"/>
  <c r="K117" i="16"/>
  <c r="K90" i="16"/>
  <c r="I99" i="16"/>
  <c r="I127" i="16"/>
  <c r="K122" i="16"/>
  <c r="C92" i="26"/>
  <c r="K113" i="16"/>
  <c r="K52" i="16"/>
  <c r="K101" i="16"/>
  <c r="I43" i="16"/>
  <c r="K78" i="16"/>
  <c r="C98" i="26"/>
  <c r="C13" i="26"/>
  <c r="K125" i="16"/>
  <c r="C14" i="26"/>
  <c r="K81" i="16"/>
  <c r="K64" i="16"/>
  <c r="C17" i="26"/>
  <c r="K134" i="16"/>
  <c r="K58" i="16"/>
  <c r="K49" i="16"/>
  <c r="C28" i="26"/>
  <c r="K23" i="16"/>
  <c r="I25" i="16"/>
  <c r="C15" i="26"/>
  <c r="I23" i="16"/>
  <c r="I21" i="16"/>
  <c r="I22" i="16"/>
  <c r="K25" i="16"/>
  <c r="C121" i="26"/>
  <c r="L82" i="17"/>
  <c r="I82" i="17"/>
  <c r="I83" i="16"/>
  <c r="L46" i="17"/>
  <c r="K22" i="17"/>
  <c r="R82" i="17"/>
  <c r="S82" i="17" s="1"/>
  <c r="C75" i="26"/>
  <c r="L29" i="17"/>
  <c r="K34" i="16"/>
  <c r="I26" i="17"/>
  <c r="I63" i="16"/>
  <c r="C89" i="26"/>
  <c r="K26" i="17"/>
  <c r="L54" i="17"/>
  <c r="R26" i="17"/>
  <c r="S26" i="17" s="1"/>
  <c r="K103" i="16"/>
  <c r="K54" i="17"/>
  <c r="I64" i="17"/>
  <c r="I137" i="16"/>
  <c r="K32" i="16"/>
  <c r="K137" i="16"/>
  <c r="I113" i="16"/>
  <c r="I131" i="16"/>
  <c r="I100" i="16"/>
  <c r="C119" i="26"/>
  <c r="K100" i="16"/>
  <c r="I102" i="16"/>
  <c r="C55" i="26"/>
  <c r="C123" i="26"/>
  <c r="C105" i="26"/>
  <c r="K127" i="16"/>
  <c r="I103" i="16"/>
  <c r="I69" i="16"/>
  <c r="I26" i="16"/>
  <c r="L59" i="17"/>
  <c r="K59" i="17"/>
  <c r="K83" i="17"/>
  <c r="L64" i="17"/>
  <c r="I71" i="16"/>
  <c r="I118" i="16"/>
  <c r="I59" i="17"/>
  <c r="K86" i="17"/>
  <c r="C59" i="26"/>
  <c r="C24" i="26"/>
  <c r="K91" i="17"/>
  <c r="I86" i="17"/>
  <c r="C63" i="26"/>
  <c r="K40" i="16"/>
  <c r="I45" i="16"/>
  <c r="C37" i="26"/>
  <c r="C23" i="26"/>
  <c r="K129" i="16"/>
  <c r="L45" i="17"/>
  <c r="C115" i="26"/>
  <c r="R60" i="17"/>
  <c r="S60" i="17" s="1"/>
  <c r="I95" i="16"/>
  <c r="I37" i="16"/>
  <c r="K95" i="16"/>
  <c r="K37" i="16"/>
  <c r="I22" i="17"/>
  <c r="I19" i="16"/>
  <c r="I46" i="17"/>
  <c r="K45" i="17"/>
  <c r="L60" i="17"/>
  <c r="K29" i="17"/>
  <c r="I97" i="16"/>
  <c r="I111" i="16"/>
  <c r="C138" i="16"/>
  <c r="K138" i="16" s="1"/>
  <c r="I126" i="16"/>
  <c r="I136" i="16"/>
  <c r="C103" i="26"/>
  <c r="C128" i="26"/>
  <c r="C125" i="26"/>
  <c r="C90" i="26"/>
  <c r="K123" i="16"/>
  <c r="I45" i="17"/>
  <c r="I60" i="17"/>
  <c r="I29" i="17"/>
  <c r="I133" i="16"/>
  <c r="I34" i="16"/>
  <c r="I74" i="16"/>
  <c r="I98" i="16"/>
  <c r="I31" i="16"/>
  <c r="C67" i="26"/>
  <c r="C107" i="26"/>
  <c r="C66" i="26"/>
  <c r="C11" i="26"/>
  <c r="L22" i="17"/>
  <c r="K46" i="17"/>
  <c r="I75" i="16"/>
  <c r="I115" i="16"/>
  <c r="C56" i="26"/>
  <c r="C44" i="26"/>
  <c r="C73" i="26"/>
  <c r="K36" i="16"/>
  <c r="K22" i="16"/>
  <c r="K43" i="16"/>
  <c r="K21" i="16"/>
  <c r="I78" i="16"/>
  <c r="C93" i="26"/>
  <c r="C117" i="26"/>
  <c r="C35" i="26"/>
  <c r="C41" i="26"/>
  <c r="C126" i="26"/>
  <c r="K106" i="16"/>
  <c r="K64" i="17"/>
  <c r="L86" i="17"/>
  <c r="C32" i="26"/>
  <c r="C106" i="26"/>
  <c r="K114" i="16"/>
  <c r="K50" i="16"/>
  <c r="C18" i="26"/>
  <c r="K130" i="16"/>
  <c r="K65" i="16"/>
  <c r="I67" i="16"/>
  <c r="C61" i="26"/>
  <c r="I54" i="17"/>
  <c r="I89" i="17"/>
  <c r="I86" i="16"/>
  <c r="I104" i="16"/>
  <c r="C91" i="26"/>
  <c r="C69" i="26"/>
  <c r="K99" i="16"/>
  <c r="R89" i="17"/>
  <c r="S89" i="17" s="1"/>
  <c r="I107" i="16"/>
  <c r="I117" i="16"/>
  <c r="I122" i="16"/>
  <c r="C96" i="26"/>
  <c r="C94" i="26"/>
  <c r="I59" i="16"/>
  <c r="I77" i="16"/>
  <c r="I53" i="16"/>
  <c r="C51" i="26"/>
  <c r="C99" i="26"/>
  <c r="C82" i="26"/>
  <c r="C114" i="26"/>
  <c r="L83" i="17"/>
  <c r="L91" i="17"/>
  <c r="I68" i="16"/>
  <c r="C42" i="26"/>
  <c r="K68" i="16"/>
  <c r="I83" i="17"/>
  <c r="I91" i="17"/>
  <c r="C136" i="17"/>
  <c r="K136" i="17" s="1"/>
  <c r="I30" i="16"/>
  <c r="C101" i="26"/>
  <c r="C22" i="26"/>
  <c r="K109" i="16"/>
  <c r="K126" i="16"/>
  <c r="I82" i="16"/>
  <c r="I90" i="16"/>
  <c r="I130" i="16"/>
  <c r="C109" i="26"/>
  <c r="C74" i="26"/>
  <c r="K53" i="16"/>
  <c r="C57" i="26"/>
  <c r="C11" i="7"/>
  <c r="L136" i="17" l="1"/>
  <c r="R136" i="17"/>
  <c r="I138" i="16"/>
  <c r="C130" i="26"/>
  <c r="I136" i="17"/>
  <c r="C5" i="3"/>
  <c r="J5" i="3" s="1"/>
  <c r="D11" i="7"/>
  <c r="C14" i="3" l="1"/>
  <c r="C4" i="3" s="1"/>
  <c r="J14" i="3" l="1"/>
  <c r="J4" i="3" s="1"/>
  <c r="C16" i="17"/>
  <c r="C18" i="16"/>
  <c r="C10" i="26" l="1"/>
  <c r="K18" i="16"/>
  <c r="C19" i="26"/>
  <c r="C131" i="26" s="1"/>
  <c r="C9" i="26" s="1"/>
  <c r="C25" i="17"/>
  <c r="I25" i="17" s="1"/>
  <c r="L16" i="17"/>
  <c r="I16" i="17"/>
  <c r="R16" i="17"/>
  <c r="S16" i="17" s="1"/>
  <c r="K16" i="17"/>
  <c r="C27" i="16"/>
  <c r="I27" i="16" s="1"/>
  <c r="I18" i="16"/>
  <c r="K7" i="16" l="1"/>
  <c r="K27" i="16"/>
  <c r="C139" i="16"/>
  <c r="I139" i="16" s="1"/>
  <c r="I16" i="16" s="1"/>
  <c r="R25" i="17"/>
  <c r="R137" i="17" s="1"/>
  <c r="R15" i="17" s="1"/>
  <c r="S15" i="17" s="1"/>
  <c r="L25" i="17"/>
  <c r="L137" i="17" s="1"/>
  <c r="L15" i="17" s="1"/>
  <c r="K7" i="17"/>
  <c r="V16" i="17" s="1"/>
  <c r="C137" i="17"/>
  <c r="I137" i="17" s="1"/>
  <c r="I15" i="17" s="1"/>
  <c r="K25" i="17"/>
  <c r="C15" i="17" l="1"/>
  <c r="K137" i="17"/>
  <c r="K15" i="17" s="1"/>
  <c r="K139" i="16"/>
  <c r="K16" i="16" s="1"/>
  <c r="C16" i="16"/>
  <c r="V134" i="17"/>
  <c r="V130" i="17"/>
  <c r="V133" i="17"/>
  <c r="V129" i="17"/>
  <c r="V126" i="17"/>
  <c r="V122" i="17"/>
  <c r="V118" i="17"/>
  <c r="V125" i="17"/>
  <c r="V121" i="17"/>
  <c r="V116" i="17"/>
  <c r="V112" i="17"/>
  <c r="V108" i="17"/>
  <c r="V104" i="17"/>
  <c r="V100" i="17"/>
  <c r="V117" i="17"/>
  <c r="V113" i="17"/>
  <c r="V109" i="17"/>
  <c r="V105" i="17"/>
  <c r="V101" i="17"/>
  <c r="V97" i="17"/>
  <c r="V93" i="17"/>
  <c r="V89" i="17"/>
  <c r="V85" i="17"/>
  <c r="V81" i="17"/>
  <c r="V96" i="17"/>
  <c r="V92" i="17"/>
  <c r="V88" i="17"/>
  <c r="V84" i="17"/>
  <c r="V80" i="17"/>
  <c r="V77" i="17"/>
  <c r="V73" i="17"/>
  <c r="V69" i="17"/>
  <c r="V65" i="17"/>
  <c r="V61" i="17"/>
  <c r="V57" i="17"/>
  <c r="V53" i="17"/>
  <c r="V49" i="17"/>
  <c r="V45" i="17"/>
  <c r="V41" i="17"/>
  <c r="V37" i="17"/>
  <c r="V74" i="17"/>
  <c r="V70" i="17"/>
  <c r="V66" i="17"/>
  <c r="V62" i="17"/>
  <c r="V58" i="17"/>
  <c r="V54" i="17"/>
  <c r="V50" i="17"/>
  <c r="V46" i="17"/>
  <c r="V42" i="17"/>
  <c r="V38" i="17"/>
  <c r="V35" i="17"/>
  <c r="V31" i="17"/>
  <c r="V27" i="17"/>
  <c r="V22" i="17"/>
  <c r="V18" i="17"/>
  <c r="V34" i="17"/>
  <c r="V30" i="17"/>
  <c r="V26" i="17"/>
  <c r="V21" i="17"/>
  <c r="V17" i="17"/>
  <c r="V132" i="17"/>
  <c r="V135" i="17"/>
  <c r="V131" i="17"/>
  <c r="V127" i="17"/>
  <c r="V124" i="17"/>
  <c r="V120" i="17"/>
  <c r="V128" i="17"/>
  <c r="V123" i="17"/>
  <c r="V119" i="17"/>
  <c r="V114" i="17"/>
  <c r="V110" i="17"/>
  <c r="V106" i="17"/>
  <c r="V102" i="17"/>
  <c r="V98" i="17"/>
  <c r="V115" i="17"/>
  <c r="V111" i="17"/>
  <c r="V107" i="17"/>
  <c r="V103" i="17"/>
  <c r="V99" i="17"/>
  <c r="V95" i="17"/>
  <c r="V91" i="17"/>
  <c r="V87" i="17"/>
  <c r="V83" i="17"/>
  <c r="V79" i="17"/>
  <c r="V94" i="17"/>
  <c r="V86" i="17"/>
  <c r="V78" i="17"/>
  <c r="V71" i="17"/>
  <c r="V63" i="17"/>
  <c r="V55" i="17"/>
  <c r="V47" i="17"/>
  <c r="V39" i="17"/>
  <c r="V72" i="17"/>
  <c r="V64" i="17"/>
  <c r="V56" i="17"/>
  <c r="V48" i="17"/>
  <c r="V40" i="17"/>
  <c r="V33" i="17"/>
  <c r="V24" i="17"/>
  <c r="V28" i="17"/>
  <c r="V19" i="17"/>
  <c r="V90" i="17"/>
  <c r="V82" i="17"/>
  <c r="V75" i="17"/>
  <c r="V67" i="17"/>
  <c r="V59" i="17"/>
  <c r="V51" i="17"/>
  <c r="V43" i="17"/>
  <c r="V76" i="17"/>
  <c r="V68" i="17"/>
  <c r="V60" i="17"/>
  <c r="V52" i="17"/>
  <c r="V44" i="17"/>
  <c r="V36" i="17"/>
  <c r="V29" i="17"/>
  <c r="V20" i="17"/>
  <c r="V32" i="17"/>
  <c r="V23" i="17"/>
  <c r="V25" i="17" l="1"/>
  <c r="V136" i="17"/>
  <c r="K5" i="17"/>
  <c r="M66" i="17"/>
  <c r="N66" i="17" s="1"/>
  <c r="O66" i="17" s="1"/>
  <c r="P66" i="17" s="1"/>
  <c r="M74" i="17"/>
  <c r="N74" i="17" s="1"/>
  <c r="O74" i="17" s="1"/>
  <c r="P74" i="17" s="1"/>
  <c r="M92" i="17"/>
  <c r="N92" i="17" s="1"/>
  <c r="O92" i="17" s="1"/>
  <c r="P92" i="17" s="1"/>
  <c r="M96" i="17"/>
  <c r="N96" i="17" s="1"/>
  <c r="O96" i="17" s="1"/>
  <c r="P96" i="17" s="1"/>
  <c r="M64" i="17"/>
  <c r="N64" i="17" s="1"/>
  <c r="O64" i="17" s="1"/>
  <c r="P64" i="17" s="1"/>
  <c r="M72" i="17"/>
  <c r="N72" i="17" s="1"/>
  <c r="O72" i="17" s="1"/>
  <c r="P72" i="17" s="1"/>
  <c r="M128" i="17"/>
  <c r="N128" i="17" s="1"/>
  <c r="O128" i="17" s="1"/>
  <c r="P128" i="17" s="1"/>
  <c r="M123" i="17"/>
  <c r="N123" i="17" s="1"/>
  <c r="O123" i="17" s="1"/>
  <c r="P123" i="17" s="1"/>
  <c r="M132" i="17"/>
  <c r="N132" i="17" s="1"/>
  <c r="O132" i="17" s="1"/>
  <c r="P132" i="17" s="1"/>
  <c r="M120" i="17"/>
  <c r="N120" i="17" s="1"/>
  <c r="O120" i="17" s="1"/>
  <c r="P120" i="17" s="1"/>
  <c r="M115" i="17"/>
  <c r="N115" i="17" s="1"/>
  <c r="O115" i="17" s="1"/>
  <c r="P115" i="17" s="1"/>
  <c r="M107" i="17"/>
  <c r="N107" i="17" s="1"/>
  <c r="O107" i="17" s="1"/>
  <c r="P107" i="17" s="1"/>
  <c r="M101" i="17"/>
  <c r="N101" i="17" s="1"/>
  <c r="O101" i="17" s="1"/>
  <c r="P101" i="17" s="1"/>
  <c r="M89" i="17"/>
  <c r="N89" i="17" s="1"/>
  <c r="O89" i="17" s="1"/>
  <c r="P89" i="17" s="1"/>
  <c r="M88" i="17"/>
  <c r="N88" i="17" s="1"/>
  <c r="O88" i="17" s="1"/>
  <c r="P88" i="17" s="1"/>
  <c r="M73" i="17"/>
  <c r="N73" i="17" s="1"/>
  <c r="O73" i="17" s="1"/>
  <c r="P73" i="17" s="1"/>
  <c r="M57" i="17"/>
  <c r="N57" i="17" s="1"/>
  <c r="O57" i="17" s="1"/>
  <c r="P57" i="17" s="1"/>
  <c r="M41" i="17"/>
  <c r="N41" i="17" s="1"/>
  <c r="O41" i="17" s="1"/>
  <c r="P41" i="17" s="1"/>
  <c r="M50" i="17"/>
  <c r="N50" i="17" s="1"/>
  <c r="O50" i="17" s="1"/>
  <c r="P50" i="17" s="1"/>
  <c r="M31" i="17"/>
  <c r="N31" i="17" s="1"/>
  <c r="O31" i="17" s="1"/>
  <c r="P31" i="17" s="1"/>
  <c r="M134" i="17"/>
  <c r="N134" i="17" s="1"/>
  <c r="O134" i="17" s="1"/>
  <c r="P134" i="17" s="1"/>
  <c r="M126" i="17"/>
  <c r="N126" i="17" s="1"/>
  <c r="O126" i="17" s="1"/>
  <c r="P126" i="17" s="1"/>
  <c r="M116" i="17"/>
  <c r="N116" i="17" s="1"/>
  <c r="O116" i="17" s="1"/>
  <c r="P116" i="17" s="1"/>
  <c r="M108" i="17"/>
  <c r="N108" i="17" s="1"/>
  <c r="O108" i="17" s="1"/>
  <c r="P108" i="17" s="1"/>
  <c r="M95" i="17"/>
  <c r="N95" i="17" s="1"/>
  <c r="O95" i="17" s="1"/>
  <c r="P95" i="17" s="1"/>
  <c r="M79" i="17"/>
  <c r="N79" i="17" s="1"/>
  <c r="O79" i="17" s="1"/>
  <c r="P79" i="17" s="1"/>
  <c r="M75" i="17"/>
  <c r="N75" i="17" s="1"/>
  <c r="O75" i="17" s="1"/>
  <c r="P75" i="17" s="1"/>
  <c r="M59" i="17"/>
  <c r="N59" i="17" s="1"/>
  <c r="O59" i="17" s="1"/>
  <c r="P59" i="17" s="1"/>
  <c r="M43" i="17"/>
  <c r="N43" i="17" s="1"/>
  <c r="O43" i="17" s="1"/>
  <c r="P43" i="17" s="1"/>
  <c r="M48" i="17"/>
  <c r="N48" i="17" s="1"/>
  <c r="O48" i="17" s="1"/>
  <c r="P48" i="17" s="1"/>
  <c r="M26" i="17"/>
  <c r="N26" i="17" s="1"/>
  <c r="O26" i="17" s="1"/>
  <c r="M124" i="17"/>
  <c r="N124" i="17" s="1"/>
  <c r="O124" i="17" s="1"/>
  <c r="P124" i="17" s="1"/>
  <c r="M118" i="17"/>
  <c r="N118" i="17" s="1"/>
  <c r="O118" i="17" s="1"/>
  <c r="P118" i="17" s="1"/>
  <c r="M111" i="17"/>
  <c r="N111" i="17" s="1"/>
  <c r="O111" i="17" s="1"/>
  <c r="P111" i="17" s="1"/>
  <c r="M93" i="17"/>
  <c r="N93" i="17" s="1"/>
  <c r="O93" i="17" s="1"/>
  <c r="P93" i="17" s="1"/>
  <c r="M84" i="17"/>
  <c r="N84" i="17" s="1"/>
  <c r="O84" i="17" s="1"/>
  <c r="P84" i="17" s="1"/>
  <c r="M69" i="17"/>
  <c r="N69" i="17" s="1"/>
  <c r="O69" i="17" s="1"/>
  <c r="P69" i="17" s="1"/>
  <c r="M53" i="17"/>
  <c r="N53" i="17" s="1"/>
  <c r="O53" i="17" s="1"/>
  <c r="P53" i="17" s="1"/>
  <c r="M37" i="17"/>
  <c r="N37" i="17" s="1"/>
  <c r="O37" i="17" s="1"/>
  <c r="P37" i="17" s="1"/>
  <c r="M46" i="17"/>
  <c r="N46" i="17" s="1"/>
  <c r="O46" i="17" s="1"/>
  <c r="P46" i="17" s="1"/>
  <c r="M35" i="17"/>
  <c r="N35" i="17" s="1"/>
  <c r="O35" i="17" s="1"/>
  <c r="P35" i="17" s="1"/>
  <c r="M34" i="17"/>
  <c r="N34" i="17" s="1"/>
  <c r="O34" i="17" s="1"/>
  <c r="P34" i="17" s="1"/>
  <c r="M130" i="17"/>
  <c r="N130" i="17" s="1"/>
  <c r="O130" i="17" s="1"/>
  <c r="P130" i="17" s="1"/>
  <c r="M102" i="17"/>
  <c r="N102" i="17" s="1"/>
  <c r="O102" i="17" s="1"/>
  <c r="P102" i="17" s="1"/>
  <c r="M112" i="17"/>
  <c r="N112" i="17" s="1"/>
  <c r="O112" i="17" s="1"/>
  <c r="P112" i="17" s="1"/>
  <c r="M106" i="17"/>
  <c r="N106" i="17" s="1"/>
  <c r="O106" i="17" s="1"/>
  <c r="P106" i="17" s="1"/>
  <c r="M91" i="17"/>
  <c r="N91" i="17" s="1"/>
  <c r="O91" i="17" s="1"/>
  <c r="P91" i="17" s="1"/>
  <c r="M90" i="17"/>
  <c r="N90" i="17" s="1"/>
  <c r="O90" i="17" s="1"/>
  <c r="P90" i="17" s="1"/>
  <c r="M71" i="17"/>
  <c r="N71" i="17" s="1"/>
  <c r="O71" i="17" s="1"/>
  <c r="P71" i="17" s="1"/>
  <c r="M55" i="17"/>
  <c r="N55" i="17" s="1"/>
  <c r="O55" i="17" s="1"/>
  <c r="P55" i="17" s="1"/>
  <c r="M39" i="17"/>
  <c r="N39" i="17" s="1"/>
  <c r="O39" i="17" s="1"/>
  <c r="P39" i="17" s="1"/>
  <c r="M52" i="17"/>
  <c r="N52" i="17" s="1"/>
  <c r="O52" i="17" s="1"/>
  <c r="P52" i="17" s="1"/>
  <c r="M29" i="17"/>
  <c r="N29" i="17" s="1"/>
  <c r="O29" i="17" s="1"/>
  <c r="P29" i="17" s="1"/>
  <c r="M33" i="17"/>
  <c r="N33" i="17" s="1"/>
  <c r="O33" i="17" s="1"/>
  <c r="P33" i="17" s="1"/>
  <c r="M28" i="17"/>
  <c r="N28" i="17" s="1"/>
  <c r="O28" i="17" s="1"/>
  <c r="P28" i="17" s="1"/>
  <c r="M77" i="17"/>
  <c r="N77" i="17" s="1"/>
  <c r="O77" i="17" s="1"/>
  <c r="P77" i="17" s="1"/>
  <c r="M45" i="17"/>
  <c r="N45" i="17" s="1"/>
  <c r="O45" i="17" s="1"/>
  <c r="P45" i="17" s="1"/>
  <c r="M38" i="17"/>
  <c r="N38" i="17" s="1"/>
  <c r="O38" i="17" s="1"/>
  <c r="P38" i="17" s="1"/>
  <c r="M122" i="17"/>
  <c r="N122" i="17" s="1"/>
  <c r="O122" i="17" s="1"/>
  <c r="P122" i="17" s="1"/>
  <c r="M109" i="17"/>
  <c r="N109" i="17" s="1"/>
  <c r="O109" i="17" s="1"/>
  <c r="P109" i="17" s="1"/>
  <c r="M83" i="17"/>
  <c r="N83" i="17" s="1"/>
  <c r="O83" i="17" s="1"/>
  <c r="P83" i="17" s="1"/>
  <c r="M63" i="17"/>
  <c r="N63" i="17" s="1"/>
  <c r="O63" i="17" s="1"/>
  <c r="P63" i="17" s="1"/>
  <c r="M47" i="17"/>
  <c r="N47" i="17" s="1"/>
  <c r="O47" i="17" s="1"/>
  <c r="P47" i="17" s="1"/>
  <c r="M44" i="17"/>
  <c r="N44" i="17" s="1"/>
  <c r="O44" i="17" s="1"/>
  <c r="P44" i="17" s="1"/>
  <c r="M36" i="17"/>
  <c r="N36" i="17" s="1"/>
  <c r="O36" i="17" s="1"/>
  <c r="P36" i="17" s="1"/>
  <c r="M62" i="17"/>
  <c r="N62" i="17" s="1"/>
  <c r="O62" i="17" s="1"/>
  <c r="P62" i="17" s="1"/>
  <c r="M70" i="17"/>
  <c r="N70" i="17" s="1"/>
  <c r="O70" i="17" s="1"/>
  <c r="P70" i="17" s="1"/>
  <c r="M78" i="17"/>
  <c r="N78" i="17" s="1"/>
  <c r="O78" i="17" s="1"/>
  <c r="P78" i="17" s="1"/>
  <c r="M94" i="17"/>
  <c r="N94" i="17" s="1"/>
  <c r="O94" i="17" s="1"/>
  <c r="P94" i="17" s="1"/>
  <c r="M127" i="17"/>
  <c r="N127" i="17" s="1"/>
  <c r="O127" i="17" s="1"/>
  <c r="P127" i="17" s="1"/>
  <c r="M68" i="17"/>
  <c r="N68" i="17" s="1"/>
  <c r="O68" i="17" s="1"/>
  <c r="P68" i="17" s="1"/>
  <c r="M76" i="17"/>
  <c r="N76" i="17" s="1"/>
  <c r="O76" i="17" s="1"/>
  <c r="P76" i="17" s="1"/>
  <c r="M121" i="17"/>
  <c r="N121" i="17" s="1"/>
  <c r="O121" i="17" s="1"/>
  <c r="P121" i="17" s="1"/>
  <c r="M125" i="17"/>
  <c r="N125" i="17" s="1"/>
  <c r="O125" i="17" s="1"/>
  <c r="P125" i="17" s="1"/>
  <c r="M129" i="17"/>
  <c r="N129" i="17" s="1"/>
  <c r="O129" i="17" s="1"/>
  <c r="P129" i="17" s="1"/>
  <c r="M100" i="17"/>
  <c r="N100" i="17" s="1"/>
  <c r="O100" i="17" s="1"/>
  <c r="P100" i="17" s="1"/>
  <c r="M110" i="17"/>
  <c r="N110" i="17" s="1"/>
  <c r="O110" i="17" s="1"/>
  <c r="P110" i="17" s="1"/>
  <c r="M104" i="17"/>
  <c r="N104" i="17" s="1"/>
  <c r="O104" i="17" s="1"/>
  <c r="P104" i="17" s="1"/>
  <c r="M97" i="17"/>
  <c r="N97" i="17" s="1"/>
  <c r="O97" i="17" s="1"/>
  <c r="P97" i="17" s="1"/>
  <c r="M81" i="17"/>
  <c r="N81" i="17" s="1"/>
  <c r="O81" i="17" s="1"/>
  <c r="P81" i="17" s="1"/>
  <c r="M80" i="17"/>
  <c r="N80" i="17" s="1"/>
  <c r="O80" i="17" s="1"/>
  <c r="P80" i="17" s="1"/>
  <c r="M65" i="17"/>
  <c r="N65" i="17" s="1"/>
  <c r="O65" i="17" s="1"/>
  <c r="P65" i="17" s="1"/>
  <c r="M49" i="17"/>
  <c r="N49" i="17" s="1"/>
  <c r="O49" i="17" s="1"/>
  <c r="P49" i="17" s="1"/>
  <c r="M58" i="17"/>
  <c r="N58" i="17" s="1"/>
  <c r="O58" i="17" s="1"/>
  <c r="P58" i="17" s="1"/>
  <c r="M42" i="17"/>
  <c r="N42" i="17" s="1"/>
  <c r="O42" i="17" s="1"/>
  <c r="P42" i="17" s="1"/>
  <c r="M30" i="17"/>
  <c r="N30" i="17" s="1"/>
  <c r="O30" i="17" s="1"/>
  <c r="P30" i="17" s="1"/>
  <c r="M131" i="17"/>
  <c r="N131" i="17" s="1"/>
  <c r="O131" i="17" s="1"/>
  <c r="P131" i="17" s="1"/>
  <c r="M98" i="17"/>
  <c r="N98" i="17" s="1"/>
  <c r="O98" i="17" s="1"/>
  <c r="P98" i="17" s="1"/>
  <c r="M113" i="17"/>
  <c r="N113" i="17" s="1"/>
  <c r="O113" i="17" s="1"/>
  <c r="P113" i="17" s="1"/>
  <c r="M99" i="17"/>
  <c r="N99" i="17" s="1"/>
  <c r="O99" i="17" s="1"/>
  <c r="P99" i="17" s="1"/>
  <c r="M87" i="17"/>
  <c r="N87" i="17" s="1"/>
  <c r="O87" i="17" s="1"/>
  <c r="P87" i="17" s="1"/>
  <c r="M86" i="17"/>
  <c r="N86" i="17" s="1"/>
  <c r="O86" i="17" s="1"/>
  <c r="P86" i="17" s="1"/>
  <c r="M67" i="17"/>
  <c r="N67" i="17" s="1"/>
  <c r="O67" i="17" s="1"/>
  <c r="P67" i="17" s="1"/>
  <c r="M51" i="17"/>
  <c r="N51" i="17" s="1"/>
  <c r="O51" i="17" s="1"/>
  <c r="P51" i="17" s="1"/>
  <c r="M56" i="17"/>
  <c r="N56" i="17" s="1"/>
  <c r="O56" i="17" s="1"/>
  <c r="P56" i="17" s="1"/>
  <c r="M40" i="17"/>
  <c r="N40" i="17" s="1"/>
  <c r="O40" i="17" s="1"/>
  <c r="P40" i="17" s="1"/>
  <c r="M133" i="17"/>
  <c r="N133" i="17" s="1"/>
  <c r="O133" i="17" s="1"/>
  <c r="P133" i="17" s="1"/>
  <c r="M119" i="17"/>
  <c r="N119" i="17" s="1"/>
  <c r="O119" i="17" s="1"/>
  <c r="P119" i="17" s="1"/>
  <c r="M114" i="17"/>
  <c r="N114" i="17" s="1"/>
  <c r="O114" i="17" s="1"/>
  <c r="P114" i="17" s="1"/>
  <c r="M105" i="17"/>
  <c r="N105" i="17" s="1"/>
  <c r="O105" i="17" s="1"/>
  <c r="P105" i="17" s="1"/>
  <c r="M85" i="17"/>
  <c r="N85" i="17" s="1"/>
  <c r="O85" i="17" s="1"/>
  <c r="P85" i="17" s="1"/>
  <c r="M61" i="17"/>
  <c r="N61" i="17" s="1"/>
  <c r="O61" i="17" s="1"/>
  <c r="P61" i="17" s="1"/>
  <c r="M54" i="17"/>
  <c r="N54" i="17" s="1"/>
  <c r="O54" i="17" s="1"/>
  <c r="P54" i="17" s="1"/>
  <c r="M27" i="17"/>
  <c r="N27" i="17" s="1"/>
  <c r="O27" i="17" s="1"/>
  <c r="P27" i="17" s="1"/>
  <c r="M135" i="17"/>
  <c r="N135" i="17" s="1"/>
  <c r="O135" i="17" s="1"/>
  <c r="P135" i="17" s="1"/>
  <c r="M117" i="17"/>
  <c r="N117" i="17" s="1"/>
  <c r="O117" i="17" s="1"/>
  <c r="P117" i="17" s="1"/>
  <c r="M103" i="17"/>
  <c r="N103" i="17" s="1"/>
  <c r="O103" i="17" s="1"/>
  <c r="P103" i="17" s="1"/>
  <c r="M82" i="17"/>
  <c r="N82" i="17" s="1"/>
  <c r="O82" i="17" s="1"/>
  <c r="P82" i="17" s="1"/>
  <c r="M60" i="17"/>
  <c r="N60" i="17" s="1"/>
  <c r="O60" i="17" s="1"/>
  <c r="P60" i="17" s="1"/>
  <c r="M32" i="17"/>
  <c r="N32" i="17" s="1"/>
  <c r="O32" i="17" s="1"/>
  <c r="P32" i="17" s="1"/>
  <c r="M19" i="17"/>
  <c r="N19" i="17" s="1"/>
  <c r="O19" i="17" s="1"/>
  <c r="P19" i="17" s="1"/>
  <c r="M24" i="17"/>
  <c r="N24" i="17" s="1"/>
  <c r="O24" i="17" s="1"/>
  <c r="P24" i="17" s="1"/>
  <c r="M23" i="17"/>
  <c r="N23" i="17" s="1"/>
  <c r="O23" i="17" s="1"/>
  <c r="P23" i="17" s="1"/>
  <c r="M21" i="17"/>
  <c r="N21" i="17" s="1"/>
  <c r="O21" i="17" s="1"/>
  <c r="P21" i="17" s="1"/>
  <c r="M17" i="17"/>
  <c r="N17" i="17" s="1"/>
  <c r="O17" i="17" s="1"/>
  <c r="P17" i="17" s="1"/>
  <c r="M22" i="17"/>
  <c r="N22" i="17" s="1"/>
  <c r="O22" i="17" s="1"/>
  <c r="P22" i="17" s="1"/>
  <c r="M20" i="17"/>
  <c r="N20" i="17" s="1"/>
  <c r="O20" i="17" s="1"/>
  <c r="P20" i="17" s="1"/>
  <c r="M18" i="17"/>
  <c r="N18" i="17" s="1"/>
  <c r="O18" i="17" s="1"/>
  <c r="P18" i="17" s="1"/>
  <c r="M16" i="17"/>
  <c r="N16" i="17" s="1"/>
  <c r="O16" i="17" s="1"/>
  <c r="K5" i="16"/>
  <c r="L29" i="16" s="1"/>
  <c r="L18" i="16" l="1"/>
  <c r="D21" i="26"/>
  <c r="L70" i="16"/>
  <c r="L106" i="16"/>
  <c r="L45" i="16"/>
  <c r="L63" i="16"/>
  <c r="L81" i="16"/>
  <c r="L109" i="16"/>
  <c r="L88" i="16"/>
  <c r="L127" i="16"/>
  <c r="L124" i="16"/>
  <c r="L78" i="16"/>
  <c r="L77" i="16"/>
  <c r="L21" i="16"/>
  <c r="L134" i="16"/>
  <c r="L31" i="16"/>
  <c r="L95" i="16"/>
  <c r="L42" i="16"/>
  <c r="L60" i="16"/>
  <c r="L49" i="16"/>
  <c r="L113" i="16"/>
  <c r="L96" i="16"/>
  <c r="L25" i="16"/>
  <c r="L22" i="16"/>
  <c r="L91" i="16"/>
  <c r="M29" i="16"/>
  <c r="T20" i="17"/>
  <c r="U20" i="17" s="1"/>
  <c r="Q20" i="17"/>
  <c r="T17" i="17"/>
  <c r="U17" i="17" s="1"/>
  <c r="Q17" i="17"/>
  <c r="T23" i="17"/>
  <c r="U23" i="17" s="1"/>
  <c r="Q23" i="17"/>
  <c r="T19" i="17"/>
  <c r="U19" i="17" s="1"/>
  <c r="Q19" i="17"/>
  <c r="T60" i="17"/>
  <c r="U60" i="17" s="1"/>
  <c r="Q60" i="17"/>
  <c r="T103" i="17"/>
  <c r="U103" i="17" s="1"/>
  <c r="Q103" i="17"/>
  <c r="T135" i="17"/>
  <c r="U135" i="17" s="1"/>
  <c r="Q135" i="17"/>
  <c r="T54" i="17"/>
  <c r="U54" i="17" s="1"/>
  <c r="Q54" i="17"/>
  <c r="T85" i="17"/>
  <c r="U85" i="17" s="1"/>
  <c r="Q85" i="17"/>
  <c r="T114" i="17"/>
  <c r="U114" i="17" s="1"/>
  <c r="Q114" i="17"/>
  <c r="T133" i="17"/>
  <c r="U133" i="17" s="1"/>
  <c r="Q133" i="17"/>
  <c r="T56" i="17"/>
  <c r="U56" i="17" s="1"/>
  <c r="Q56" i="17"/>
  <c r="T67" i="17"/>
  <c r="U67" i="17" s="1"/>
  <c r="Q67" i="17"/>
  <c r="T87" i="17"/>
  <c r="U87" i="17" s="1"/>
  <c r="Q87" i="17"/>
  <c r="T113" i="17"/>
  <c r="U113" i="17" s="1"/>
  <c r="Q113" i="17"/>
  <c r="T131" i="17"/>
  <c r="U131" i="17" s="1"/>
  <c r="Q131" i="17"/>
  <c r="T42" i="17"/>
  <c r="U42" i="17" s="1"/>
  <c r="Q42" i="17"/>
  <c r="T49" i="17"/>
  <c r="U49" i="17" s="1"/>
  <c r="Q49" i="17"/>
  <c r="T80" i="17"/>
  <c r="U80" i="17" s="1"/>
  <c r="Q80" i="17"/>
  <c r="T97" i="17"/>
  <c r="U97" i="17" s="1"/>
  <c r="Q97" i="17"/>
  <c r="T110" i="17"/>
  <c r="U110" i="17" s="1"/>
  <c r="Q110" i="17"/>
  <c r="T129" i="17"/>
  <c r="U129" i="17" s="1"/>
  <c r="Q129" i="17"/>
  <c r="T121" i="17"/>
  <c r="U121" i="17" s="1"/>
  <c r="Q121" i="17"/>
  <c r="T68" i="17"/>
  <c r="U68" i="17" s="1"/>
  <c r="Q68" i="17"/>
  <c r="T94" i="17"/>
  <c r="U94" i="17" s="1"/>
  <c r="Q94" i="17"/>
  <c r="T70" i="17"/>
  <c r="U70" i="17" s="1"/>
  <c r="Q70" i="17"/>
  <c r="T36" i="17"/>
  <c r="U36" i="17" s="1"/>
  <c r="Q36" i="17"/>
  <c r="T47" i="17"/>
  <c r="U47" i="17" s="1"/>
  <c r="Q47" i="17"/>
  <c r="T83" i="17"/>
  <c r="U83" i="17" s="1"/>
  <c r="Q83" i="17"/>
  <c r="T122" i="17"/>
  <c r="U122" i="17" s="1"/>
  <c r="Q122" i="17"/>
  <c r="T45" i="17"/>
  <c r="U45" i="17" s="1"/>
  <c r="Q45" i="17"/>
  <c r="T28" i="17"/>
  <c r="U28" i="17" s="1"/>
  <c r="Q28" i="17"/>
  <c r="T29" i="17"/>
  <c r="U29" i="17" s="1"/>
  <c r="Q29" i="17"/>
  <c r="T39" i="17"/>
  <c r="U39" i="17" s="1"/>
  <c r="Q39" i="17"/>
  <c r="T71" i="17"/>
  <c r="U71" i="17" s="1"/>
  <c r="Q71" i="17"/>
  <c r="T91" i="17"/>
  <c r="U91" i="17" s="1"/>
  <c r="Q91" i="17"/>
  <c r="T112" i="17"/>
  <c r="U112" i="17" s="1"/>
  <c r="Q112" i="17"/>
  <c r="T130" i="17"/>
  <c r="U130" i="17" s="1"/>
  <c r="Q130" i="17"/>
  <c r="T35" i="17"/>
  <c r="U35" i="17" s="1"/>
  <c r="Q35" i="17"/>
  <c r="T37" i="17"/>
  <c r="U37" i="17" s="1"/>
  <c r="Q37" i="17"/>
  <c r="T69" i="17"/>
  <c r="U69" i="17" s="1"/>
  <c r="Q69" i="17"/>
  <c r="T93" i="17"/>
  <c r="U93" i="17" s="1"/>
  <c r="Q93" i="17"/>
  <c r="T118" i="17"/>
  <c r="U118" i="17" s="1"/>
  <c r="Q118" i="17"/>
  <c r="T43" i="17"/>
  <c r="U43" i="17" s="1"/>
  <c r="Q43" i="17"/>
  <c r="T75" i="17"/>
  <c r="U75" i="17" s="1"/>
  <c r="Q75" i="17"/>
  <c r="T95" i="17"/>
  <c r="U95" i="17" s="1"/>
  <c r="Q95" i="17"/>
  <c r="T116" i="17"/>
  <c r="U116" i="17" s="1"/>
  <c r="Q116" i="17"/>
  <c r="T134" i="17"/>
  <c r="U134" i="17" s="1"/>
  <c r="Q134" i="17"/>
  <c r="T50" i="17"/>
  <c r="U50" i="17" s="1"/>
  <c r="Q50" i="17"/>
  <c r="T57" i="17"/>
  <c r="U57" i="17" s="1"/>
  <c r="Q57" i="17"/>
  <c r="T88" i="17"/>
  <c r="U88" i="17" s="1"/>
  <c r="Q88" i="17"/>
  <c r="T101" i="17"/>
  <c r="U101" i="17" s="1"/>
  <c r="Q101" i="17"/>
  <c r="T115" i="17"/>
  <c r="U115" i="17" s="1"/>
  <c r="Q115" i="17"/>
  <c r="T132" i="17"/>
  <c r="U132" i="17" s="1"/>
  <c r="Q132" i="17"/>
  <c r="T128" i="17"/>
  <c r="U128" i="17" s="1"/>
  <c r="Q128" i="17"/>
  <c r="T64" i="17"/>
  <c r="U64" i="17" s="1"/>
  <c r="Q64" i="17"/>
  <c r="T92" i="17"/>
  <c r="U92" i="17" s="1"/>
  <c r="Q92" i="17"/>
  <c r="T66" i="17"/>
  <c r="U66" i="17" s="1"/>
  <c r="Q66" i="17"/>
  <c r="T18" i="17"/>
  <c r="U18" i="17" s="1"/>
  <c r="Q18" i="17"/>
  <c r="T22" i="17"/>
  <c r="U22" i="17" s="1"/>
  <c r="Q22" i="17"/>
  <c r="T21" i="17"/>
  <c r="U21" i="17" s="1"/>
  <c r="Q21" i="17"/>
  <c r="T24" i="17"/>
  <c r="U24" i="17" s="1"/>
  <c r="Q24" i="17"/>
  <c r="T32" i="17"/>
  <c r="U32" i="17" s="1"/>
  <c r="Q32" i="17"/>
  <c r="T82" i="17"/>
  <c r="U82" i="17" s="1"/>
  <c r="Q82" i="17"/>
  <c r="T117" i="17"/>
  <c r="U117" i="17" s="1"/>
  <c r="Q117" i="17"/>
  <c r="T27" i="17"/>
  <c r="U27" i="17" s="1"/>
  <c r="Q27" i="17"/>
  <c r="T61" i="17"/>
  <c r="U61" i="17" s="1"/>
  <c r="Q61" i="17"/>
  <c r="T105" i="17"/>
  <c r="U105" i="17" s="1"/>
  <c r="Q105" i="17"/>
  <c r="T119" i="17"/>
  <c r="U119" i="17" s="1"/>
  <c r="Q119" i="17"/>
  <c r="T40" i="17"/>
  <c r="U40" i="17" s="1"/>
  <c r="Q40" i="17"/>
  <c r="T51" i="17"/>
  <c r="U51" i="17" s="1"/>
  <c r="Q51" i="17"/>
  <c r="T86" i="17"/>
  <c r="U86" i="17" s="1"/>
  <c r="Q86" i="17"/>
  <c r="T99" i="17"/>
  <c r="U99" i="17" s="1"/>
  <c r="Q99" i="17"/>
  <c r="T98" i="17"/>
  <c r="U98" i="17" s="1"/>
  <c r="Q98" i="17"/>
  <c r="T30" i="17"/>
  <c r="U30" i="17" s="1"/>
  <c r="Q30" i="17"/>
  <c r="T58" i="17"/>
  <c r="U58" i="17" s="1"/>
  <c r="Q58" i="17"/>
  <c r="T65" i="17"/>
  <c r="U65" i="17" s="1"/>
  <c r="Q65" i="17"/>
  <c r="T81" i="17"/>
  <c r="U81" i="17" s="1"/>
  <c r="Q81" i="17"/>
  <c r="T104" i="17"/>
  <c r="U104" i="17" s="1"/>
  <c r="Q104" i="17"/>
  <c r="T100" i="17"/>
  <c r="U100" i="17" s="1"/>
  <c r="Q100" i="17"/>
  <c r="T125" i="17"/>
  <c r="U125" i="17" s="1"/>
  <c r="Q125" i="17"/>
  <c r="T76" i="17"/>
  <c r="U76" i="17" s="1"/>
  <c r="Q76" i="17"/>
  <c r="T127" i="17"/>
  <c r="U127" i="17" s="1"/>
  <c r="Q127" i="17"/>
  <c r="T78" i="17"/>
  <c r="U78" i="17" s="1"/>
  <c r="Q78" i="17"/>
  <c r="T62" i="17"/>
  <c r="U62" i="17" s="1"/>
  <c r="Q62" i="17"/>
  <c r="T44" i="17"/>
  <c r="U44" i="17" s="1"/>
  <c r="Q44" i="17"/>
  <c r="T63" i="17"/>
  <c r="U63" i="17" s="1"/>
  <c r="Q63" i="17"/>
  <c r="T109" i="17"/>
  <c r="U109" i="17" s="1"/>
  <c r="Q109" i="17"/>
  <c r="T38" i="17"/>
  <c r="U38" i="17" s="1"/>
  <c r="Q38" i="17"/>
  <c r="T77" i="17"/>
  <c r="U77" i="17" s="1"/>
  <c r="Q77" i="17"/>
  <c r="T33" i="17"/>
  <c r="U33" i="17" s="1"/>
  <c r="Q33" i="17"/>
  <c r="T52" i="17"/>
  <c r="U52" i="17" s="1"/>
  <c r="Q52" i="17"/>
  <c r="T55" i="17"/>
  <c r="U55" i="17" s="1"/>
  <c r="Q55" i="17"/>
  <c r="T90" i="17"/>
  <c r="U90" i="17" s="1"/>
  <c r="Q90" i="17"/>
  <c r="T106" i="17"/>
  <c r="U106" i="17" s="1"/>
  <c r="Q106" i="17"/>
  <c r="T102" i="17"/>
  <c r="U102" i="17" s="1"/>
  <c r="Q102" i="17"/>
  <c r="T34" i="17"/>
  <c r="U34" i="17" s="1"/>
  <c r="Q34" i="17"/>
  <c r="T46" i="17"/>
  <c r="U46" i="17" s="1"/>
  <c r="Q46" i="17"/>
  <c r="T53" i="17"/>
  <c r="U53" i="17" s="1"/>
  <c r="Q53" i="17"/>
  <c r="T84" i="17"/>
  <c r="U84" i="17" s="1"/>
  <c r="Q84" i="17"/>
  <c r="T111" i="17"/>
  <c r="U111" i="17" s="1"/>
  <c r="Q111" i="17"/>
  <c r="T124" i="17"/>
  <c r="U124" i="17" s="1"/>
  <c r="Q124" i="17"/>
  <c r="T48" i="17"/>
  <c r="U48" i="17" s="1"/>
  <c r="Q48" i="17"/>
  <c r="T59" i="17"/>
  <c r="U59" i="17" s="1"/>
  <c r="Q59" i="17"/>
  <c r="T79" i="17"/>
  <c r="U79" i="17" s="1"/>
  <c r="Q79" i="17"/>
  <c r="T108" i="17"/>
  <c r="U108" i="17" s="1"/>
  <c r="Q108" i="17"/>
  <c r="T126" i="17"/>
  <c r="U126" i="17" s="1"/>
  <c r="Q126" i="17"/>
  <c r="T31" i="17"/>
  <c r="U31" i="17" s="1"/>
  <c r="Q31" i="17"/>
  <c r="T41" i="17"/>
  <c r="U41" i="17" s="1"/>
  <c r="Q41" i="17"/>
  <c r="T73" i="17"/>
  <c r="U73" i="17" s="1"/>
  <c r="Q73" i="17"/>
  <c r="T89" i="17"/>
  <c r="U89" i="17" s="1"/>
  <c r="Q89" i="17"/>
  <c r="T107" i="17"/>
  <c r="U107" i="17" s="1"/>
  <c r="Q107" i="17"/>
  <c r="T120" i="17"/>
  <c r="U120" i="17" s="1"/>
  <c r="Q120" i="17"/>
  <c r="T123" i="17"/>
  <c r="U123" i="17" s="1"/>
  <c r="Q123" i="17"/>
  <c r="T72" i="17"/>
  <c r="U72" i="17" s="1"/>
  <c r="Q72" i="17"/>
  <c r="T96" i="17"/>
  <c r="U96" i="17" s="1"/>
  <c r="Q96" i="17"/>
  <c r="T74" i="17"/>
  <c r="U74" i="17" s="1"/>
  <c r="Q74" i="17"/>
  <c r="L35" i="16"/>
  <c r="L36" i="16"/>
  <c r="L61" i="16"/>
  <c r="L93" i="16"/>
  <c r="L125" i="16"/>
  <c r="L38" i="16"/>
  <c r="L102" i="16"/>
  <c r="L56" i="16"/>
  <c r="L120" i="16"/>
  <c r="L47" i="16"/>
  <c r="L79" i="16"/>
  <c r="L111" i="16"/>
  <c r="L23" i="16"/>
  <c r="L74" i="16"/>
  <c r="L28" i="16"/>
  <c r="L92" i="16"/>
  <c r="L33" i="16"/>
  <c r="L65" i="16"/>
  <c r="L97" i="16"/>
  <c r="L129" i="16"/>
  <c r="L46" i="16"/>
  <c r="L110" i="16"/>
  <c r="L64" i="16"/>
  <c r="L128" i="16"/>
  <c r="L59" i="16"/>
  <c r="L123" i="16"/>
  <c r="L130" i="16"/>
  <c r="L37" i="16"/>
  <c r="L53" i="16"/>
  <c r="L69" i="16"/>
  <c r="L85" i="16"/>
  <c r="L101" i="16"/>
  <c r="L117" i="16"/>
  <c r="L133" i="16"/>
  <c r="L30" i="16"/>
  <c r="L54" i="16"/>
  <c r="L86" i="16"/>
  <c r="L118" i="16"/>
  <c r="L40" i="16"/>
  <c r="L72" i="16"/>
  <c r="L104" i="16"/>
  <c r="L136" i="16"/>
  <c r="L39" i="16"/>
  <c r="L55" i="16"/>
  <c r="L71" i="16"/>
  <c r="L87" i="16"/>
  <c r="L103" i="16"/>
  <c r="L119" i="16"/>
  <c r="L135" i="16"/>
  <c r="L32" i="16"/>
  <c r="L58" i="16"/>
  <c r="L90" i="16"/>
  <c r="L122" i="16"/>
  <c r="L44" i="16"/>
  <c r="L76" i="16"/>
  <c r="L108" i="16"/>
  <c r="L20" i="16"/>
  <c r="L41" i="16"/>
  <c r="L57" i="16"/>
  <c r="L73" i="16"/>
  <c r="L89" i="16"/>
  <c r="L105" i="16"/>
  <c r="L121" i="16"/>
  <c r="L137" i="16"/>
  <c r="L34" i="16"/>
  <c r="L62" i="16"/>
  <c r="L94" i="16"/>
  <c r="L126" i="16"/>
  <c r="L48" i="16"/>
  <c r="L80" i="16"/>
  <c r="L112" i="16"/>
  <c r="L24" i="16"/>
  <c r="L43" i="16"/>
  <c r="L75" i="16"/>
  <c r="L107" i="16"/>
  <c r="L19" i="16"/>
  <c r="L66" i="16"/>
  <c r="L84" i="16"/>
  <c r="L98" i="16"/>
  <c r="L52" i="16"/>
  <c r="L116" i="16"/>
  <c r="P26" i="17"/>
  <c r="Q26" i="17" s="1"/>
  <c r="V137" i="17"/>
  <c r="V15" i="17" s="1"/>
  <c r="W14" i="17" s="1"/>
  <c r="L51" i="16"/>
  <c r="L67" i="16"/>
  <c r="L83" i="16"/>
  <c r="L99" i="16"/>
  <c r="L115" i="16"/>
  <c r="L131" i="16"/>
  <c r="D10" i="26"/>
  <c r="L50" i="16"/>
  <c r="L82" i="16"/>
  <c r="L114" i="16"/>
  <c r="L26" i="16"/>
  <c r="L68" i="16"/>
  <c r="L100" i="16"/>
  <c r="L132" i="16"/>
  <c r="P16" i="17"/>
  <c r="E21" i="26" l="1"/>
  <c r="G21" i="26" s="1"/>
  <c r="Q16" i="17"/>
  <c r="T16" i="17"/>
  <c r="D74" i="26"/>
  <c r="D43" i="26"/>
  <c r="D11" i="26"/>
  <c r="D118" i="26"/>
  <c r="D65" i="26"/>
  <c r="D82" i="26"/>
  <c r="D47" i="26"/>
  <c r="D46" i="26"/>
  <c r="D29" i="26"/>
  <c r="D121" i="26"/>
  <c r="D84" i="26"/>
  <c r="D85" i="26"/>
  <c r="D42" i="26"/>
  <c r="D99" i="26"/>
  <c r="D86" i="26"/>
  <c r="D49" i="26"/>
  <c r="D68" i="26"/>
  <c r="D95" i="26"/>
  <c r="D32" i="26"/>
  <c r="D77" i="26"/>
  <c r="D56" i="26"/>
  <c r="D20" i="26"/>
  <c r="D94" i="26"/>
  <c r="D18" i="26"/>
  <c r="D75" i="26"/>
  <c r="D76" i="26"/>
  <c r="D67" i="26"/>
  <c r="D72" i="26"/>
  <c r="D54" i="26"/>
  <c r="D97" i="26"/>
  <c r="D33" i="26"/>
  <c r="D36" i="26"/>
  <c r="D24" i="26"/>
  <c r="D79" i="26"/>
  <c r="D128" i="26"/>
  <c r="D110" i="26"/>
  <c r="D125" i="26"/>
  <c r="D61" i="26"/>
  <c r="D115" i="26"/>
  <c r="D102" i="26"/>
  <c r="D57" i="26"/>
  <c r="D66" i="26"/>
  <c r="D39" i="26"/>
  <c r="D30" i="26"/>
  <c r="D28" i="26"/>
  <c r="D34" i="26"/>
  <c r="D92" i="26"/>
  <c r="D107" i="26"/>
  <c r="D44" i="26"/>
  <c r="D16" i="26"/>
  <c r="D129" i="26"/>
  <c r="D100" i="26"/>
  <c r="D111" i="26"/>
  <c r="D64" i="26"/>
  <c r="D93" i="26"/>
  <c r="D120" i="26"/>
  <c r="D103" i="26"/>
  <c r="D48" i="26"/>
  <c r="D60" i="26"/>
  <c r="D91" i="26"/>
  <c r="D90" i="26"/>
  <c r="D104" i="26"/>
  <c r="D113" i="26"/>
  <c r="D50" i="26"/>
  <c r="D31" i="26"/>
  <c r="D22" i="26"/>
  <c r="D122" i="26"/>
  <c r="D89" i="26"/>
  <c r="D71" i="26"/>
  <c r="D53" i="26"/>
  <c r="D124" i="26"/>
  <c r="D106" i="26"/>
  <c r="D123" i="26"/>
  <c r="D59" i="26"/>
  <c r="D108" i="26"/>
  <c r="D58" i="26"/>
  <c r="D35" i="26"/>
  <c r="D40" i="26"/>
  <c r="D26" i="26"/>
  <c r="D81" i="26"/>
  <c r="D12" i="26"/>
  <c r="D114" i="26"/>
  <c r="D127" i="26"/>
  <c r="D63" i="26"/>
  <c r="D96" i="26"/>
  <c r="D78" i="26"/>
  <c r="D109" i="26"/>
  <c r="D45" i="26"/>
  <c r="D51" i="26"/>
  <c r="D38" i="26"/>
  <c r="D25" i="26"/>
  <c r="D15" i="26"/>
  <c r="D112" i="26"/>
  <c r="D117" i="26"/>
  <c r="D27" i="26"/>
  <c r="D101" i="26"/>
  <c r="E10" i="26"/>
  <c r="M96" i="16"/>
  <c r="D88" i="26"/>
  <c r="M21" i="16"/>
  <c r="O21" i="16" s="1"/>
  <c r="D13" i="26"/>
  <c r="M127" i="16"/>
  <c r="D119" i="26"/>
  <c r="M63" i="16"/>
  <c r="D55" i="26"/>
  <c r="M91" i="16"/>
  <c r="D83" i="26"/>
  <c r="M113" i="16"/>
  <c r="D105" i="26"/>
  <c r="M95" i="16"/>
  <c r="D87" i="26"/>
  <c r="M77" i="16"/>
  <c r="D69" i="26"/>
  <c r="M88" i="16"/>
  <c r="D80" i="26"/>
  <c r="M45" i="16"/>
  <c r="D37" i="26"/>
  <c r="M22" i="16"/>
  <c r="R22" i="16" s="1"/>
  <c r="D14" i="26"/>
  <c r="M49" i="16"/>
  <c r="D41" i="26"/>
  <c r="M31" i="16"/>
  <c r="D23" i="26"/>
  <c r="M78" i="16"/>
  <c r="D70" i="26"/>
  <c r="M106" i="16"/>
  <c r="D98" i="26"/>
  <c r="M25" i="16"/>
  <c r="S25" i="16" s="1"/>
  <c r="D17" i="26"/>
  <c r="M60" i="16"/>
  <c r="D52" i="26"/>
  <c r="M134" i="16"/>
  <c r="D126" i="26"/>
  <c r="M124" i="16"/>
  <c r="D116" i="26"/>
  <c r="M81" i="16"/>
  <c r="D73" i="26"/>
  <c r="M70" i="16"/>
  <c r="D62" i="26"/>
  <c r="M42" i="16"/>
  <c r="M109" i="16"/>
  <c r="R29" i="16"/>
  <c r="S29" i="16"/>
  <c r="N29" i="16"/>
  <c r="O29" i="16"/>
  <c r="M100" i="16"/>
  <c r="M26" i="16"/>
  <c r="M82" i="16"/>
  <c r="M18" i="16"/>
  <c r="L27" i="16"/>
  <c r="M115" i="16"/>
  <c r="M83" i="16"/>
  <c r="M51" i="16"/>
  <c r="M52" i="16"/>
  <c r="M84" i="16"/>
  <c r="M19" i="16"/>
  <c r="M75" i="16"/>
  <c r="M24" i="16"/>
  <c r="M80" i="16"/>
  <c r="M126" i="16"/>
  <c r="M62" i="16"/>
  <c r="M137" i="16"/>
  <c r="M105" i="16"/>
  <c r="M73" i="16"/>
  <c r="M41" i="16"/>
  <c r="M108" i="16"/>
  <c r="M44" i="16"/>
  <c r="M90" i="16"/>
  <c r="M32" i="16"/>
  <c r="M119" i="16"/>
  <c r="M87" i="16"/>
  <c r="M55" i="16"/>
  <c r="M136" i="16"/>
  <c r="M72" i="16"/>
  <c r="M118" i="16"/>
  <c r="M54" i="16"/>
  <c r="M133" i="16"/>
  <c r="M101" i="16"/>
  <c r="M69" i="16"/>
  <c r="M37" i="16"/>
  <c r="M123" i="16"/>
  <c r="M128" i="16"/>
  <c r="M110" i="16"/>
  <c r="M129" i="16"/>
  <c r="M65" i="16"/>
  <c r="M92" i="16"/>
  <c r="M74" i="16"/>
  <c r="M111" i="16"/>
  <c r="M47" i="16"/>
  <c r="M56" i="16"/>
  <c r="M38" i="16"/>
  <c r="M93" i="16"/>
  <c r="M36" i="16"/>
  <c r="M132" i="16"/>
  <c r="M68" i="16"/>
  <c r="M114" i="16"/>
  <c r="M50" i="16"/>
  <c r="M131" i="16"/>
  <c r="M99" i="16"/>
  <c r="M67" i="16"/>
  <c r="M116" i="16"/>
  <c r="M98" i="16"/>
  <c r="M66" i="16"/>
  <c r="M107" i="16"/>
  <c r="M43" i="16"/>
  <c r="M112" i="16"/>
  <c r="M48" i="16"/>
  <c r="M94" i="16"/>
  <c r="M34" i="16"/>
  <c r="M121" i="16"/>
  <c r="M89" i="16"/>
  <c r="M57" i="16"/>
  <c r="M20" i="16"/>
  <c r="M76" i="16"/>
  <c r="M122" i="16"/>
  <c r="M58" i="16"/>
  <c r="M135" i="16"/>
  <c r="M103" i="16"/>
  <c r="M71" i="16"/>
  <c r="M39" i="16"/>
  <c r="M104" i="16"/>
  <c r="M40" i="16"/>
  <c r="M86" i="16"/>
  <c r="M30" i="16"/>
  <c r="M117" i="16"/>
  <c r="M85" i="16"/>
  <c r="M53" i="16"/>
  <c r="M130" i="16"/>
  <c r="M59" i="16"/>
  <c r="M64" i="16"/>
  <c r="M46" i="16"/>
  <c r="M97" i="16"/>
  <c r="M33" i="16"/>
  <c r="M28" i="16"/>
  <c r="L138" i="16"/>
  <c r="M23" i="16"/>
  <c r="M79" i="16"/>
  <c r="M120" i="16"/>
  <c r="M102" i="16"/>
  <c r="M125" i="16"/>
  <c r="M61" i="16"/>
  <c r="M35" i="16"/>
  <c r="T26" i="17"/>
  <c r="U26" i="17" s="1"/>
  <c r="P136" i="17"/>
  <c r="P25" i="17"/>
  <c r="W36" i="17"/>
  <c r="X36" i="17" s="1"/>
  <c r="W32" i="17"/>
  <c r="X32" i="17" s="1"/>
  <c r="W44" i="17"/>
  <c r="X44" i="17" s="1"/>
  <c r="W76" i="17"/>
  <c r="X76" i="17" s="1"/>
  <c r="W67" i="17"/>
  <c r="X67" i="17" s="1"/>
  <c r="W19" i="17"/>
  <c r="X19" i="17" s="1"/>
  <c r="W16" i="17"/>
  <c r="X16" i="17" s="1"/>
  <c r="W48" i="17"/>
  <c r="X48" i="17" s="1"/>
  <c r="W39" i="17"/>
  <c r="X39" i="17" s="1"/>
  <c r="W71" i="17"/>
  <c r="X71" i="17" s="1"/>
  <c r="W79" i="17"/>
  <c r="X79" i="17" s="1"/>
  <c r="W95" i="17"/>
  <c r="X95" i="17" s="1"/>
  <c r="W111" i="17"/>
  <c r="X111" i="17" s="1"/>
  <c r="W106" i="17"/>
  <c r="X106" i="17" s="1"/>
  <c r="W123" i="17"/>
  <c r="X123" i="17" s="1"/>
  <c r="W127" i="17"/>
  <c r="X127" i="17" s="1"/>
  <c r="W17" i="17"/>
  <c r="X17" i="17" s="1"/>
  <c r="W26" i="17"/>
  <c r="X26" i="17" s="1"/>
  <c r="W22" i="17"/>
  <c r="X22" i="17" s="1"/>
  <c r="W38" i="17"/>
  <c r="X38" i="17" s="1"/>
  <c r="W54" i="17"/>
  <c r="X54" i="17" s="1"/>
  <c r="W70" i="17"/>
  <c r="X70" i="17" s="1"/>
  <c r="W45" i="17"/>
  <c r="X45" i="17" s="1"/>
  <c r="W61" i="17"/>
  <c r="X61" i="17" s="1"/>
  <c r="W77" i="17"/>
  <c r="X77" i="17" s="1"/>
  <c r="W92" i="17"/>
  <c r="X92" i="17" s="1"/>
  <c r="W89" i="17"/>
  <c r="X89" i="17" s="1"/>
  <c r="W105" i="17"/>
  <c r="X105" i="17" s="1"/>
  <c r="W100" i="17"/>
  <c r="X100" i="17" s="1"/>
  <c r="W116" i="17"/>
  <c r="X116" i="17" s="1"/>
  <c r="W122" i="17"/>
  <c r="X122" i="17" s="1"/>
  <c r="W130" i="17"/>
  <c r="X130" i="17" s="1"/>
  <c r="W20" i="17"/>
  <c r="X20" i="17" s="1"/>
  <c r="W43" i="17"/>
  <c r="X43" i="17" s="1"/>
  <c r="W75" i="17"/>
  <c r="X75" i="17" s="1"/>
  <c r="W28" i="17"/>
  <c r="X28" i="17" s="1"/>
  <c r="W40" i="17"/>
  <c r="X40" i="17" s="1"/>
  <c r="W72" i="17"/>
  <c r="X72" i="17" s="1"/>
  <c r="W63" i="17"/>
  <c r="X63" i="17" s="1"/>
  <c r="W94" i="17"/>
  <c r="X94" i="17" s="1"/>
  <c r="W91" i="17"/>
  <c r="X91" i="17" s="1"/>
  <c r="W107" i="17"/>
  <c r="X107" i="17" s="1"/>
  <c r="W102" i="17"/>
  <c r="X102" i="17" s="1"/>
  <c r="W119" i="17"/>
  <c r="X119" i="17" s="1"/>
  <c r="W124" i="17"/>
  <c r="X124" i="17" s="1"/>
  <c r="W132" i="17"/>
  <c r="X132" i="17" s="1"/>
  <c r="W30" i="17"/>
  <c r="X30" i="17" s="1"/>
  <c r="W27" i="17"/>
  <c r="X27" i="17" s="1"/>
  <c r="W42" i="17"/>
  <c r="X42" i="17" s="1"/>
  <c r="W58" i="17"/>
  <c r="X58" i="17" s="1"/>
  <c r="W74" i="17"/>
  <c r="X74" i="17" s="1"/>
  <c r="W49" i="17"/>
  <c r="X49" i="17" s="1"/>
  <c r="W65" i="17"/>
  <c r="X65" i="17" s="1"/>
  <c r="W80" i="17"/>
  <c r="X80" i="17" s="1"/>
  <c r="W96" i="17"/>
  <c r="X96" i="17" s="1"/>
  <c r="W93" i="17"/>
  <c r="X93" i="17" s="1"/>
  <c r="W109" i="17"/>
  <c r="X109" i="17" s="1"/>
  <c r="W104" i="17"/>
  <c r="X104" i="17" s="1"/>
  <c r="W121" i="17"/>
  <c r="X121" i="17" s="1"/>
  <c r="W126" i="17"/>
  <c r="X126" i="17" s="1"/>
  <c r="W134" i="17"/>
  <c r="X134" i="17" s="1"/>
  <c r="W68" i="17"/>
  <c r="X68" i="17" s="1"/>
  <c r="W29" i="17"/>
  <c r="X29" i="17" s="1"/>
  <c r="W60" i="17"/>
  <c r="X60" i="17" s="1"/>
  <c r="W51" i="17"/>
  <c r="X51" i="17" s="1"/>
  <c r="W82" i="17"/>
  <c r="X82" i="17" s="1"/>
  <c r="W33" i="17"/>
  <c r="X33" i="17" s="1"/>
  <c r="W64" i="17"/>
  <c r="X64" i="17" s="1"/>
  <c r="W55" i="17"/>
  <c r="X55" i="17" s="1"/>
  <c r="W86" i="17"/>
  <c r="X86" i="17" s="1"/>
  <c r="W87" i="17"/>
  <c r="X87" i="17" s="1"/>
  <c r="W103" i="17"/>
  <c r="X103" i="17" s="1"/>
  <c r="W98" i="17"/>
  <c r="X98" i="17" s="1"/>
  <c r="W114" i="17"/>
  <c r="X114" i="17" s="1"/>
  <c r="W120" i="17"/>
  <c r="X120" i="17" s="1"/>
  <c r="W135" i="17"/>
  <c r="X135" i="17" s="1"/>
  <c r="W34" i="17"/>
  <c r="X34" i="17" s="1"/>
  <c r="W31" i="17"/>
  <c r="X31" i="17" s="1"/>
  <c r="W46" i="17"/>
  <c r="X46" i="17" s="1"/>
  <c r="W62" i="17"/>
  <c r="X62" i="17" s="1"/>
  <c r="W37" i="17"/>
  <c r="X37" i="17" s="1"/>
  <c r="W53" i="17"/>
  <c r="X53" i="17" s="1"/>
  <c r="W69" i="17"/>
  <c r="X69" i="17" s="1"/>
  <c r="W84" i="17"/>
  <c r="X84" i="17" s="1"/>
  <c r="W81" i="17"/>
  <c r="X81" i="17" s="1"/>
  <c r="W97" i="17"/>
  <c r="X97" i="17" s="1"/>
  <c r="W113" i="17"/>
  <c r="X113" i="17" s="1"/>
  <c r="W108" i="17"/>
  <c r="X108" i="17" s="1"/>
  <c r="W125" i="17"/>
  <c r="X125" i="17" s="1"/>
  <c r="W129" i="17"/>
  <c r="X129" i="17" s="1"/>
  <c r="W23" i="17"/>
  <c r="X23" i="17" s="1"/>
  <c r="W52" i="17"/>
  <c r="X52" i="17" s="1"/>
  <c r="W59" i="17"/>
  <c r="X59" i="17" s="1"/>
  <c r="W90" i="17"/>
  <c r="X90" i="17" s="1"/>
  <c r="W24" i="17"/>
  <c r="X24" i="17" s="1"/>
  <c r="W56" i="17"/>
  <c r="X56" i="17" s="1"/>
  <c r="W47" i="17"/>
  <c r="X47" i="17" s="1"/>
  <c r="W78" i="17"/>
  <c r="X78" i="17" s="1"/>
  <c r="W83" i="17"/>
  <c r="X83" i="17" s="1"/>
  <c r="W99" i="17"/>
  <c r="X99" i="17" s="1"/>
  <c r="W115" i="17"/>
  <c r="X115" i="17" s="1"/>
  <c r="W110" i="17"/>
  <c r="X110" i="17" s="1"/>
  <c r="W128" i="17"/>
  <c r="X128" i="17" s="1"/>
  <c r="W131" i="17"/>
  <c r="X131" i="17" s="1"/>
  <c r="W21" i="17"/>
  <c r="X21" i="17" s="1"/>
  <c r="W18" i="17"/>
  <c r="X18" i="17" s="1"/>
  <c r="W35" i="17"/>
  <c r="X35" i="17" s="1"/>
  <c r="W50" i="17"/>
  <c r="X50" i="17" s="1"/>
  <c r="W66" i="17"/>
  <c r="X66" i="17" s="1"/>
  <c r="W41" i="17"/>
  <c r="X41" i="17" s="1"/>
  <c r="W57" i="17"/>
  <c r="X57" i="17" s="1"/>
  <c r="W73" i="17"/>
  <c r="X73" i="17" s="1"/>
  <c r="W88" i="17"/>
  <c r="X88" i="17" s="1"/>
  <c r="W85" i="17"/>
  <c r="X85" i="17" s="1"/>
  <c r="W101" i="17"/>
  <c r="X101" i="17" s="1"/>
  <c r="W117" i="17"/>
  <c r="X117" i="17" s="1"/>
  <c r="W112" i="17"/>
  <c r="X112" i="17" s="1"/>
  <c r="W118" i="17"/>
  <c r="X118" i="17" s="1"/>
  <c r="W133" i="17"/>
  <c r="X133" i="17" s="1"/>
  <c r="H21" i="26" l="1"/>
  <c r="E117" i="26"/>
  <c r="E38" i="26"/>
  <c r="H38" i="26" s="1"/>
  <c r="E78" i="26"/>
  <c r="H78" i="26" s="1"/>
  <c r="E114" i="26"/>
  <c r="H114" i="26" s="1"/>
  <c r="E40" i="26"/>
  <c r="E59" i="26"/>
  <c r="H59" i="26" s="1"/>
  <c r="E53" i="26"/>
  <c r="H53" i="26" s="1"/>
  <c r="E22" i="26"/>
  <c r="H22" i="26" s="1"/>
  <c r="E104" i="26"/>
  <c r="E48" i="26"/>
  <c r="H48" i="26" s="1"/>
  <c r="E64" i="26"/>
  <c r="H64" i="26" s="1"/>
  <c r="E16" i="26"/>
  <c r="G16" i="26" s="1"/>
  <c r="E34" i="26"/>
  <c r="E66" i="26"/>
  <c r="H66" i="26" s="1"/>
  <c r="E61" i="26"/>
  <c r="G61" i="26" s="1"/>
  <c r="E79" i="26"/>
  <c r="H79" i="26" s="1"/>
  <c r="E97" i="26"/>
  <c r="E76" i="26"/>
  <c r="H76" i="26" s="1"/>
  <c r="E20" i="26"/>
  <c r="G20" i="26" s="1"/>
  <c r="E95" i="26"/>
  <c r="G95" i="26" s="1"/>
  <c r="E99" i="26"/>
  <c r="E121" i="26"/>
  <c r="H121" i="26" s="1"/>
  <c r="E82" i="26"/>
  <c r="G82" i="26" s="1"/>
  <c r="E43" i="26"/>
  <c r="H43" i="26" s="1"/>
  <c r="E73" i="26"/>
  <c r="E126" i="26"/>
  <c r="H126" i="26" s="1"/>
  <c r="E17" i="26"/>
  <c r="H17" i="26" s="1"/>
  <c r="E70" i="26"/>
  <c r="G70" i="26" s="1"/>
  <c r="E41" i="26"/>
  <c r="E37" i="26"/>
  <c r="H37" i="26" s="1"/>
  <c r="E69" i="26"/>
  <c r="H69" i="26" s="1"/>
  <c r="E105" i="26"/>
  <c r="H105" i="26" s="1"/>
  <c r="E55" i="26"/>
  <c r="E13" i="26"/>
  <c r="H13" i="26" s="1"/>
  <c r="E112" i="26"/>
  <c r="H112" i="26" s="1"/>
  <c r="E51" i="26"/>
  <c r="H51" i="26" s="1"/>
  <c r="E96" i="26"/>
  <c r="E12" i="26"/>
  <c r="G12" i="26" s="1"/>
  <c r="E35" i="26"/>
  <c r="G35" i="26" s="1"/>
  <c r="E123" i="26"/>
  <c r="H123" i="26" s="1"/>
  <c r="E71" i="26"/>
  <c r="E31" i="26"/>
  <c r="G31" i="26" s="1"/>
  <c r="E90" i="26"/>
  <c r="G90" i="26" s="1"/>
  <c r="E103" i="26"/>
  <c r="G103" i="26" s="1"/>
  <c r="E111" i="26"/>
  <c r="E44" i="26"/>
  <c r="G44" i="26" s="1"/>
  <c r="E28" i="26"/>
  <c r="G28" i="26" s="1"/>
  <c r="E57" i="26"/>
  <c r="G57" i="26" s="1"/>
  <c r="E125" i="26"/>
  <c r="E24" i="26"/>
  <c r="G24" i="26" s="1"/>
  <c r="E54" i="26"/>
  <c r="H54" i="26" s="1"/>
  <c r="E75" i="26"/>
  <c r="H75" i="26" s="1"/>
  <c r="E56" i="26"/>
  <c r="E68" i="26"/>
  <c r="H68" i="26" s="1"/>
  <c r="E42" i="26"/>
  <c r="G42" i="26" s="1"/>
  <c r="E29" i="26"/>
  <c r="G29" i="26" s="1"/>
  <c r="E65" i="26"/>
  <c r="E74" i="26"/>
  <c r="G74" i="26" s="1"/>
  <c r="E101" i="26"/>
  <c r="H101" i="26" s="1"/>
  <c r="E15" i="26"/>
  <c r="H15" i="26" s="1"/>
  <c r="E45" i="26"/>
  <c r="E63" i="26"/>
  <c r="G63" i="26" s="1"/>
  <c r="E81" i="26"/>
  <c r="G81" i="26" s="1"/>
  <c r="E58" i="26"/>
  <c r="G58" i="26" s="1"/>
  <c r="E106" i="26"/>
  <c r="E89" i="26"/>
  <c r="H89" i="26" s="1"/>
  <c r="E50" i="26"/>
  <c r="H50" i="26" s="1"/>
  <c r="E91" i="26"/>
  <c r="G91" i="26" s="1"/>
  <c r="E120" i="26"/>
  <c r="H120" i="26" s="1"/>
  <c r="E100" i="26"/>
  <c r="G100" i="26" s="1"/>
  <c r="E107" i="26"/>
  <c r="H107" i="26" s="1"/>
  <c r="E30" i="26"/>
  <c r="G30" i="26" s="1"/>
  <c r="E102" i="26"/>
  <c r="E110" i="26"/>
  <c r="H110" i="26" s="1"/>
  <c r="E36" i="26"/>
  <c r="G36" i="26" s="1"/>
  <c r="E72" i="26"/>
  <c r="H72" i="26" s="1"/>
  <c r="E18" i="26"/>
  <c r="E77" i="26"/>
  <c r="H77" i="26" s="1"/>
  <c r="E49" i="26"/>
  <c r="G49" i="26" s="1"/>
  <c r="E85" i="26"/>
  <c r="H85" i="26" s="1"/>
  <c r="E46" i="26"/>
  <c r="E118" i="26"/>
  <c r="H118" i="26" s="1"/>
  <c r="E62" i="26"/>
  <c r="H62" i="26" s="1"/>
  <c r="E116" i="26"/>
  <c r="H116" i="26" s="1"/>
  <c r="E52" i="26"/>
  <c r="E98" i="26"/>
  <c r="E23" i="26"/>
  <c r="G23" i="26" s="1"/>
  <c r="E14" i="26"/>
  <c r="H14" i="26" s="1"/>
  <c r="E80" i="26"/>
  <c r="E87" i="26"/>
  <c r="H87" i="26" s="1"/>
  <c r="E83" i="26"/>
  <c r="H83" i="26" s="1"/>
  <c r="E119" i="26"/>
  <c r="H119" i="26" s="1"/>
  <c r="E88" i="26"/>
  <c r="H88" i="26" s="1"/>
  <c r="E27" i="26"/>
  <c r="H27" i="26" s="1"/>
  <c r="E25" i="26"/>
  <c r="H25" i="26" s="1"/>
  <c r="E109" i="26"/>
  <c r="H109" i="26" s="1"/>
  <c r="E127" i="26"/>
  <c r="E26" i="26"/>
  <c r="G26" i="26" s="1"/>
  <c r="E108" i="26"/>
  <c r="H108" i="26" s="1"/>
  <c r="E124" i="26"/>
  <c r="H124" i="26" s="1"/>
  <c r="E122" i="26"/>
  <c r="H122" i="26" s="1"/>
  <c r="E113" i="26"/>
  <c r="H113" i="26" s="1"/>
  <c r="E60" i="26"/>
  <c r="G60" i="26" s="1"/>
  <c r="E93" i="26"/>
  <c r="H93" i="26" s="1"/>
  <c r="E129" i="26"/>
  <c r="E92" i="26"/>
  <c r="E39" i="26"/>
  <c r="G39" i="26" s="1"/>
  <c r="E115" i="26"/>
  <c r="E128" i="26"/>
  <c r="E33" i="26"/>
  <c r="E67" i="26"/>
  <c r="E94" i="26"/>
  <c r="H94" i="26" s="1"/>
  <c r="E32" i="26"/>
  <c r="E86" i="26"/>
  <c r="H86" i="26" s="1"/>
  <c r="E84" i="26"/>
  <c r="H84" i="26" s="1"/>
  <c r="E47" i="26"/>
  <c r="G47" i="26" s="1"/>
  <c r="E11" i="26"/>
  <c r="R109" i="16"/>
  <c r="S42" i="16"/>
  <c r="S81" i="16"/>
  <c r="S134" i="16"/>
  <c r="R78" i="16"/>
  <c r="S49" i="16"/>
  <c r="S45" i="16"/>
  <c r="S77" i="16"/>
  <c r="S113" i="16"/>
  <c r="R63" i="16"/>
  <c r="R70" i="16"/>
  <c r="R124" i="16"/>
  <c r="R60" i="16"/>
  <c r="O106" i="16"/>
  <c r="R31" i="16"/>
  <c r="R88" i="16"/>
  <c r="R95" i="16"/>
  <c r="R91" i="16"/>
  <c r="O127" i="16"/>
  <c r="R96" i="16"/>
  <c r="U16" i="17"/>
  <c r="T25" i="17"/>
  <c r="H115" i="26"/>
  <c r="H125" i="26"/>
  <c r="G125" i="26"/>
  <c r="G126" i="26"/>
  <c r="H117" i="26"/>
  <c r="G117" i="26"/>
  <c r="G121" i="26"/>
  <c r="H73" i="26"/>
  <c r="G73" i="26"/>
  <c r="H98" i="26"/>
  <c r="G66" i="26"/>
  <c r="H102" i="26"/>
  <c r="H97" i="26"/>
  <c r="G97" i="26"/>
  <c r="H67" i="26"/>
  <c r="G76" i="26"/>
  <c r="H80" i="26"/>
  <c r="H96" i="26"/>
  <c r="G96" i="26"/>
  <c r="H63" i="26"/>
  <c r="H106" i="26"/>
  <c r="G106" i="26"/>
  <c r="H71" i="26"/>
  <c r="G71" i="26"/>
  <c r="G89" i="26"/>
  <c r="H104" i="26"/>
  <c r="G104" i="26"/>
  <c r="H111" i="26"/>
  <c r="G111" i="26"/>
  <c r="H100" i="26"/>
  <c r="H92" i="26"/>
  <c r="G77" i="26"/>
  <c r="G68" i="26"/>
  <c r="H99" i="26"/>
  <c r="G99" i="26"/>
  <c r="H65" i="26"/>
  <c r="G65" i="26"/>
  <c r="H74" i="26"/>
  <c r="H34" i="26"/>
  <c r="G34" i="26"/>
  <c r="H24" i="26"/>
  <c r="G33" i="26"/>
  <c r="H18" i="26"/>
  <c r="G18" i="26"/>
  <c r="H52" i="26"/>
  <c r="G52" i="26"/>
  <c r="G41" i="26"/>
  <c r="H41" i="26"/>
  <c r="G37" i="26"/>
  <c r="G55" i="26"/>
  <c r="H55" i="26"/>
  <c r="G13" i="26"/>
  <c r="G10" i="26"/>
  <c r="H10" i="26"/>
  <c r="G27" i="26"/>
  <c r="G38" i="26"/>
  <c r="G45" i="26"/>
  <c r="H45" i="26"/>
  <c r="H12" i="26"/>
  <c r="H26" i="26"/>
  <c r="H40" i="26"/>
  <c r="G40" i="26"/>
  <c r="G59" i="26"/>
  <c r="H31" i="26"/>
  <c r="G48" i="26"/>
  <c r="H44" i="26"/>
  <c r="H56" i="26"/>
  <c r="G56" i="26"/>
  <c r="H32" i="26"/>
  <c r="G32" i="26"/>
  <c r="H46" i="26"/>
  <c r="G46" i="26"/>
  <c r="G11" i="26"/>
  <c r="H11" i="26"/>
  <c r="R81" i="16"/>
  <c r="R113" i="16"/>
  <c r="N70" i="16"/>
  <c r="R134" i="16"/>
  <c r="O81" i="16"/>
  <c r="O25" i="16"/>
  <c r="N127" i="16"/>
  <c r="R25" i="16"/>
  <c r="N106" i="16"/>
  <c r="S127" i="16"/>
  <c r="N95" i="16"/>
  <c r="O22" i="16"/>
  <c r="S22" i="16"/>
  <c r="N60" i="16"/>
  <c r="S106" i="16"/>
  <c r="S78" i="16"/>
  <c r="N77" i="16"/>
  <c r="O45" i="16"/>
  <c r="R49" i="16"/>
  <c r="R45" i="16"/>
  <c r="O49" i="16"/>
  <c r="O124" i="16"/>
  <c r="N78" i="16"/>
  <c r="N49" i="16"/>
  <c r="S21" i="16"/>
  <c r="O63" i="16"/>
  <c r="O78" i="16"/>
  <c r="S63" i="16"/>
  <c r="R21" i="16"/>
  <c r="R77" i="16"/>
  <c r="O77" i="16"/>
  <c r="O113" i="16"/>
  <c r="N63" i="16"/>
  <c r="N21" i="16"/>
  <c r="O88" i="16"/>
  <c r="O91" i="16"/>
  <c r="O31" i="16"/>
  <c r="N22" i="16"/>
  <c r="R106" i="16"/>
  <c r="R127" i="16"/>
  <c r="N88" i="16"/>
  <c r="O134" i="16"/>
  <c r="N91" i="16"/>
  <c r="N31" i="16"/>
  <c r="O96" i="16"/>
  <c r="S31" i="16"/>
  <c r="S96" i="16"/>
  <c r="S88" i="16"/>
  <c r="S95" i="16"/>
  <c r="S91" i="16"/>
  <c r="N45" i="16"/>
  <c r="O95" i="16"/>
  <c r="N113" i="16"/>
  <c r="O42" i="16"/>
  <c r="N96" i="16"/>
  <c r="O70" i="16"/>
  <c r="N81" i="16"/>
  <c r="N124" i="16"/>
  <c r="N134" i="16"/>
  <c r="O60" i="16"/>
  <c r="N25" i="16"/>
  <c r="R42" i="16"/>
  <c r="S70" i="16"/>
  <c r="S124" i="16"/>
  <c r="S60" i="16"/>
  <c r="D130" i="26"/>
  <c r="D19" i="26"/>
  <c r="O109" i="16"/>
  <c r="N42" i="16"/>
  <c r="S109" i="16"/>
  <c r="N109" i="16"/>
  <c r="R61" i="16"/>
  <c r="S61" i="16"/>
  <c r="R102" i="16"/>
  <c r="S102" i="16"/>
  <c r="R79" i="16"/>
  <c r="S79" i="16"/>
  <c r="R33" i="16"/>
  <c r="S33" i="16"/>
  <c r="R46" i="16"/>
  <c r="S46" i="16"/>
  <c r="R59" i="16"/>
  <c r="S59" i="16"/>
  <c r="R53" i="16"/>
  <c r="S53" i="16"/>
  <c r="R117" i="16"/>
  <c r="S117" i="16"/>
  <c r="R86" i="16"/>
  <c r="S86" i="16"/>
  <c r="R104" i="16"/>
  <c r="S104" i="16"/>
  <c r="R71" i="16"/>
  <c r="S71" i="16"/>
  <c r="R135" i="16"/>
  <c r="S135" i="16"/>
  <c r="R122" i="16"/>
  <c r="S122" i="16"/>
  <c r="R20" i="16"/>
  <c r="S20" i="16"/>
  <c r="R89" i="16"/>
  <c r="S89" i="16"/>
  <c r="R34" i="16"/>
  <c r="S34" i="16"/>
  <c r="R48" i="16"/>
  <c r="S48" i="16"/>
  <c r="R43" i="16"/>
  <c r="S43" i="16"/>
  <c r="R66" i="16"/>
  <c r="S66" i="16"/>
  <c r="R116" i="16"/>
  <c r="S116" i="16"/>
  <c r="R99" i="16"/>
  <c r="S99" i="16"/>
  <c r="R50" i="16"/>
  <c r="S50" i="16"/>
  <c r="R68" i="16"/>
  <c r="S68" i="16"/>
  <c r="R36" i="16"/>
  <c r="S36" i="16"/>
  <c r="R38" i="16"/>
  <c r="S38" i="16"/>
  <c r="R47" i="16"/>
  <c r="S47" i="16"/>
  <c r="R74" i="16"/>
  <c r="S74" i="16"/>
  <c r="R65" i="16"/>
  <c r="S65" i="16"/>
  <c r="R110" i="16"/>
  <c r="S110" i="16"/>
  <c r="R123" i="16"/>
  <c r="S123" i="16"/>
  <c r="R69" i="16"/>
  <c r="S69" i="16"/>
  <c r="R133" i="16"/>
  <c r="S133" i="16"/>
  <c r="R118" i="16"/>
  <c r="S118" i="16"/>
  <c r="R136" i="16"/>
  <c r="S136" i="16"/>
  <c r="R87" i="16"/>
  <c r="S87" i="16"/>
  <c r="R32" i="16"/>
  <c r="S32" i="16"/>
  <c r="R44" i="16"/>
  <c r="S44" i="16"/>
  <c r="R41" i="16"/>
  <c r="S41" i="16"/>
  <c r="R105" i="16"/>
  <c r="S105" i="16"/>
  <c r="R62" i="16"/>
  <c r="S62" i="16"/>
  <c r="R80" i="16"/>
  <c r="S80" i="16"/>
  <c r="R75" i="16"/>
  <c r="S75" i="16"/>
  <c r="R84" i="16"/>
  <c r="S84" i="16"/>
  <c r="R51" i="16"/>
  <c r="S51" i="16"/>
  <c r="R115" i="16"/>
  <c r="S115" i="16"/>
  <c r="R18" i="16"/>
  <c r="S18" i="16"/>
  <c r="R26" i="16"/>
  <c r="S26" i="16"/>
  <c r="R35" i="16"/>
  <c r="S35" i="16"/>
  <c r="R125" i="16"/>
  <c r="S125" i="16"/>
  <c r="R120" i="16"/>
  <c r="S120" i="16"/>
  <c r="R23" i="16"/>
  <c r="S23" i="16"/>
  <c r="R28" i="16"/>
  <c r="S28" i="16"/>
  <c r="R97" i="16"/>
  <c r="S97" i="16"/>
  <c r="R64" i="16"/>
  <c r="S64" i="16"/>
  <c r="R130" i="16"/>
  <c r="S130" i="16"/>
  <c r="R85" i="16"/>
  <c r="S85" i="16"/>
  <c r="R30" i="16"/>
  <c r="S30" i="16"/>
  <c r="R40" i="16"/>
  <c r="S40" i="16"/>
  <c r="R39" i="16"/>
  <c r="S39" i="16"/>
  <c r="R103" i="16"/>
  <c r="S103" i="16"/>
  <c r="R58" i="16"/>
  <c r="S58" i="16"/>
  <c r="R76" i="16"/>
  <c r="S76" i="16"/>
  <c r="R57" i="16"/>
  <c r="S57" i="16"/>
  <c r="R121" i="16"/>
  <c r="S121" i="16"/>
  <c r="R94" i="16"/>
  <c r="S94" i="16"/>
  <c r="R112" i="16"/>
  <c r="S112" i="16"/>
  <c r="R107" i="16"/>
  <c r="S107" i="16"/>
  <c r="R98" i="16"/>
  <c r="S98" i="16"/>
  <c r="R67" i="16"/>
  <c r="S67" i="16"/>
  <c r="R131" i="16"/>
  <c r="S131" i="16"/>
  <c r="R114" i="16"/>
  <c r="S114" i="16"/>
  <c r="R132" i="16"/>
  <c r="S132" i="16"/>
  <c r="R93" i="16"/>
  <c r="S93" i="16"/>
  <c r="R56" i="16"/>
  <c r="S56" i="16"/>
  <c r="R111" i="16"/>
  <c r="S111" i="16"/>
  <c r="R92" i="16"/>
  <c r="S92" i="16"/>
  <c r="R129" i="16"/>
  <c r="S129" i="16"/>
  <c r="R128" i="16"/>
  <c r="S128" i="16"/>
  <c r="R37" i="16"/>
  <c r="S37" i="16"/>
  <c r="R101" i="16"/>
  <c r="S101" i="16"/>
  <c r="R54" i="16"/>
  <c r="S54" i="16"/>
  <c r="R72" i="16"/>
  <c r="S72" i="16"/>
  <c r="R55" i="16"/>
  <c r="S55" i="16"/>
  <c r="R119" i="16"/>
  <c r="S119" i="16"/>
  <c r="R90" i="16"/>
  <c r="S90" i="16"/>
  <c r="R108" i="16"/>
  <c r="S108" i="16"/>
  <c r="R73" i="16"/>
  <c r="S73" i="16"/>
  <c r="R137" i="16"/>
  <c r="S137" i="16"/>
  <c r="R126" i="16"/>
  <c r="S126" i="16"/>
  <c r="R24" i="16"/>
  <c r="S24" i="16"/>
  <c r="R19" i="16"/>
  <c r="S19" i="16"/>
  <c r="R52" i="16"/>
  <c r="S52" i="16"/>
  <c r="R83" i="16"/>
  <c r="S83" i="16"/>
  <c r="R82" i="16"/>
  <c r="S82" i="16"/>
  <c r="R100" i="16"/>
  <c r="S100" i="16"/>
  <c r="N35" i="16"/>
  <c r="O35" i="16"/>
  <c r="N125" i="16"/>
  <c r="O125" i="16"/>
  <c r="N120" i="16"/>
  <c r="O120" i="16"/>
  <c r="N23" i="16"/>
  <c r="O23" i="16"/>
  <c r="N28" i="16"/>
  <c r="O28" i="16"/>
  <c r="N97" i="16"/>
  <c r="O97" i="16"/>
  <c r="O64" i="16"/>
  <c r="N64" i="16"/>
  <c r="N130" i="16"/>
  <c r="O130" i="16"/>
  <c r="N85" i="16"/>
  <c r="O85" i="16"/>
  <c r="O30" i="16"/>
  <c r="N30" i="16"/>
  <c r="O40" i="16"/>
  <c r="N40" i="16"/>
  <c r="N39" i="16"/>
  <c r="O39" i="16"/>
  <c r="N103" i="16"/>
  <c r="O103" i="16"/>
  <c r="O58" i="16"/>
  <c r="N58" i="16"/>
  <c r="O76" i="16"/>
  <c r="N76" i="16"/>
  <c r="N57" i="16"/>
  <c r="O57" i="16"/>
  <c r="N121" i="16"/>
  <c r="O121" i="16"/>
  <c r="N94" i="16"/>
  <c r="O94" i="16"/>
  <c r="N112" i="16"/>
  <c r="O112" i="16"/>
  <c r="N107" i="16"/>
  <c r="O107" i="16"/>
  <c r="N98" i="16"/>
  <c r="O98" i="16"/>
  <c r="N67" i="16"/>
  <c r="O67" i="16"/>
  <c r="N131" i="16"/>
  <c r="O131" i="16"/>
  <c r="N114" i="16"/>
  <c r="O114" i="16"/>
  <c r="N132" i="16"/>
  <c r="O132" i="16"/>
  <c r="N93" i="16"/>
  <c r="O93" i="16"/>
  <c r="O56" i="16"/>
  <c r="N56" i="16"/>
  <c r="N111" i="16"/>
  <c r="O111" i="16"/>
  <c r="N92" i="16"/>
  <c r="O92" i="16"/>
  <c r="N129" i="16"/>
  <c r="O129" i="16"/>
  <c r="N128" i="16"/>
  <c r="O128" i="16"/>
  <c r="N37" i="16"/>
  <c r="O37" i="16"/>
  <c r="N101" i="16"/>
  <c r="O101" i="16"/>
  <c r="O54" i="16"/>
  <c r="N54" i="16"/>
  <c r="O72" i="16"/>
  <c r="N72" i="16"/>
  <c r="N55" i="16"/>
  <c r="O55" i="16"/>
  <c r="N119" i="16"/>
  <c r="O119" i="16"/>
  <c r="N90" i="16"/>
  <c r="O90" i="16"/>
  <c r="N108" i="16"/>
  <c r="O108" i="16"/>
  <c r="N73" i="16"/>
  <c r="O73" i="16"/>
  <c r="N137" i="16"/>
  <c r="O137" i="16"/>
  <c r="N126" i="16"/>
  <c r="O126" i="16"/>
  <c r="N24" i="16"/>
  <c r="O24" i="16"/>
  <c r="N19" i="16"/>
  <c r="O19" i="16"/>
  <c r="O52" i="16"/>
  <c r="N52" i="16"/>
  <c r="N83" i="16"/>
  <c r="O83" i="16"/>
  <c r="N82" i="16"/>
  <c r="O82" i="16"/>
  <c r="N100" i="16"/>
  <c r="O100" i="16"/>
  <c r="N61" i="16"/>
  <c r="O61" i="16"/>
  <c r="N102" i="16"/>
  <c r="O102" i="16"/>
  <c r="N79" i="16"/>
  <c r="O79" i="16"/>
  <c r="N33" i="16"/>
  <c r="O33" i="16"/>
  <c r="O46" i="16"/>
  <c r="N46" i="16"/>
  <c r="N59" i="16"/>
  <c r="O59" i="16"/>
  <c r="N53" i="16"/>
  <c r="O53" i="16"/>
  <c r="N117" i="16"/>
  <c r="O117" i="16"/>
  <c r="N86" i="16"/>
  <c r="O86" i="16"/>
  <c r="N104" i="16"/>
  <c r="O104" i="16"/>
  <c r="N71" i="16"/>
  <c r="O71" i="16"/>
  <c r="N135" i="16"/>
  <c r="O135" i="16"/>
  <c r="N122" i="16"/>
  <c r="O122" i="16"/>
  <c r="N20" i="16"/>
  <c r="O20" i="16"/>
  <c r="N89" i="16"/>
  <c r="O89" i="16"/>
  <c r="O34" i="16"/>
  <c r="N34" i="16"/>
  <c r="O48" i="16"/>
  <c r="N48" i="16"/>
  <c r="N43" i="16"/>
  <c r="O43" i="16"/>
  <c r="O66" i="16"/>
  <c r="N66" i="16"/>
  <c r="N116" i="16"/>
  <c r="O116" i="16"/>
  <c r="N99" i="16"/>
  <c r="O99" i="16"/>
  <c r="O50" i="16"/>
  <c r="N50" i="16"/>
  <c r="O68" i="16"/>
  <c r="N68" i="16"/>
  <c r="O36" i="16"/>
  <c r="N36" i="16"/>
  <c r="O38" i="16"/>
  <c r="N38" i="16"/>
  <c r="N47" i="16"/>
  <c r="O47" i="16"/>
  <c r="O74" i="16"/>
  <c r="N74" i="16"/>
  <c r="N65" i="16"/>
  <c r="O65" i="16"/>
  <c r="N110" i="16"/>
  <c r="O110" i="16"/>
  <c r="N123" i="16"/>
  <c r="O123" i="16"/>
  <c r="N69" i="16"/>
  <c r="O69" i="16"/>
  <c r="N133" i="16"/>
  <c r="O133" i="16"/>
  <c r="N118" i="16"/>
  <c r="O118" i="16"/>
  <c r="N136" i="16"/>
  <c r="O136" i="16"/>
  <c r="N87" i="16"/>
  <c r="O87" i="16"/>
  <c r="O32" i="16"/>
  <c r="N32" i="16"/>
  <c r="O44" i="16"/>
  <c r="N44" i="16"/>
  <c r="N41" i="16"/>
  <c r="O41" i="16"/>
  <c r="N105" i="16"/>
  <c r="O105" i="16"/>
  <c r="O62" i="16"/>
  <c r="N62" i="16"/>
  <c r="N80" i="16"/>
  <c r="O80" i="16"/>
  <c r="N75" i="16"/>
  <c r="O75" i="16"/>
  <c r="N84" i="16"/>
  <c r="O84" i="16"/>
  <c r="N51" i="16"/>
  <c r="O51" i="16"/>
  <c r="N115" i="16"/>
  <c r="O115" i="16"/>
  <c r="N18" i="16"/>
  <c r="O18" i="16"/>
  <c r="N26" i="16"/>
  <c r="O26" i="16"/>
  <c r="M138" i="16"/>
  <c r="L139" i="16"/>
  <c r="L16" i="16" s="1"/>
  <c r="M27" i="16"/>
  <c r="P137" i="17"/>
  <c r="P15" i="17" s="1"/>
  <c r="Q15" i="17" s="1"/>
  <c r="Y118" i="17"/>
  <c r="Z118" i="17"/>
  <c r="Y85" i="17"/>
  <c r="Z85" i="17"/>
  <c r="Y41" i="17"/>
  <c r="Z41" i="17"/>
  <c r="Y18" i="17"/>
  <c r="Z18" i="17"/>
  <c r="Y110" i="17"/>
  <c r="Z110" i="17"/>
  <c r="Y78" i="17"/>
  <c r="Z78" i="17"/>
  <c r="Y52" i="17"/>
  <c r="Z52" i="17"/>
  <c r="Y108" i="17"/>
  <c r="Z108" i="17"/>
  <c r="Y84" i="17"/>
  <c r="Z84" i="17"/>
  <c r="Y62" i="17"/>
  <c r="Z62" i="17"/>
  <c r="Y135" i="17"/>
  <c r="Z135" i="17"/>
  <c r="Y103" i="17"/>
  <c r="Z103" i="17"/>
  <c r="Y64" i="17"/>
  <c r="Z64" i="17"/>
  <c r="Y60" i="17"/>
  <c r="Z60" i="17"/>
  <c r="Y126" i="17"/>
  <c r="Z126" i="17"/>
  <c r="Y93" i="17"/>
  <c r="Z93" i="17"/>
  <c r="Y49" i="17"/>
  <c r="Z49" i="17"/>
  <c r="Y132" i="17"/>
  <c r="Z132" i="17"/>
  <c r="Y107" i="17"/>
  <c r="Z107" i="17"/>
  <c r="Y72" i="17"/>
  <c r="Z72" i="17"/>
  <c r="Y28" i="17"/>
  <c r="Z28" i="17"/>
  <c r="Y43" i="17"/>
  <c r="Z43" i="17"/>
  <c r="Y116" i="17"/>
  <c r="Z116" i="17"/>
  <c r="Y105" i="17"/>
  <c r="Z105" i="17"/>
  <c r="Y92" i="17"/>
  <c r="Z92" i="17"/>
  <c r="Y61" i="17"/>
  <c r="Z61" i="17"/>
  <c r="Y70" i="17"/>
  <c r="Z70" i="17"/>
  <c r="Y38" i="17"/>
  <c r="Z38" i="17"/>
  <c r="W136" i="17"/>
  <c r="Y26" i="17"/>
  <c r="Y127" i="17"/>
  <c r="Z127" i="17"/>
  <c r="Y106" i="17"/>
  <c r="Z106" i="17"/>
  <c r="Y95" i="17"/>
  <c r="Z95" i="17"/>
  <c r="Y71" i="17"/>
  <c r="Z71" i="17"/>
  <c r="Y48" i="17"/>
  <c r="Z48" i="17"/>
  <c r="Y19" i="17"/>
  <c r="Z19" i="17"/>
  <c r="Y76" i="17"/>
  <c r="Z76" i="17"/>
  <c r="Y32" i="17"/>
  <c r="Z32" i="17"/>
  <c r="Y117" i="17"/>
  <c r="Z117" i="17"/>
  <c r="Y73" i="17"/>
  <c r="Z73" i="17"/>
  <c r="Y50" i="17"/>
  <c r="Z50" i="17"/>
  <c r="Y131" i="17"/>
  <c r="Z131" i="17"/>
  <c r="Y99" i="17"/>
  <c r="Z99" i="17"/>
  <c r="Y56" i="17"/>
  <c r="Z56" i="17"/>
  <c r="Y90" i="17"/>
  <c r="Z90" i="17"/>
  <c r="Y129" i="17"/>
  <c r="Z129" i="17"/>
  <c r="Y97" i="17"/>
  <c r="Z97" i="17"/>
  <c r="Y53" i="17"/>
  <c r="Z53" i="17"/>
  <c r="Y31" i="17"/>
  <c r="Z31" i="17"/>
  <c r="Y114" i="17"/>
  <c r="Z114" i="17"/>
  <c r="Y86" i="17"/>
  <c r="Z86" i="17"/>
  <c r="Y82" i="17"/>
  <c r="Z82" i="17"/>
  <c r="Y68" i="17"/>
  <c r="Z68" i="17"/>
  <c r="Y104" i="17"/>
  <c r="Z104" i="17"/>
  <c r="Y80" i="17"/>
  <c r="Z80" i="17"/>
  <c r="Y58" i="17"/>
  <c r="Z58" i="17"/>
  <c r="Y27" i="17"/>
  <c r="Z27" i="17"/>
  <c r="Y119" i="17"/>
  <c r="Z119" i="17"/>
  <c r="Y94" i="17"/>
  <c r="Z94" i="17"/>
  <c r="Y130" i="17"/>
  <c r="Z130" i="17"/>
  <c r="Y133" i="17"/>
  <c r="Z133" i="17"/>
  <c r="Y112" i="17"/>
  <c r="Z112" i="17"/>
  <c r="Y101" i="17"/>
  <c r="Z101" i="17"/>
  <c r="Y88" i="17"/>
  <c r="Z88" i="17"/>
  <c r="Y57" i="17"/>
  <c r="Z57" i="17"/>
  <c r="Y66" i="17"/>
  <c r="Z66" i="17"/>
  <c r="Y35" i="17"/>
  <c r="Z35" i="17"/>
  <c r="Y21" i="17"/>
  <c r="Z21" i="17"/>
  <c r="Y128" i="17"/>
  <c r="Z128" i="17"/>
  <c r="Y115" i="17"/>
  <c r="Z115" i="17"/>
  <c r="Y83" i="17"/>
  <c r="Z83" i="17"/>
  <c r="Y47" i="17"/>
  <c r="Z47" i="17"/>
  <c r="Y24" i="17"/>
  <c r="Z24" i="17"/>
  <c r="Y59" i="17"/>
  <c r="Z59" i="17"/>
  <c r="Y23" i="17"/>
  <c r="Z23" i="17"/>
  <c r="Y125" i="17"/>
  <c r="Z125" i="17"/>
  <c r="Y113" i="17"/>
  <c r="Z113" i="17"/>
  <c r="Y81" i="17"/>
  <c r="Z81" i="17"/>
  <c r="Y69" i="17"/>
  <c r="Z69" i="17"/>
  <c r="Y37" i="17"/>
  <c r="Z37" i="17"/>
  <c r="Y46" i="17"/>
  <c r="Z46" i="17"/>
  <c r="Y34" i="17"/>
  <c r="Z34" i="17"/>
  <c r="Y120" i="17"/>
  <c r="Z120" i="17"/>
  <c r="Y98" i="17"/>
  <c r="Z98" i="17"/>
  <c r="Y87" i="17"/>
  <c r="Z87" i="17"/>
  <c r="Y55" i="17"/>
  <c r="Z55" i="17"/>
  <c r="Y33" i="17"/>
  <c r="Z33" i="17"/>
  <c r="Y51" i="17"/>
  <c r="Z51" i="17"/>
  <c r="Y29" i="17"/>
  <c r="Z29" i="17"/>
  <c r="Y134" i="17"/>
  <c r="Z134" i="17"/>
  <c r="Y121" i="17"/>
  <c r="Z121" i="17"/>
  <c r="Y109" i="17"/>
  <c r="Z109" i="17"/>
  <c r="Y96" i="17"/>
  <c r="Z96" i="17"/>
  <c r="Y65" i="17"/>
  <c r="Z65" i="17"/>
  <c r="Y74" i="17"/>
  <c r="Z74" i="17"/>
  <c r="Y42" i="17"/>
  <c r="Z42" i="17"/>
  <c r="Y30" i="17"/>
  <c r="Z30" i="17"/>
  <c r="Y124" i="17"/>
  <c r="Z124" i="17"/>
  <c r="Y102" i="17"/>
  <c r="Z102" i="17"/>
  <c r="Y91" i="17"/>
  <c r="Z91" i="17"/>
  <c r="Y63" i="17"/>
  <c r="Z63" i="17"/>
  <c r="Y40" i="17"/>
  <c r="Z40" i="17"/>
  <c r="Y75" i="17"/>
  <c r="Z75" i="17"/>
  <c r="Y20" i="17"/>
  <c r="Z20" i="17"/>
  <c r="Y122" i="17"/>
  <c r="Z122" i="17"/>
  <c r="Y100" i="17"/>
  <c r="Z100" i="17"/>
  <c r="Y89" i="17"/>
  <c r="Z89" i="17"/>
  <c r="Y77" i="17"/>
  <c r="Z77" i="17"/>
  <c r="Y45" i="17"/>
  <c r="Z45" i="17"/>
  <c r="Y54" i="17"/>
  <c r="Z54" i="17"/>
  <c r="Y22" i="17"/>
  <c r="Z22" i="17"/>
  <c r="Y17" i="17"/>
  <c r="Z17" i="17"/>
  <c r="Y123" i="17"/>
  <c r="Z123" i="17"/>
  <c r="Y111" i="17"/>
  <c r="Z111" i="17"/>
  <c r="Y79" i="17"/>
  <c r="Z79" i="17"/>
  <c r="Y39" i="17"/>
  <c r="Z39" i="17"/>
  <c r="W25" i="17"/>
  <c r="Y16" i="17"/>
  <c r="Y67" i="17"/>
  <c r="Z67" i="17"/>
  <c r="Y44" i="17"/>
  <c r="Z44" i="17"/>
  <c r="Y36" i="17"/>
  <c r="Z36" i="17"/>
  <c r="Z16" i="17"/>
  <c r="Z26" i="17"/>
  <c r="T136" i="17"/>
  <c r="H35" i="26" l="1"/>
  <c r="G25" i="26"/>
  <c r="G50" i="26"/>
  <c r="G112" i="26"/>
  <c r="H20" i="26"/>
  <c r="G64" i="26"/>
  <c r="H36" i="26"/>
  <c r="H28" i="26"/>
  <c r="G53" i="26"/>
  <c r="G17" i="26"/>
  <c r="H49" i="26"/>
  <c r="H60" i="26"/>
  <c r="G54" i="26"/>
  <c r="H61" i="26"/>
  <c r="H42" i="26"/>
  <c r="H23" i="26"/>
  <c r="H82" i="26"/>
  <c r="H90" i="26"/>
  <c r="H81" i="26"/>
  <c r="G78" i="26"/>
  <c r="H16" i="26"/>
  <c r="G51" i="26"/>
  <c r="G123" i="26"/>
  <c r="H58" i="26"/>
  <c r="H103" i="26"/>
  <c r="E19" i="26"/>
  <c r="H19" i="26" s="1"/>
  <c r="H47" i="26"/>
  <c r="H29" i="26"/>
  <c r="G22" i="26"/>
  <c r="G14" i="26"/>
  <c r="G75" i="26"/>
  <c r="G79" i="26"/>
  <c r="G43" i="26"/>
  <c r="G15" i="26"/>
  <c r="H57" i="26"/>
  <c r="H30" i="26"/>
  <c r="G85" i="26"/>
  <c r="H95" i="26"/>
  <c r="G107" i="26"/>
  <c r="H91" i="26"/>
  <c r="G101" i="26"/>
  <c r="G69" i="26"/>
  <c r="H70" i="26"/>
  <c r="G105" i="26"/>
  <c r="G114" i="26"/>
  <c r="E130" i="26"/>
  <c r="H130" i="26" s="1"/>
  <c r="H128" i="26"/>
  <c r="H129" i="26"/>
  <c r="H127" i="26"/>
  <c r="H39" i="26"/>
  <c r="G86" i="26"/>
  <c r="G92" i="26"/>
  <c r="G113" i="26"/>
  <c r="G108" i="26"/>
  <c r="G88" i="26"/>
  <c r="G87" i="26"/>
  <c r="G80" i="26"/>
  <c r="G62" i="26"/>
  <c r="G67" i="26"/>
  <c r="G110" i="26"/>
  <c r="G98" i="26"/>
  <c r="G118" i="26"/>
  <c r="G129" i="26"/>
  <c r="G122" i="26"/>
  <c r="G127" i="26"/>
  <c r="G119" i="26"/>
  <c r="G116" i="26"/>
  <c r="H33" i="26"/>
  <c r="G84" i="26"/>
  <c r="G93" i="26"/>
  <c r="G109" i="26"/>
  <c r="G83" i="26"/>
  <c r="G94" i="26"/>
  <c r="G72" i="26"/>
  <c r="G102" i="26"/>
  <c r="G120" i="26"/>
  <c r="G124" i="26"/>
  <c r="G128" i="26"/>
  <c r="G115" i="26"/>
  <c r="AF39" i="17"/>
  <c r="AE39" i="17"/>
  <c r="AF17" i="17"/>
  <c r="AE17" i="17"/>
  <c r="AE77" i="17"/>
  <c r="AF77" i="17"/>
  <c r="AF20" i="17"/>
  <c r="AE20" i="17"/>
  <c r="AE44" i="17"/>
  <c r="AF44" i="17"/>
  <c r="AE45" i="17"/>
  <c r="AF45" i="17"/>
  <c r="AF63" i="17"/>
  <c r="AE63" i="17"/>
  <c r="AE96" i="17"/>
  <c r="AF96" i="17"/>
  <c r="AE33" i="17"/>
  <c r="AF33" i="17"/>
  <c r="AE120" i="17"/>
  <c r="AF120" i="17"/>
  <c r="AE69" i="17"/>
  <c r="AF69" i="17"/>
  <c r="AE113" i="17"/>
  <c r="AF113" i="17"/>
  <c r="AF24" i="17"/>
  <c r="AE24" i="17"/>
  <c r="AF83" i="17"/>
  <c r="AE83" i="17"/>
  <c r="AE128" i="17"/>
  <c r="AF128" i="17"/>
  <c r="AF35" i="17"/>
  <c r="AE35" i="17"/>
  <c r="AE57" i="17"/>
  <c r="AF57" i="17"/>
  <c r="AE101" i="17"/>
  <c r="AF101" i="17"/>
  <c r="AE133" i="17"/>
  <c r="AF133" i="17"/>
  <c r="AE94" i="17"/>
  <c r="AF94" i="17"/>
  <c r="AF27" i="17"/>
  <c r="AE27" i="17"/>
  <c r="AE80" i="17"/>
  <c r="AF80" i="17"/>
  <c r="AE68" i="17"/>
  <c r="AF68" i="17"/>
  <c r="AE86" i="17"/>
  <c r="AF86" i="17"/>
  <c r="AF31" i="17"/>
  <c r="AE31" i="17"/>
  <c r="AE97" i="17"/>
  <c r="AF97" i="17"/>
  <c r="AF90" i="17"/>
  <c r="AE90" i="17"/>
  <c r="AF99" i="17"/>
  <c r="AE99" i="17"/>
  <c r="AF50" i="17"/>
  <c r="AE50" i="17"/>
  <c r="AE117" i="17"/>
  <c r="AF117" i="17"/>
  <c r="AE76" i="17"/>
  <c r="AF76" i="17"/>
  <c r="AE48" i="17"/>
  <c r="AF48" i="17"/>
  <c r="AF95" i="17"/>
  <c r="AE95" i="17"/>
  <c r="AF127" i="17"/>
  <c r="AE127" i="17"/>
  <c r="AE38" i="17"/>
  <c r="AF38" i="17"/>
  <c r="AE61" i="17"/>
  <c r="AF61" i="17"/>
  <c r="AF105" i="17"/>
  <c r="AE105" i="17"/>
  <c r="AF43" i="17"/>
  <c r="AE43" i="17"/>
  <c r="AE72" i="17"/>
  <c r="AF72" i="17"/>
  <c r="AE132" i="17"/>
  <c r="AF132" i="17"/>
  <c r="AE93" i="17"/>
  <c r="AF93" i="17"/>
  <c r="AE60" i="17"/>
  <c r="AF60" i="17"/>
  <c r="AF103" i="17"/>
  <c r="AE103" i="17"/>
  <c r="AE62" i="17"/>
  <c r="AF62" i="17"/>
  <c r="AE108" i="17"/>
  <c r="AF108" i="17"/>
  <c r="AE78" i="17"/>
  <c r="AF78" i="17"/>
  <c r="AF18" i="17"/>
  <c r="AE18" i="17"/>
  <c r="AE85" i="17"/>
  <c r="AF85" i="17"/>
  <c r="AE36" i="17"/>
  <c r="AF36" i="17"/>
  <c r="AF111" i="17"/>
  <c r="AE111" i="17"/>
  <c r="AE26" i="17"/>
  <c r="AF26" i="17"/>
  <c r="AF79" i="17"/>
  <c r="AE79" i="17"/>
  <c r="AF123" i="17"/>
  <c r="AE123" i="17"/>
  <c r="AF22" i="17"/>
  <c r="AE22" i="17"/>
  <c r="AF89" i="17"/>
  <c r="AE89" i="17"/>
  <c r="AF122" i="17"/>
  <c r="AE122" i="17"/>
  <c r="AF75" i="17"/>
  <c r="AE75" i="17"/>
  <c r="AE102" i="17"/>
  <c r="AF102" i="17"/>
  <c r="AE30" i="17"/>
  <c r="AF30" i="17"/>
  <c r="AF74" i="17"/>
  <c r="AE74" i="17"/>
  <c r="AE121" i="17"/>
  <c r="AF121" i="17"/>
  <c r="AE29" i="17"/>
  <c r="AF29" i="17"/>
  <c r="AF87" i="17"/>
  <c r="AE87" i="17"/>
  <c r="AE46" i="17"/>
  <c r="AF46" i="17"/>
  <c r="AF23" i="17"/>
  <c r="AE23" i="17"/>
  <c r="AF16" i="17"/>
  <c r="AE16" i="17"/>
  <c r="AF67" i="17"/>
  <c r="AE67" i="17"/>
  <c r="AE54" i="17"/>
  <c r="AF54" i="17"/>
  <c r="AE100" i="17"/>
  <c r="AF100" i="17"/>
  <c r="AE40" i="17"/>
  <c r="AF40" i="17"/>
  <c r="AF91" i="17"/>
  <c r="AE91" i="17"/>
  <c r="AE124" i="17"/>
  <c r="AF124" i="17"/>
  <c r="AE42" i="17"/>
  <c r="AF42" i="17"/>
  <c r="AF65" i="17"/>
  <c r="AE65" i="17"/>
  <c r="AE109" i="17"/>
  <c r="AF109" i="17"/>
  <c r="AF134" i="17"/>
  <c r="AE134" i="17"/>
  <c r="AF51" i="17"/>
  <c r="AE51" i="17"/>
  <c r="AF55" i="17"/>
  <c r="AE55" i="17"/>
  <c r="AF98" i="17"/>
  <c r="AE98" i="17"/>
  <c r="AE34" i="17"/>
  <c r="AF34" i="17"/>
  <c r="AF37" i="17"/>
  <c r="AE37" i="17"/>
  <c r="AE81" i="17"/>
  <c r="AF81" i="17"/>
  <c r="AF125" i="17"/>
  <c r="AE125" i="17"/>
  <c r="AF59" i="17"/>
  <c r="AE59" i="17"/>
  <c r="AF47" i="17"/>
  <c r="AE47" i="17"/>
  <c r="AF115" i="17"/>
  <c r="AE115" i="17"/>
  <c r="AF21" i="17"/>
  <c r="AE21" i="17"/>
  <c r="AF66" i="17"/>
  <c r="AE66" i="17"/>
  <c r="AE88" i="17"/>
  <c r="AF88" i="17"/>
  <c r="AE112" i="17"/>
  <c r="AF112" i="17"/>
  <c r="AF130" i="17"/>
  <c r="AE130" i="17"/>
  <c r="AF119" i="17"/>
  <c r="AE119" i="17"/>
  <c r="AF58" i="17"/>
  <c r="AE58" i="17"/>
  <c r="AE104" i="17"/>
  <c r="AF104" i="17"/>
  <c r="AF82" i="17"/>
  <c r="AE82" i="17"/>
  <c r="AF114" i="17"/>
  <c r="AE114" i="17"/>
  <c r="AF53" i="17"/>
  <c r="AE53" i="17"/>
  <c r="AE129" i="17"/>
  <c r="AF129" i="17"/>
  <c r="AE56" i="17"/>
  <c r="AF56" i="17"/>
  <c r="AF131" i="17"/>
  <c r="AE131" i="17"/>
  <c r="AF73" i="17"/>
  <c r="AE73" i="17"/>
  <c r="AE32" i="17"/>
  <c r="AF32" i="17"/>
  <c r="AF19" i="17"/>
  <c r="AE19" i="17"/>
  <c r="AF71" i="17"/>
  <c r="AE71" i="17"/>
  <c r="AF106" i="17"/>
  <c r="AE106" i="17"/>
  <c r="AE70" i="17"/>
  <c r="AF70" i="17"/>
  <c r="AE92" i="17"/>
  <c r="AF92" i="17"/>
  <c r="AE116" i="17"/>
  <c r="AF116" i="17"/>
  <c r="AE28" i="17"/>
  <c r="AF28" i="17"/>
  <c r="AF107" i="17"/>
  <c r="AE107" i="17"/>
  <c r="AF49" i="17"/>
  <c r="AE49" i="17"/>
  <c r="AE126" i="17"/>
  <c r="AF126" i="17"/>
  <c r="AE64" i="17"/>
  <c r="AF64" i="17"/>
  <c r="AF135" i="17"/>
  <c r="AE135" i="17"/>
  <c r="AE84" i="17"/>
  <c r="AF84" i="17"/>
  <c r="AE52" i="17"/>
  <c r="AF52" i="17"/>
  <c r="AE110" i="17"/>
  <c r="AF110" i="17"/>
  <c r="AE41" i="17"/>
  <c r="AF41" i="17"/>
  <c r="AE118" i="17"/>
  <c r="AF118" i="17"/>
  <c r="AB16" i="17"/>
  <c r="AA16" i="17"/>
  <c r="AB36" i="17"/>
  <c r="AA36" i="17"/>
  <c r="AA67" i="17"/>
  <c r="AB67" i="17"/>
  <c r="AA39" i="17"/>
  <c r="AB39" i="17"/>
  <c r="AA111" i="17"/>
  <c r="AB111" i="17"/>
  <c r="AB17" i="17"/>
  <c r="AA17" i="17"/>
  <c r="AB54" i="17"/>
  <c r="AA54" i="17"/>
  <c r="AB77" i="17"/>
  <c r="AA77" i="17"/>
  <c r="AA100" i="17"/>
  <c r="AB100" i="17"/>
  <c r="AA20" i="17"/>
  <c r="AB20" i="17"/>
  <c r="AB40" i="17"/>
  <c r="AA40" i="17"/>
  <c r="AA91" i="17"/>
  <c r="AB91" i="17"/>
  <c r="AA124" i="17"/>
  <c r="AB124" i="17"/>
  <c r="AB42" i="17"/>
  <c r="AA42" i="17"/>
  <c r="AB65" i="17"/>
  <c r="AA65" i="17"/>
  <c r="AB109" i="17"/>
  <c r="AA109" i="17"/>
  <c r="AB134" i="17"/>
  <c r="AA134" i="17"/>
  <c r="AA51" i="17"/>
  <c r="AB51" i="17"/>
  <c r="AA55" i="17"/>
  <c r="AB55" i="17"/>
  <c r="AB98" i="17"/>
  <c r="AA98" i="17"/>
  <c r="AB34" i="17"/>
  <c r="AA34" i="17"/>
  <c r="AA37" i="17"/>
  <c r="AB37" i="17"/>
  <c r="AB81" i="17"/>
  <c r="AA81" i="17"/>
  <c r="AB125" i="17"/>
  <c r="AA125" i="17"/>
  <c r="AA59" i="17"/>
  <c r="AB59" i="17"/>
  <c r="AA47" i="17"/>
  <c r="AB47" i="17"/>
  <c r="AA115" i="17"/>
  <c r="AB115" i="17"/>
  <c r="AB21" i="17"/>
  <c r="AA21" i="17"/>
  <c r="AB66" i="17"/>
  <c r="AA66" i="17"/>
  <c r="AA88" i="17"/>
  <c r="AB88" i="17"/>
  <c r="AA112" i="17"/>
  <c r="AB112" i="17"/>
  <c r="AB130" i="17"/>
  <c r="AA130" i="17"/>
  <c r="AA119" i="17"/>
  <c r="AB119" i="17"/>
  <c r="AB58" i="17"/>
  <c r="AA58" i="17"/>
  <c r="AA104" i="17"/>
  <c r="AB104" i="17"/>
  <c r="AB82" i="17"/>
  <c r="AA82" i="17"/>
  <c r="AB114" i="17"/>
  <c r="AA114" i="17"/>
  <c r="AA53" i="17"/>
  <c r="AB53" i="17"/>
  <c r="AB129" i="17"/>
  <c r="AA129" i="17"/>
  <c r="AB56" i="17"/>
  <c r="AA56" i="17"/>
  <c r="AA131" i="17"/>
  <c r="AB131" i="17"/>
  <c r="AB73" i="17"/>
  <c r="AA73" i="17"/>
  <c r="AA32" i="17"/>
  <c r="AB32" i="17"/>
  <c r="AA19" i="17"/>
  <c r="AB19" i="17"/>
  <c r="AA71" i="17"/>
  <c r="AB71" i="17"/>
  <c r="AB106" i="17"/>
  <c r="AA106" i="17"/>
  <c r="AB70" i="17"/>
  <c r="AA70" i="17"/>
  <c r="AA92" i="17"/>
  <c r="AB92" i="17"/>
  <c r="AB116" i="17"/>
  <c r="AA116" i="17"/>
  <c r="AB28" i="17"/>
  <c r="AA28" i="17"/>
  <c r="AA107" i="17"/>
  <c r="AB107" i="17"/>
  <c r="AB49" i="17"/>
  <c r="AA49" i="17"/>
  <c r="AB126" i="17"/>
  <c r="AA126" i="17"/>
  <c r="AB64" i="17"/>
  <c r="AA64" i="17"/>
  <c r="AA135" i="17"/>
  <c r="AB135" i="17"/>
  <c r="AA84" i="17"/>
  <c r="AB84" i="17"/>
  <c r="AA52" i="17"/>
  <c r="AB52" i="17"/>
  <c r="AB110" i="17"/>
  <c r="AA110" i="17"/>
  <c r="AB41" i="17"/>
  <c r="AA41" i="17"/>
  <c r="AB118" i="17"/>
  <c r="AA118" i="17"/>
  <c r="AA26" i="17"/>
  <c r="AB26" i="17"/>
  <c r="AB44" i="17"/>
  <c r="AA44" i="17"/>
  <c r="AA79" i="17"/>
  <c r="AB79" i="17"/>
  <c r="AA123" i="17"/>
  <c r="AB123" i="17"/>
  <c r="AB22" i="17"/>
  <c r="AA22" i="17"/>
  <c r="AB45" i="17"/>
  <c r="AA45" i="17"/>
  <c r="AB89" i="17"/>
  <c r="AA89" i="17"/>
  <c r="AB122" i="17"/>
  <c r="AA122" i="17"/>
  <c r="AA75" i="17"/>
  <c r="AB75" i="17"/>
  <c r="AA63" i="17"/>
  <c r="AB63" i="17"/>
  <c r="AB102" i="17"/>
  <c r="AA102" i="17"/>
  <c r="AB30" i="17"/>
  <c r="AA30" i="17"/>
  <c r="AB74" i="17"/>
  <c r="AA74" i="17"/>
  <c r="AA96" i="17"/>
  <c r="AB96" i="17"/>
  <c r="AB121" i="17"/>
  <c r="AA121" i="17"/>
  <c r="AB29" i="17"/>
  <c r="AA29" i="17"/>
  <c r="AA33" i="17"/>
  <c r="AB33" i="17"/>
  <c r="AA87" i="17"/>
  <c r="AB87" i="17"/>
  <c r="AA120" i="17"/>
  <c r="AB120" i="17"/>
  <c r="AB46" i="17"/>
  <c r="AA46" i="17"/>
  <c r="AA69" i="17"/>
  <c r="AB69" i="17"/>
  <c r="AB113" i="17"/>
  <c r="AA113" i="17"/>
  <c r="AA23" i="17"/>
  <c r="AB23" i="17"/>
  <c r="AA24" i="17"/>
  <c r="AB24" i="17"/>
  <c r="AA83" i="17"/>
  <c r="AB83" i="17"/>
  <c r="AA128" i="17"/>
  <c r="AB128" i="17"/>
  <c r="AA35" i="17"/>
  <c r="AB35" i="17"/>
  <c r="AA57" i="17"/>
  <c r="AB57" i="17"/>
  <c r="AA101" i="17"/>
  <c r="AB101" i="17"/>
  <c r="AA133" i="17"/>
  <c r="AB133" i="17"/>
  <c r="AB94" i="17"/>
  <c r="AA94" i="17"/>
  <c r="AA27" i="17"/>
  <c r="AB27" i="17"/>
  <c r="AB80" i="17"/>
  <c r="AA80" i="17"/>
  <c r="AA68" i="17"/>
  <c r="AB68" i="17"/>
  <c r="AB86" i="17"/>
  <c r="AA86" i="17"/>
  <c r="AA31" i="17"/>
  <c r="AB31" i="17"/>
  <c r="AB97" i="17"/>
  <c r="AA97" i="17"/>
  <c r="AB90" i="17"/>
  <c r="AA90" i="17"/>
  <c r="AA99" i="17"/>
  <c r="AB99" i="17"/>
  <c r="AB50" i="17"/>
  <c r="AA50" i="17"/>
  <c r="AA117" i="17"/>
  <c r="AB117" i="17"/>
  <c r="AA76" i="17"/>
  <c r="AB76" i="17"/>
  <c r="AB48" i="17"/>
  <c r="AA48" i="17"/>
  <c r="AA95" i="17"/>
  <c r="AB95" i="17"/>
  <c r="AA127" i="17"/>
  <c r="AB127" i="17"/>
  <c r="AB38" i="17"/>
  <c r="AA38" i="17"/>
  <c r="AB61" i="17"/>
  <c r="AA61" i="17"/>
  <c r="AA105" i="17"/>
  <c r="AB105" i="17"/>
  <c r="AA43" i="17"/>
  <c r="AB43" i="17"/>
  <c r="AB72" i="17"/>
  <c r="AA72" i="17"/>
  <c r="AA132" i="17"/>
  <c r="AB132" i="17"/>
  <c r="AB93" i="17"/>
  <c r="AA93" i="17"/>
  <c r="AA60" i="17"/>
  <c r="AB60" i="17"/>
  <c r="AA103" i="17"/>
  <c r="AB103" i="17"/>
  <c r="AB62" i="17"/>
  <c r="AA62" i="17"/>
  <c r="AA108" i="17"/>
  <c r="AB108" i="17"/>
  <c r="AB78" i="17"/>
  <c r="AA78" i="17"/>
  <c r="AB18" i="17"/>
  <c r="AA18" i="17"/>
  <c r="AA85" i="17"/>
  <c r="AB85" i="17"/>
  <c r="D131" i="26"/>
  <c r="S27" i="16"/>
  <c r="O27" i="16"/>
  <c r="N27" i="16"/>
  <c r="O138" i="16"/>
  <c r="N138" i="16"/>
  <c r="M139" i="16"/>
  <c r="Z25" i="17"/>
  <c r="W137" i="17"/>
  <c r="W15" i="17" s="1"/>
  <c r="X15" i="17" s="1"/>
  <c r="Y25" i="17"/>
  <c r="Z136" i="17"/>
  <c r="T137" i="17"/>
  <c r="T15" i="17" s="1"/>
  <c r="U15" i="17" s="1"/>
  <c r="Y136" i="17"/>
  <c r="G19" i="26" l="1"/>
  <c r="E131" i="26"/>
  <c r="G130" i="26"/>
  <c r="G131" i="26" s="1"/>
  <c r="G9" i="26" s="1"/>
  <c r="D9" i="26"/>
  <c r="AE25" i="17"/>
  <c r="AB25" i="17"/>
  <c r="AA25" i="17"/>
  <c r="AB136" i="17"/>
  <c r="AA136" i="17"/>
  <c r="AE136" i="17"/>
  <c r="E9" i="26"/>
  <c r="H131" i="26"/>
  <c r="H9" i="26" s="1"/>
  <c r="Z137" i="17"/>
  <c r="M16" i="16"/>
  <c r="O139" i="16"/>
  <c r="N139" i="16"/>
  <c r="Y137" i="17"/>
  <c r="Y15" i="17" s="1"/>
  <c r="AE137" i="17" l="1"/>
  <c r="AE15" i="17" s="1"/>
  <c r="Z15" i="17"/>
  <c r="AB137" i="17"/>
  <c r="AB15" i="17" s="1"/>
  <c r="AA137" i="17"/>
  <c r="AA15" i="17" s="1"/>
  <c r="O16" i="16"/>
  <c r="N16" i="16"/>
  <c r="R27" i="16" l="1"/>
  <c r="AD25" i="17" l="1"/>
  <c r="AF25" i="17" s="1"/>
  <c r="Q138" i="16"/>
  <c r="S138" i="16" s="1"/>
  <c r="AD136" i="17"/>
  <c r="AF136" i="17" s="1"/>
  <c r="AD137" i="17" l="1"/>
  <c r="R138" i="16"/>
  <c r="R139" i="16" s="1"/>
  <c r="Q139" i="16"/>
  <c r="S139" i="16" s="1"/>
  <c r="AD15" i="17" l="1"/>
  <c r="AF137" i="17"/>
  <c r="AF15" i="17" s="1"/>
  <c r="Q16" i="16"/>
  <c r="R16" i="16" l="1"/>
  <c r="S16" i="16"/>
</calcChain>
</file>

<file path=xl/sharedStrings.xml><?xml version="1.0" encoding="utf-8"?>
<sst xmlns="http://schemas.openxmlformats.org/spreadsheetml/2006/main" count="1131" uniqueCount="256">
  <si>
    <t>N.p.k.</t>
  </si>
  <si>
    <t>Pašvaldība</t>
  </si>
  <si>
    <t xml:space="preserve">Daugavpils                              </t>
  </si>
  <si>
    <t xml:space="preserve">Jēkabpils                               </t>
  </si>
  <si>
    <t xml:space="preserve">Jelgava                                 </t>
  </si>
  <si>
    <t xml:space="preserve">Jūrmala                                 </t>
  </si>
  <si>
    <t xml:space="preserve">Liepāja                                 </t>
  </si>
  <si>
    <t xml:space="preserve">Rēzekne                                 </t>
  </si>
  <si>
    <t xml:space="preserve">Rīga                                    </t>
  </si>
  <si>
    <t>Valmiera</t>
  </si>
  <si>
    <t xml:space="preserve">Ventspils                               </t>
  </si>
  <si>
    <t>Republikas pilsētas kopā:</t>
  </si>
  <si>
    <t>Aglonas novads</t>
  </si>
  <si>
    <t>Aizkraukles novads</t>
  </si>
  <si>
    <t>Aizputes novads</t>
  </si>
  <si>
    <t>Aknīstes novads</t>
  </si>
  <si>
    <t>Alojas novads</t>
  </si>
  <si>
    <t>Alsungas novads</t>
  </si>
  <si>
    <t>Alūksnes novads</t>
  </si>
  <si>
    <t>Amatas novads</t>
  </si>
  <si>
    <t>Apes  novads</t>
  </si>
  <si>
    <t>Auces novads</t>
  </si>
  <si>
    <t>Ādažu novads</t>
  </si>
  <si>
    <t>Babītes novads</t>
  </si>
  <si>
    <t>Baldones novads</t>
  </si>
  <si>
    <t>Baltinavas novads</t>
  </si>
  <si>
    <t>Balvu novads</t>
  </si>
  <si>
    <t>Bauskas novads</t>
  </si>
  <si>
    <t>Beverīnas novads</t>
  </si>
  <si>
    <t>Brocēnu novads</t>
  </si>
  <si>
    <t>Burtnieku novads</t>
  </si>
  <si>
    <t>Carnikavas novads</t>
  </si>
  <si>
    <t>Cēsu novads</t>
  </si>
  <si>
    <t>Cesvaines novads</t>
  </si>
  <si>
    <t>Ciblas novads</t>
  </si>
  <si>
    <t>Dagdas novads</t>
  </si>
  <si>
    <t>Daugavpils novads</t>
  </si>
  <si>
    <t>Dobeles novads</t>
  </si>
  <si>
    <t>Dundagas novads</t>
  </si>
  <si>
    <t>Durbes novads</t>
  </si>
  <si>
    <t>Engures novads</t>
  </si>
  <si>
    <t>Ērgļu novads</t>
  </si>
  <si>
    <t>Garkalnes novads</t>
  </si>
  <si>
    <t>Grobiņas novads</t>
  </si>
  <si>
    <t>Gulbenes novads</t>
  </si>
  <si>
    <t>Iecavas novads</t>
  </si>
  <si>
    <t>Ikšķiles novads</t>
  </si>
  <si>
    <t>Inčukalna novads</t>
  </si>
  <si>
    <t>Ilūkstes novads</t>
  </si>
  <si>
    <t>Jaunjelgavas novads</t>
  </si>
  <si>
    <t>Jaunpiebalgas novads</t>
  </si>
  <si>
    <t>Jaunpils novads</t>
  </si>
  <si>
    <t>Jēkabpils novads</t>
  </si>
  <si>
    <t>Jelgavas novads</t>
  </si>
  <si>
    <t>Kandavas novads</t>
  </si>
  <si>
    <t>Kārsavas novads</t>
  </si>
  <si>
    <t>Kocēnu novads</t>
  </si>
  <si>
    <t>Kokneses novads</t>
  </si>
  <si>
    <t>Krāslavas novads</t>
  </si>
  <si>
    <t>Krimuldas novads</t>
  </si>
  <si>
    <t>Krustpils novads</t>
  </si>
  <si>
    <t>Kuldīgas novads</t>
  </si>
  <si>
    <t>Ķeguma novads</t>
  </si>
  <si>
    <t>Ķekavas novads</t>
  </si>
  <si>
    <t>Lielvārdes novads</t>
  </si>
  <si>
    <t>Līgatnes novads</t>
  </si>
  <si>
    <t>Limbažu novads</t>
  </si>
  <si>
    <t>Līvānu novads</t>
  </si>
  <si>
    <t>Lubānas novads</t>
  </si>
  <si>
    <t>Ludzas novads</t>
  </si>
  <si>
    <t>Madonas novads</t>
  </si>
  <si>
    <t>Mālpils novads</t>
  </si>
  <si>
    <t>Mārupes novads</t>
  </si>
  <si>
    <t>Mazsalacas novads</t>
  </si>
  <si>
    <t>Mērsraga novads</t>
  </si>
  <si>
    <t>Naukšēnu novads</t>
  </si>
  <si>
    <t>Neretas novads</t>
  </si>
  <si>
    <t>Nīcas novads</t>
  </si>
  <si>
    <t>Ogres novads</t>
  </si>
  <si>
    <t>Olaines novads</t>
  </si>
  <si>
    <t>Ozolnieku novads</t>
  </si>
  <si>
    <t>Pārgaujas novads</t>
  </si>
  <si>
    <t>Pāvilostas novads</t>
  </si>
  <si>
    <t>Pļaviņu novads</t>
  </si>
  <si>
    <t>Preiļu novads</t>
  </si>
  <si>
    <t>Priekules novads</t>
  </si>
  <si>
    <t>Priekuļu  novads</t>
  </si>
  <si>
    <t>Raunas novads</t>
  </si>
  <si>
    <t>Rēzeknes novads</t>
  </si>
  <si>
    <t>Riebiņu novads</t>
  </si>
  <si>
    <t>Rojas novads</t>
  </si>
  <si>
    <t>Ropažu novads</t>
  </si>
  <si>
    <t>Rucavas novads</t>
  </si>
  <si>
    <t>Rugāju novads</t>
  </si>
  <si>
    <t>Rundāles novads</t>
  </si>
  <si>
    <t>Rūjienas novads</t>
  </si>
  <si>
    <t>Salacgrīvas novads</t>
  </si>
  <si>
    <t>Salas novads</t>
  </si>
  <si>
    <t>Salaspils novads</t>
  </si>
  <si>
    <t>Saldus novads</t>
  </si>
  <si>
    <t>Saulkrastu novads</t>
  </si>
  <si>
    <t>Sējas novads</t>
  </si>
  <si>
    <t>Siguldas novads</t>
  </si>
  <si>
    <t>Skrīveru novads</t>
  </si>
  <si>
    <t>Skrundas novads</t>
  </si>
  <si>
    <t>Smiltenes novads</t>
  </si>
  <si>
    <t>Stopiņu novads</t>
  </si>
  <si>
    <t>Strenču novads</t>
  </si>
  <si>
    <t>Talsu novads</t>
  </si>
  <si>
    <t>Tērvetes novads</t>
  </si>
  <si>
    <t>Tukuma novads</t>
  </si>
  <si>
    <t>Vaiņodes novads</t>
  </si>
  <si>
    <t>Valkas novads</t>
  </si>
  <si>
    <t>Varakļānu novads</t>
  </si>
  <si>
    <t>Vārkavas novads</t>
  </si>
  <si>
    <t>Vecpiebalgas novads</t>
  </si>
  <si>
    <t>Vecumnieku novads</t>
  </si>
  <si>
    <t>Ventspils novads</t>
  </si>
  <si>
    <t>Viesītes novads</t>
  </si>
  <si>
    <t>Viļakas novads</t>
  </si>
  <si>
    <t>Viļānu novads</t>
  </si>
  <si>
    <t>Zilupes novads</t>
  </si>
  <si>
    <t>Novadi kopā:</t>
  </si>
  <si>
    <t>Kopā:</t>
  </si>
  <si>
    <t>Kopā</t>
  </si>
  <si>
    <t>Iedzīvotāju skaits</t>
  </si>
  <si>
    <r>
      <t xml:space="preserve">Vērtētie ieņēmumi, </t>
    </r>
    <r>
      <rPr>
        <b/>
        <i/>
        <sz val="9"/>
        <rFont val="Times New Roman"/>
        <family val="1"/>
        <charset val="186"/>
      </rPr>
      <t>euro</t>
    </r>
  </si>
  <si>
    <t>0-6</t>
  </si>
  <si>
    <t>7-18</t>
  </si>
  <si>
    <t>virs darba spējas vecuma</t>
  </si>
  <si>
    <r>
      <t xml:space="preserve">Vērtētie ieņēmumi uz 1 iedz., </t>
    </r>
    <r>
      <rPr>
        <b/>
        <i/>
        <sz val="9"/>
        <rFont val="Times New Roman"/>
        <family val="1"/>
        <charset val="186"/>
      </rPr>
      <t>euro</t>
    </r>
  </si>
  <si>
    <t>`</t>
  </si>
  <si>
    <t>Pavisam kopā</t>
  </si>
  <si>
    <t>IIN kopā</t>
  </si>
  <si>
    <t>NĪN par ēkām</t>
  </si>
  <si>
    <t>NĪN par inženierbūvēm</t>
  </si>
  <si>
    <t>NĪN par mājokļiem</t>
  </si>
  <si>
    <t>NĪN kopā</t>
  </si>
  <si>
    <t>Vērtētie ieņēmumi kopā</t>
  </si>
  <si>
    <t>IIN ieņēmumi kopā</t>
  </si>
  <si>
    <t>IIN ieņēmumu % pašvaldībām</t>
  </si>
  <si>
    <t>IIN ieņēmumi pašvaldībām</t>
  </si>
  <si>
    <t>Īpatsvara koeficients kopējos sadales kontā ieskaitītajos nodokļa ieņēmumos (%)</t>
  </si>
  <si>
    <r>
      <t xml:space="preserve">IIN kopā, </t>
    </r>
    <r>
      <rPr>
        <b/>
        <i/>
        <sz val="12"/>
        <color indexed="10"/>
        <rFont val="Times New Roman"/>
        <family val="1"/>
        <charset val="186"/>
      </rPr>
      <t>euro</t>
    </r>
  </si>
  <si>
    <t>Valsts ieņēmumu dienests</t>
  </si>
  <si>
    <t>ATVK kods</t>
  </si>
  <si>
    <t>804400</t>
  </si>
  <si>
    <t>804900</t>
  </si>
  <si>
    <t>800600</t>
  </si>
  <si>
    <t>805200</t>
  </si>
  <si>
    <t>806000</t>
  </si>
  <si>
    <t>801800</t>
  </si>
  <si>
    <t>806900</t>
  </si>
  <si>
    <t>800800</t>
  </si>
  <si>
    <t>807400</t>
  </si>
  <si>
    <t>807600</t>
  </si>
  <si>
    <t>801000</t>
  </si>
  <si>
    <t>808400</t>
  </si>
  <si>
    <t>801200</t>
  </si>
  <si>
    <t>801400</t>
  </si>
  <si>
    <t>809200</t>
  </si>
  <si>
    <t>801601</t>
  </si>
  <si>
    <t>809600</t>
  </si>
  <si>
    <t>Bērni no 0-6 gadiem</t>
  </si>
  <si>
    <t>Bērni un jaunieši no 7-18 gadiem</t>
  </si>
  <si>
    <t>Iedzīvotāji virs darbspējas vecuma</t>
  </si>
  <si>
    <t>* Pašvaldību finanšu izlīdzināšanas likuma 5.panta otrā daļa: "(2) Iedzīvotāju ienākuma nodokļa prognozēto ieņēmumu sadalījumu starp pašvaldībām Finanšu ministrija veic atbilstoši faktiskajai nodokļu izpildei gadā pirms valsts budžeta sagatavošanas gada, aprēķinot attiecīgos pašvaldību iedzīvotāju ienākuma nodokļa prognozēto ieņēmumu īpatsvarus."</t>
  </si>
  <si>
    <t>Pārskata periodā ieturētās  IIN summas  (pēc pārskatiem)</t>
  </si>
  <si>
    <t>Pēc pārskatiem iemaksātās IIN summas</t>
  </si>
  <si>
    <t>Atmaksātais IIN pēc gada ienākumu deklarāciju datiem</t>
  </si>
  <si>
    <r>
      <t>Faktiski iemaksātās IIN summas - IIN atmaksas pēc gada ienākumu deklarācijām</t>
    </r>
    <r>
      <rPr>
        <sz val="11"/>
        <rFont val="Times New Roman"/>
        <family val="1"/>
        <charset val="186"/>
      </rPr>
      <t xml:space="preserve"> </t>
    </r>
    <r>
      <rPr>
        <i/>
        <sz val="11"/>
        <rFont val="Times New Roman"/>
        <family val="1"/>
        <charset val="186"/>
      </rPr>
      <t>(IIN summa, kuru izmanto pašvaldības īpatsvara koeficienta aprēķinā)</t>
    </r>
  </si>
  <si>
    <t>Starpība starp deklarētajām IIN summām un faktiski iemaksātajām, euro</t>
  </si>
  <si>
    <t>Daugavpils</t>
  </si>
  <si>
    <t>Jēkabpils</t>
  </si>
  <si>
    <t>Rīga</t>
  </si>
  <si>
    <t>Ventspils</t>
  </si>
  <si>
    <t>Jelgava</t>
  </si>
  <si>
    <t>Jūrmala</t>
  </si>
  <si>
    <t>Liepāja</t>
  </si>
  <si>
    <t>Rēzekne</t>
  </si>
  <si>
    <t>Administratīvāsteritorijasnosaukums</t>
  </si>
  <si>
    <t>Valsts budžeta dotācija</t>
  </si>
  <si>
    <t>Pašvaldību izdevumus raksturojošie kritēriji</t>
  </si>
  <si>
    <t>Bērni vecumā līdz 6 gadiem</t>
  </si>
  <si>
    <t>Bērnu un jaunieši vecumā no 7 līdz 18 gadiem</t>
  </si>
  <si>
    <t>Darbspējas vecumu pārsniegušie iedzīvotāji</t>
  </si>
  <si>
    <r>
      <t>Pašvaldības teritorijas platība km</t>
    </r>
    <r>
      <rPr>
        <vertAlign val="superscript"/>
        <sz val="12"/>
        <rFont val="Times New Roman"/>
        <family val="1"/>
        <charset val="186"/>
      </rPr>
      <t>2</t>
    </r>
  </si>
  <si>
    <t>Izlīdzināmo vienību skaits par katru kritērija vienību</t>
  </si>
  <si>
    <t>Teritorijas platība km2</t>
  </si>
  <si>
    <t>Izlīdzināmo vienību skaits</t>
  </si>
  <si>
    <t>Vērtētie ieņēmumi uz 1 izlīdzināmo vienību</t>
  </si>
  <si>
    <t xml:space="preserve">Iemaksas (-) PFIF un dotācijas no PFIF (+) </t>
  </si>
  <si>
    <t>Euro</t>
  </si>
  <si>
    <t>Vidējie vērtētie ieņēmumi uz vienu izlīdzināmo vienību valstī</t>
  </si>
  <si>
    <t>Augstākie vērtētie ieņēmumi uz vienu izlīdzināmo vienību valstī</t>
  </si>
  <si>
    <t>Vērtētie ieņēmumi pēc izlīdzināšanas</t>
  </si>
  <si>
    <t>Starpība starp vērtēt. ieņēm. uz 1 izlīdzin. vien. un vidējiem vērtēt. ieņēm. uz 1 izlīdzin. vien.</t>
  </si>
  <si>
    <t xml:space="preserve">Ieņēmumu pārdale uz 1 izlīdzin. vien. pie dziļuma koeficienta 0,6 </t>
  </si>
  <si>
    <t xml:space="preserve">Nepieciešamā summa līdz max ieņēm. uz 1 izlīdzin. vien. </t>
  </si>
  <si>
    <t>Sadales  koeficients:</t>
  </si>
  <si>
    <t>VB dotācija (+)</t>
  </si>
  <si>
    <t>Ieņēmumi pēc pašvaldību ieņēmumu savstarpējās pārdales kopā</t>
  </si>
  <si>
    <t>Ieņēmumi pēc VB dotācijas sadales kopā</t>
  </si>
  <si>
    <t xml:space="preserve"> Iemaksas (-) PFIF un dotācijas no PFIF (+) KOPĀ</t>
  </si>
  <si>
    <t>VB dotācijas sadale</t>
  </si>
  <si>
    <t>Rezultāts</t>
  </si>
  <si>
    <t>euro</t>
  </si>
  <si>
    <t>%</t>
  </si>
  <si>
    <t>Apes novads</t>
  </si>
  <si>
    <t>Izejas dati</t>
  </si>
  <si>
    <t>Ieņēmumi pēc pašvaldību ieņēmumu savstarpējās pārdales kopā uz 1 izlīdzināmo vien.</t>
  </si>
  <si>
    <t>Pašvaldību ieņēmumu pārdale</t>
  </si>
  <si>
    <t>Pašvaldību rīcībā paliekošie ieņēmumi uz 1 izlīdzināmo vien.</t>
  </si>
  <si>
    <t>Ieņēmumi pēc 60% vērtēto ieņēmumu savstarpējās pārdales</t>
  </si>
  <si>
    <t>Ieņēmumi pēc 60% vērtēto ieņēmumu savstarpējās pārdales uz 1 izlīdzināmo vien.</t>
  </si>
  <si>
    <r>
      <rPr>
        <b/>
        <sz val="9"/>
        <color rgb="FFFF0000"/>
        <rFont val="Times New Roman"/>
        <family val="1"/>
        <charset val="186"/>
      </rPr>
      <t>40%</t>
    </r>
    <r>
      <rPr>
        <b/>
        <sz val="9"/>
        <rFont val="Times New Roman"/>
        <family val="1"/>
        <charset val="186"/>
      </rPr>
      <t xml:space="preserve"> no vērētajiem ieņēmumiem, </t>
    </r>
    <r>
      <rPr>
        <b/>
        <sz val="9"/>
        <color rgb="FFFF0000"/>
        <rFont val="Times New Roman"/>
        <family val="1"/>
        <charset val="186"/>
      </rPr>
      <t>kas paliek pašvaldības rīcībā</t>
    </r>
  </si>
  <si>
    <t>VB dotācija uz 1 izlīdzināmo vien.</t>
  </si>
  <si>
    <t>Priekuļu novads</t>
  </si>
  <si>
    <t>Iedzīvotāju skaits uz 01.01.2016.</t>
  </si>
  <si>
    <t>Vērtētie ieņēmumi pēc izlīdzināšanas  uz 1 iedz.</t>
  </si>
  <si>
    <t>Vērtētie ieņēmumi pēc izlīdzināšanas uz 1 izlīdzināmo vienību</t>
  </si>
  <si>
    <t>KOPĀ</t>
  </si>
  <si>
    <r>
      <t xml:space="preserve">Vērtētie ieņēmumi, </t>
    </r>
    <r>
      <rPr>
        <b/>
        <i/>
        <sz val="10"/>
        <rFont val="Times New Roman"/>
        <family val="1"/>
        <charset val="186"/>
      </rPr>
      <t>euro</t>
    </r>
  </si>
  <si>
    <r>
      <t xml:space="preserve">Iemaksas (-) PFIF un dotācijas no PFIF (+), </t>
    </r>
    <r>
      <rPr>
        <b/>
        <i/>
        <sz val="10"/>
        <rFont val="Times New Roman"/>
        <family val="1"/>
        <charset val="186"/>
      </rPr>
      <t>euro</t>
    </r>
  </si>
  <si>
    <r>
      <t xml:space="preserve">Vērtētie ieņēmumi pēc izlīdzināšanas, </t>
    </r>
    <r>
      <rPr>
        <b/>
        <i/>
        <sz val="10"/>
        <rFont val="Times New Roman"/>
        <family val="1"/>
        <charset val="186"/>
      </rPr>
      <t>euro</t>
    </r>
  </si>
  <si>
    <r>
      <t xml:space="preserve">Vērtētie ieņēmumi uz 1 iedz., </t>
    </r>
    <r>
      <rPr>
        <i/>
        <sz val="9"/>
        <rFont val="Times New Roman"/>
        <family val="1"/>
        <charset val="186"/>
      </rPr>
      <t>euro</t>
    </r>
  </si>
  <si>
    <r>
      <rPr>
        <sz val="9"/>
        <color rgb="FFFF0000"/>
        <rFont val="Times New Roman"/>
        <family val="1"/>
        <charset val="186"/>
      </rPr>
      <t>60%</t>
    </r>
    <r>
      <rPr>
        <sz val="9"/>
        <rFont val="Times New Roman"/>
        <family val="1"/>
        <charset val="186"/>
      </rPr>
      <t xml:space="preserve"> no vērētajiem ieņēmumiem, </t>
    </r>
    <r>
      <rPr>
        <sz val="9"/>
        <color rgb="FFFF0000"/>
        <rFont val="Times New Roman"/>
        <family val="1"/>
        <charset val="186"/>
      </rPr>
      <t xml:space="preserve">kas savstarpēji tiek pārdalīti </t>
    </r>
  </si>
  <si>
    <t xml:space="preserve">NĪN par zemi </t>
  </si>
  <si>
    <t xml:space="preserve">Rēzekne </t>
  </si>
  <si>
    <t xml:space="preserve">Ventspils </t>
  </si>
  <si>
    <t xml:space="preserve">Jūrmala </t>
  </si>
  <si>
    <t xml:space="preserve">Liepāja </t>
  </si>
  <si>
    <t xml:space="preserve">Rīga </t>
  </si>
  <si>
    <r>
      <t xml:space="preserve">Informācija par 2016.gadā ieturēto un iemaksāto iedzīvotāju ienākuma nodokļa (IIN) summu sadalījumu republikas administratīvajām teritorijām, </t>
    </r>
    <r>
      <rPr>
        <b/>
        <i/>
        <sz val="12"/>
        <color theme="1"/>
        <rFont val="Times New Roman"/>
        <family val="1"/>
        <charset val="186"/>
      </rPr>
      <t>euro</t>
    </r>
    <r>
      <rPr>
        <b/>
        <sz val="12"/>
        <color theme="1"/>
        <rFont val="Times New Roman"/>
        <family val="1"/>
        <charset val="186"/>
      </rPr>
      <t xml:space="preserve"> </t>
    </r>
  </si>
  <si>
    <t>Nodokļu pārvalde (informācija atjaunota 2017.gada 15.augusts)</t>
  </si>
  <si>
    <r>
      <t xml:space="preserve">Dati par iemaksāto IIN un atmaksātajām IIN summām </t>
    </r>
    <r>
      <rPr>
        <sz val="12"/>
        <color rgb="FF0000FF"/>
        <rFont val="Times New Roman"/>
        <family val="1"/>
        <charset val="186"/>
      </rPr>
      <t>2016.gadā</t>
    </r>
  </si>
  <si>
    <t xml:space="preserve">VB speciālā dotācija </t>
  </si>
  <si>
    <r>
      <t xml:space="preserve">Iedzīvotāju skaits un struktūra 2018.gada PFI aprēķinam </t>
    </r>
    <r>
      <rPr>
        <sz val="14"/>
        <rFont val="Times New Roman"/>
        <family val="1"/>
        <charset val="186"/>
      </rPr>
      <t>(PMLP dati uz 01.01.2017.)</t>
    </r>
  </si>
  <si>
    <t>Pašvaldības īpatsvara koeficients kopējos sadales kontā ieskaitītajos IIN ieņēmumos 2018.gadā (%)*</t>
  </si>
  <si>
    <t>VB speciālā dotācija</t>
  </si>
  <si>
    <t xml:space="preserve">IIN + VB speciālā dotācija </t>
  </si>
  <si>
    <t>Salīdzinājumā ar 2017.gadu</t>
  </si>
  <si>
    <t>Plānotie ieņēmumi pēc izlīdzināšanas 2018 / 2017</t>
  </si>
  <si>
    <r>
      <t xml:space="preserve">Provizoriskais pašvaldību finanšu izlīdzināšanas aprēķins 2018.gadam, </t>
    </r>
    <r>
      <rPr>
        <b/>
        <i/>
        <sz val="16"/>
        <color rgb="FFFF0000"/>
        <rFont val="Times New Roman"/>
        <family val="1"/>
        <charset val="186"/>
      </rPr>
      <t>euro</t>
    </r>
    <r>
      <rPr>
        <b/>
        <i/>
        <sz val="16"/>
        <rFont val="Times New Roman"/>
        <family val="1"/>
        <charset val="186"/>
      </rPr>
      <t xml:space="preserve"> </t>
    </r>
  </si>
  <si>
    <r>
      <t xml:space="preserve">Provizoriskais pašvaldību finanšu izlīdzināšanas aprēķins 2018.gadam, </t>
    </r>
    <r>
      <rPr>
        <b/>
        <i/>
        <sz val="16"/>
        <color rgb="FFFF0000"/>
        <rFont val="Times New Roman"/>
        <family val="1"/>
        <charset val="186"/>
      </rPr>
      <t xml:space="preserve">euro </t>
    </r>
  </si>
  <si>
    <r>
      <t>Vērtēto ieņēmumu prognozes 2018.gadā (</t>
    </r>
    <r>
      <rPr>
        <b/>
        <i/>
        <sz val="14"/>
        <color indexed="10"/>
        <rFont val="Times New Roman"/>
        <family val="1"/>
        <charset val="186"/>
      </rPr>
      <t>euro</t>
    </r>
    <r>
      <rPr>
        <b/>
        <sz val="14"/>
        <color indexed="10"/>
        <rFont val="Times New Roman"/>
        <family val="1"/>
        <charset val="186"/>
      </rPr>
      <t>)</t>
    </r>
  </si>
  <si>
    <r>
      <t xml:space="preserve">Provizoriskais pašvaldību finanšu izlīdzināšanas aprēķins 2018.gadam, </t>
    </r>
    <r>
      <rPr>
        <b/>
        <i/>
        <sz val="14"/>
        <rFont val="Times New Roman"/>
        <family val="1"/>
        <charset val="186"/>
      </rPr>
      <t>euro</t>
    </r>
    <r>
      <rPr>
        <b/>
        <sz val="14"/>
        <rFont val="Times New Roman"/>
        <family val="1"/>
        <charset val="186"/>
      </rPr>
      <t xml:space="preserve"> </t>
    </r>
  </si>
  <si>
    <t>2018 / 2017</t>
  </si>
  <si>
    <r>
      <t xml:space="preserve">Vērtētie ieņēmumi pēc izlīdzināšanas 2017.gadā, </t>
    </r>
    <r>
      <rPr>
        <b/>
        <i/>
        <sz val="10"/>
        <rFont val="Times New Roman"/>
        <family val="1"/>
        <charset val="186"/>
      </rPr>
      <t>euro</t>
    </r>
  </si>
  <si>
    <r>
      <t xml:space="preserve">2018 / 2017, </t>
    </r>
    <r>
      <rPr>
        <b/>
        <i/>
        <sz val="10"/>
        <rFont val="Times New Roman"/>
        <family val="1"/>
        <charset val="186"/>
      </rPr>
      <t>euro</t>
    </r>
  </si>
  <si>
    <t>2018 / 2017, %</t>
  </si>
  <si>
    <t>Vērtētie ieņēmumi pēc izlīdzināšanas 2017.gadā (2017.gada PFI aprēķins)</t>
  </si>
  <si>
    <t>Īpatsvara koeficienti kopējos sadales kontā ieskaitītajos IIN ieņēmumos 2018.gadā un IIN ieņēmumu prognoze (kopā ar valsts budžeta speciālo dotāciju) 2018.gadam PFI aprēķinā</t>
  </si>
  <si>
    <t>Piezīme: Valsts budžeta speciālā dotācija 2018.gadā: 21,83 milj. euro. Dotācija integrēta PFI sistēmā pēc iedzīvotāju ienākuma nodokļa sadales principiem.</t>
  </si>
  <si>
    <t>Piezīmes: Valsts budžeta speciālā dotācija 2018.gadā: 21,83 milj. euro. Dotācija integrēta PFI sistēmā pēc iedzīvotāju ienākuma nodokļa sadales principiem.</t>
  </si>
  <si>
    <t>Likuma "Par vidēja termiņa budžeta ietvaru 2018., 2019. un 2020. gadam" 17.pants: "17.Noteikt, ka pašvaldību budžetu nodokļu ieņēmumi kopā ar speciālo dotāciju 2018., 2019. un 2020. gadā ir 19,6 procenti no kopbudžeta nodokļu ieņēmumiem, neieskaitot valsts sociālās apdrošināšanas obligātās iemaksas valsts pamatbudžetā veselības aprūpes finansēšanai".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</si>
</sst>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0.00000000"/>
    <numFmt numFmtId="165" formatCode="#,##0_ ;\-#,##0\ "/>
    <numFmt numFmtId="166" formatCode="#,##0.0"/>
    <numFmt numFmtId="167" formatCode="#,###,###.0"/>
    <numFmt numFmtId="168" formatCode="0.0"/>
    <numFmt numFmtId="169" formatCode="0.000"/>
    <numFmt numFmtId="170" formatCode="0&quot;.&quot;0"/>
    <numFmt numFmtId="171" formatCode="_-* #,##0.00\ _L_s_-;\-* #,##0.00\ _L_s_-;_-* &quot;-&quot;??\ _L_s_-;_-@_-"/>
    <numFmt numFmtId="172" formatCode="#,##0.00000000"/>
    <numFmt numFmtId="173" formatCode="0.0%"/>
    <numFmt numFmtId="174" formatCode="_-* #,##0.00\ _€_-;\-* #,##0.00\ _€_-;_-* &quot;-&quot;??\ _€_-;_-@_-"/>
  </numFmts>
  <fonts count="140">
    <font>
      <sz val="10"/>
      <name val="Arial"/>
      <charset val="186"/>
    </font>
    <font>
      <sz val="11"/>
      <color theme="1"/>
      <name val="Calibri"/>
      <family val="2"/>
      <charset val="186"/>
      <scheme val="minor"/>
    </font>
    <font>
      <sz val="9"/>
      <name val="Times New Roman"/>
      <family val="1"/>
      <charset val="186"/>
    </font>
    <font>
      <b/>
      <sz val="9"/>
      <name val="Times New Roman"/>
      <family val="1"/>
      <charset val="186"/>
    </font>
    <font>
      <sz val="9"/>
      <color indexed="10"/>
      <name val="Times New Roman"/>
      <family val="1"/>
      <charset val="186"/>
    </font>
    <font>
      <b/>
      <sz val="9"/>
      <name val="Times New Roman"/>
      <family val="1"/>
    </font>
    <font>
      <sz val="10"/>
      <name val="Times New Roman"/>
      <family val="1"/>
      <charset val="186"/>
    </font>
    <font>
      <b/>
      <i/>
      <sz val="9"/>
      <name val="Times New Roman"/>
      <family val="1"/>
      <charset val="186"/>
    </font>
    <font>
      <b/>
      <sz val="11"/>
      <name val="Times New Roman"/>
      <family val="1"/>
      <charset val="186"/>
    </font>
    <font>
      <sz val="8"/>
      <name val="Arial"/>
      <family val="2"/>
      <charset val="186"/>
    </font>
    <font>
      <b/>
      <sz val="12"/>
      <name val="Times New Roman"/>
      <family val="1"/>
      <charset val="186"/>
    </font>
    <font>
      <sz val="11"/>
      <name val="Times New Roman"/>
      <family val="1"/>
      <charset val="186"/>
    </font>
    <font>
      <sz val="10"/>
      <name val="Times New Roman"/>
      <family val="1"/>
    </font>
    <font>
      <sz val="10"/>
      <name val="Arial"/>
      <family val="2"/>
      <charset val="186"/>
    </font>
    <font>
      <sz val="11"/>
      <name val="Arial"/>
      <family val="2"/>
      <charset val="186"/>
    </font>
    <font>
      <b/>
      <i/>
      <sz val="11"/>
      <name val="Times New Roman"/>
      <family val="1"/>
      <charset val="186"/>
    </font>
    <font>
      <sz val="12"/>
      <name val="Times New Roman"/>
      <family val="1"/>
      <charset val="186"/>
    </font>
    <font>
      <b/>
      <sz val="12"/>
      <color indexed="8"/>
      <name val="Times New Roman"/>
      <family val="1"/>
      <charset val="186"/>
    </font>
    <font>
      <sz val="12"/>
      <color indexed="8"/>
      <name val="Times New Roman"/>
      <family val="1"/>
      <charset val="186"/>
    </font>
    <font>
      <i/>
      <sz val="12"/>
      <name val="Times New Roman"/>
      <family val="1"/>
      <charset val="186"/>
    </font>
    <font>
      <i/>
      <sz val="10"/>
      <name val="Arial"/>
      <family val="2"/>
      <charset val="186"/>
    </font>
    <font>
      <b/>
      <sz val="14"/>
      <color indexed="10"/>
      <name val="Times New Roman"/>
      <family val="1"/>
      <charset val="186"/>
    </font>
    <font>
      <b/>
      <i/>
      <sz val="12"/>
      <color indexed="10"/>
      <name val="Times New Roman"/>
      <family val="1"/>
      <charset val="186"/>
    </font>
    <font>
      <b/>
      <i/>
      <sz val="14"/>
      <color indexed="10"/>
      <name val="Times New Roman"/>
      <family val="1"/>
      <charset val="186"/>
    </font>
    <font>
      <sz val="10"/>
      <color theme="1"/>
      <name val="Arial"/>
      <family val="2"/>
      <charset val="186"/>
    </font>
    <font>
      <b/>
      <sz val="9"/>
      <color rgb="FFFF0000"/>
      <name val="Times New Roman"/>
      <family val="1"/>
      <charset val="186"/>
    </font>
    <font>
      <b/>
      <i/>
      <sz val="11"/>
      <color theme="1"/>
      <name val="Times New Roman"/>
      <family val="1"/>
      <charset val="186"/>
    </font>
    <font>
      <sz val="9"/>
      <color rgb="FFFF0000"/>
      <name val="Times New Roman"/>
      <family val="1"/>
      <charset val="186"/>
    </font>
    <font>
      <b/>
      <sz val="12"/>
      <color theme="1"/>
      <name val="Times New Roman"/>
      <family val="1"/>
      <charset val="186"/>
    </font>
    <font>
      <sz val="11"/>
      <color theme="1"/>
      <name val="Times New Roman"/>
      <family val="1"/>
      <charset val="186"/>
    </font>
    <font>
      <b/>
      <sz val="14"/>
      <color rgb="FFFF0000"/>
      <name val="Times New Roman"/>
      <family val="1"/>
      <charset val="186"/>
    </font>
    <font>
      <b/>
      <sz val="16"/>
      <color rgb="FFFF0000"/>
      <name val="Times New Roman"/>
      <family val="1"/>
      <charset val="186"/>
    </font>
    <font>
      <sz val="12"/>
      <color rgb="FF0000FF"/>
      <name val="Times New Roman"/>
      <family val="1"/>
      <charset val="186"/>
    </font>
    <font>
      <sz val="10"/>
      <color rgb="FF0000FF"/>
      <name val="Arial"/>
      <family val="2"/>
      <charset val="186"/>
    </font>
    <font>
      <b/>
      <sz val="11"/>
      <color theme="1"/>
      <name val="Times New Roman"/>
      <family val="1"/>
      <charset val="186"/>
    </font>
    <font>
      <b/>
      <sz val="9"/>
      <color rgb="FF0000FF"/>
      <name val="Times New Roman"/>
      <family val="1"/>
      <charset val="186"/>
    </font>
    <font>
      <i/>
      <sz val="10"/>
      <color rgb="FF0000FF"/>
      <name val="Times New Roman"/>
      <family val="1"/>
      <charset val="186"/>
    </font>
    <font>
      <sz val="12"/>
      <color rgb="FF000000"/>
      <name val="Times New Roman"/>
      <family val="1"/>
      <charset val="186"/>
    </font>
    <font>
      <sz val="10"/>
      <name val="BaltHelvetica"/>
    </font>
    <font>
      <sz val="12"/>
      <color theme="1"/>
      <name val="Times New Roman"/>
      <family val="2"/>
      <charset val="186"/>
    </font>
    <font>
      <sz val="10"/>
      <name val="BaltOptima"/>
      <charset val="186"/>
    </font>
    <font>
      <sz val="8"/>
      <name val="BaltGaramond"/>
      <family val="2"/>
    </font>
    <font>
      <sz val="10"/>
      <color indexed="8"/>
      <name val="Arial"/>
      <family val="2"/>
    </font>
    <font>
      <sz val="11"/>
      <color indexed="8"/>
      <name val="Calibri"/>
      <family val="2"/>
      <charset val="186"/>
    </font>
    <font>
      <sz val="10"/>
      <color indexed="9"/>
      <name val="Arial"/>
      <family val="2"/>
    </font>
    <font>
      <sz val="11"/>
      <color indexed="9"/>
      <name val="Calibri"/>
      <family val="2"/>
      <charset val="186"/>
    </font>
    <font>
      <sz val="11"/>
      <color indexed="8"/>
      <name val="Calibri"/>
      <family val="2"/>
    </font>
    <font>
      <sz val="11"/>
      <color indexed="9"/>
      <name val="Calibri"/>
      <family val="2"/>
    </font>
    <font>
      <sz val="11"/>
      <color indexed="16"/>
      <name val="Calibri"/>
      <family val="2"/>
    </font>
    <font>
      <sz val="11"/>
      <color indexed="37"/>
      <name val="Calibri"/>
      <family val="2"/>
    </font>
    <font>
      <b/>
      <sz val="11"/>
      <color indexed="53"/>
      <name val="Calibri"/>
      <family val="2"/>
    </font>
    <font>
      <b/>
      <sz val="11"/>
      <color indexed="17"/>
      <name val="Calibri"/>
      <family val="2"/>
    </font>
    <font>
      <b/>
      <sz val="11"/>
      <color indexed="9"/>
      <name val="Calibri"/>
      <family val="2"/>
    </font>
    <font>
      <sz val="8"/>
      <name val="BaltTimesRoman"/>
      <charset val="186"/>
    </font>
    <font>
      <sz val="10"/>
      <name val="BaltGaramond"/>
      <family val="2"/>
    </font>
    <font>
      <b/>
      <sz val="11"/>
      <color indexed="8"/>
      <name val="Calibri"/>
      <family val="2"/>
    </font>
    <font>
      <sz val="10"/>
      <name val="BaltGaramond"/>
      <family val="2"/>
      <charset val="186"/>
    </font>
    <font>
      <i/>
      <sz val="10"/>
      <color indexed="23"/>
      <name val="Arial"/>
      <family val="2"/>
    </font>
    <font>
      <i/>
      <sz val="11"/>
      <color indexed="23"/>
      <name val="Calibri"/>
      <family val="2"/>
      <charset val="186"/>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charset val="186"/>
    </font>
    <font>
      <u/>
      <sz val="8"/>
      <color indexed="12"/>
      <name val="BaltTimesRoman"/>
      <charset val="186"/>
    </font>
    <font>
      <sz val="11"/>
      <color indexed="48"/>
      <name val="Calibri"/>
      <family val="2"/>
    </font>
    <font>
      <sz val="11"/>
      <color indexed="53"/>
      <name val="Calibri"/>
      <family val="2"/>
    </font>
    <font>
      <sz val="11"/>
      <color indexed="60"/>
      <name val="Calibri"/>
      <family val="2"/>
    </font>
    <font>
      <sz val="11"/>
      <name val="Arial"/>
      <family val="2"/>
    </font>
    <font>
      <sz val="10"/>
      <color indexed="8"/>
      <name val="Arial"/>
      <family val="2"/>
      <charset val="186"/>
    </font>
    <font>
      <b/>
      <sz val="11"/>
      <color indexed="63"/>
      <name val="Calibri"/>
      <family val="2"/>
    </font>
    <font>
      <b/>
      <sz val="10"/>
      <color indexed="8"/>
      <name val="Arial"/>
      <family val="2"/>
    </font>
    <font>
      <sz val="8"/>
      <name val="Arial"/>
      <family val="2"/>
    </font>
    <font>
      <b/>
      <sz val="9"/>
      <color indexed="8"/>
      <name val="Times New Roman"/>
      <family val="1"/>
      <charset val="186"/>
    </font>
    <font>
      <b/>
      <sz val="10"/>
      <color indexed="39"/>
      <name val="Arial"/>
      <family val="2"/>
    </font>
    <font>
      <sz val="8"/>
      <color indexed="62"/>
      <name val="Arial"/>
      <family val="2"/>
    </font>
    <font>
      <b/>
      <sz val="8"/>
      <color indexed="8"/>
      <name val="Arial"/>
      <family val="2"/>
    </font>
    <font>
      <sz val="10"/>
      <name val="Arial"/>
      <family val="2"/>
    </font>
    <font>
      <sz val="9"/>
      <color indexed="8"/>
      <name val="Times New Roman"/>
      <family val="1"/>
      <charset val="186"/>
    </font>
    <font>
      <b/>
      <sz val="12"/>
      <color indexed="8"/>
      <name val="Arial"/>
      <family val="2"/>
      <charset val="186"/>
    </font>
    <font>
      <b/>
      <sz val="8"/>
      <name val="Arial"/>
      <family val="2"/>
    </font>
    <font>
      <sz val="8"/>
      <color indexed="8"/>
      <name val="Arial"/>
      <family val="2"/>
    </font>
    <font>
      <sz val="10"/>
      <color indexed="39"/>
      <name val="Arial"/>
      <family val="2"/>
    </font>
    <font>
      <sz val="10"/>
      <color indexed="8"/>
      <name val="Times New Roman"/>
      <family val="1"/>
      <charset val="186"/>
    </font>
    <font>
      <sz val="19"/>
      <color indexed="48"/>
      <name val="Arial"/>
      <family val="2"/>
      <charset val="186"/>
    </font>
    <font>
      <sz val="19"/>
      <name val="Arial"/>
      <family val="2"/>
    </font>
    <font>
      <sz val="10"/>
      <color indexed="10"/>
      <name val="Arial"/>
      <family val="2"/>
    </font>
    <font>
      <sz val="8"/>
      <color indexed="14"/>
      <name val="Arial"/>
      <family val="2"/>
    </font>
    <font>
      <b/>
      <sz val="18"/>
      <color indexed="62"/>
      <name val="Cambria"/>
      <family val="2"/>
    </font>
    <font>
      <sz val="10"/>
      <name val="Helv"/>
    </font>
    <font>
      <b/>
      <sz val="18"/>
      <color indexed="56"/>
      <name val="Cambria"/>
      <family val="2"/>
      <charset val="186"/>
    </font>
    <font>
      <sz val="11"/>
      <color indexed="10"/>
      <name val="Calibri"/>
      <family val="2"/>
    </font>
    <font>
      <sz val="11"/>
      <color indexed="14"/>
      <name val="Calibri"/>
      <family val="2"/>
    </font>
    <font>
      <sz val="11"/>
      <color indexed="20"/>
      <name val="Calibri"/>
      <family val="2"/>
      <charset val="186"/>
    </font>
    <font>
      <b/>
      <sz val="11"/>
      <color indexed="52"/>
      <name val="Calibri"/>
      <family val="2"/>
      <charset val="186"/>
    </font>
    <font>
      <b/>
      <sz val="11"/>
      <color indexed="9"/>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b/>
      <sz val="10"/>
      <color indexed="8"/>
      <name val="Times New Roman"/>
      <family val="1"/>
      <charset val="186"/>
    </font>
    <font>
      <sz val="11"/>
      <name val="BaltOptima"/>
      <charset val="186"/>
    </font>
    <font>
      <sz val="12"/>
      <color indexed="8"/>
      <name val="Times New Roman"/>
      <family val="2"/>
      <charset val="186"/>
    </font>
    <font>
      <b/>
      <sz val="11"/>
      <color rgb="FFFF0000"/>
      <name val="Times New Roman"/>
      <family val="1"/>
      <charset val="186"/>
    </font>
    <font>
      <i/>
      <sz val="11"/>
      <name val="Times New Roman"/>
      <family val="1"/>
      <charset val="186"/>
    </font>
    <font>
      <b/>
      <i/>
      <sz val="12"/>
      <color theme="1"/>
      <name val="Times New Roman"/>
      <family val="1"/>
      <charset val="186"/>
    </font>
    <font>
      <i/>
      <sz val="11"/>
      <color rgb="FF0000FF"/>
      <name val="Times New Roman"/>
      <family val="1"/>
      <charset val="186"/>
    </font>
    <font>
      <i/>
      <sz val="10"/>
      <color rgb="FF0000FF"/>
      <name val="Arial"/>
      <family val="2"/>
      <charset val="186"/>
    </font>
    <font>
      <b/>
      <sz val="10"/>
      <name val="Arial"/>
      <family val="2"/>
      <charset val="186"/>
    </font>
    <font>
      <vertAlign val="superscript"/>
      <sz val="12"/>
      <name val="Times New Roman"/>
      <family val="1"/>
      <charset val="186"/>
    </font>
    <font>
      <sz val="14"/>
      <color rgb="FFFF0000"/>
      <name val="Times New Roman"/>
      <family val="1"/>
      <charset val="186"/>
    </font>
    <font>
      <b/>
      <i/>
      <sz val="9"/>
      <color rgb="FF0000FF"/>
      <name val="Times New Roman"/>
      <family val="1"/>
      <charset val="186"/>
    </font>
    <font>
      <b/>
      <sz val="9"/>
      <color rgb="FF0000FF"/>
      <name val="Times New Roman"/>
      <family val="1"/>
    </font>
    <font>
      <b/>
      <sz val="10"/>
      <name val="Times New Roman"/>
      <family val="1"/>
      <charset val="186"/>
    </font>
    <font>
      <b/>
      <sz val="14"/>
      <name val="Times New Roman"/>
      <family val="1"/>
      <charset val="186"/>
    </font>
    <font>
      <b/>
      <i/>
      <sz val="10"/>
      <name val="Times New Roman"/>
      <family val="1"/>
      <charset val="186"/>
    </font>
    <font>
      <sz val="14"/>
      <color rgb="FFFF0000"/>
      <name val="Arial"/>
      <family val="2"/>
      <charset val="186"/>
    </font>
    <font>
      <i/>
      <sz val="9"/>
      <name val="Times New Roman"/>
      <family val="1"/>
      <charset val="186"/>
    </font>
    <font>
      <b/>
      <i/>
      <sz val="9"/>
      <name val="Times New Roman"/>
      <family val="1"/>
    </font>
    <font>
      <b/>
      <i/>
      <sz val="16"/>
      <color rgb="FFFF0000"/>
      <name val="Times New Roman"/>
      <family val="1"/>
      <charset val="186"/>
    </font>
    <font>
      <b/>
      <i/>
      <sz val="16"/>
      <name val="Times New Roman"/>
      <family val="1"/>
      <charset val="186"/>
    </font>
    <font>
      <b/>
      <sz val="10"/>
      <color rgb="FF0000FF"/>
      <name val="Arial"/>
      <family val="2"/>
      <charset val="186"/>
    </font>
    <font>
      <sz val="9"/>
      <color rgb="FF0000FF"/>
      <name val="Times New Roman"/>
      <family val="1"/>
      <charset val="186"/>
    </font>
    <font>
      <sz val="11"/>
      <color rgb="FF1F497D"/>
      <name val="Calibri"/>
      <family val="2"/>
      <charset val="186"/>
    </font>
    <font>
      <b/>
      <i/>
      <sz val="14"/>
      <name val="Times New Roman"/>
      <family val="1"/>
      <charset val="186"/>
    </font>
    <font>
      <sz val="11"/>
      <color rgb="FF000000"/>
      <name val="Calibri"/>
      <family val="2"/>
      <charset val="186"/>
    </font>
    <font>
      <sz val="14"/>
      <name val="Times New Roman"/>
      <family val="1"/>
      <charset val="186"/>
    </font>
    <font>
      <sz val="10"/>
      <color theme="1"/>
      <name val="Times New Roman"/>
      <family val="1"/>
      <charset val="186"/>
    </font>
    <font>
      <i/>
      <sz val="12"/>
      <name val="Arial"/>
      <family val="2"/>
      <charset val="186"/>
    </font>
    <font>
      <b/>
      <sz val="12"/>
      <color rgb="FFFF0000"/>
      <name val="Times New Roman"/>
      <family val="1"/>
      <charset val="186"/>
    </font>
    <font>
      <sz val="14"/>
      <color rgb="FF000000"/>
      <name val="Dutch TL"/>
      <family val="1"/>
      <charset val="186"/>
    </font>
    <font>
      <sz val="14"/>
      <color rgb="FF000000"/>
      <name val="Times New Roman"/>
      <family val="1"/>
      <charset val="186"/>
    </font>
    <font>
      <b/>
      <sz val="11"/>
      <color rgb="FF000000"/>
      <name val="Arial"/>
      <family val="2"/>
      <charset val="186"/>
    </font>
    <font>
      <i/>
      <sz val="11"/>
      <name val="Arial"/>
      <family val="2"/>
      <charset val="186"/>
    </font>
  </fonts>
  <fills count="82">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indexed="40"/>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44"/>
      </patternFill>
    </fill>
    <fill>
      <patternFill patternType="solid">
        <fgColor indexed="27"/>
      </patternFill>
    </fill>
    <fill>
      <patternFill patternType="solid">
        <fgColor indexed="47"/>
      </patternFill>
    </fill>
    <fill>
      <patternFill patternType="solid">
        <fgColor indexed="54"/>
      </patternFill>
    </fill>
    <fill>
      <patternFill patternType="solid">
        <fgColor indexed="57"/>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solid">
        <fgColor indexed="9"/>
        <bgColor indexed="64"/>
      </patternFill>
    </fill>
    <fill>
      <patternFill patternType="solid">
        <fgColor indexed="43"/>
        <bgColor indexed="64"/>
      </patternFill>
    </fill>
    <fill>
      <patternFill patternType="solid">
        <fgColor indexed="12"/>
      </patternFill>
    </fill>
    <fill>
      <patternFill patternType="solid">
        <fgColor indexed="10"/>
      </patternFill>
    </fill>
    <fill>
      <patternFill patternType="solid">
        <fgColor indexed="53"/>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indexed="62"/>
      </patternFill>
    </fill>
    <fill>
      <patternFill patternType="solid">
        <fgColor indexed="55"/>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rgb="FFFFFF00"/>
        <bgColor indexed="64"/>
      </patternFill>
    </fill>
    <fill>
      <patternFill patternType="solid">
        <fgColor rgb="FFFFFF99"/>
        <bgColor indexed="64"/>
      </patternFill>
    </fill>
    <fill>
      <patternFill patternType="solid">
        <fgColor rgb="FFCCFF99"/>
        <bgColor indexed="64"/>
      </patternFill>
    </fill>
  </fills>
  <borders count="16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thin">
        <color indexed="64"/>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right/>
      <top/>
      <bottom style="double">
        <color indexed="53"/>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hair">
        <color auto="1"/>
      </right>
      <top style="thin">
        <color auto="1"/>
      </top>
      <bottom style="hair">
        <color auto="1"/>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indexed="64"/>
      </left>
      <right/>
      <top/>
      <bottom/>
      <diagonal/>
    </border>
    <border>
      <left style="thin">
        <color auto="1"/>
      </left>
      <right style="thin">
        <color auto="1"/>
      </right>
      <top/>
      <bottom/>
      <diagonal/>
    </border>
    <border>
      <left style="hair">
        <color indexed="64"/>
      </left>
      <right style="thin">
        <color indexed="64"/>
      </right>
      <top style="hair">
        <color indexed="64"/>
      </top>
      <bottom/>
      <diagonal/>
    </border>
    <border>
      <left style="thin">
        <color auto="1"/>
      </left>
      <right/>
      <top/>
      <bottom style="thin">
        <color auto="1"/>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hair">
        <color auto="1"/>
      </right>
      <top style="thin">
        <color auto="1"/>
      </top>
      <bottom style="hair">
        <color auto="1"/>
      </bottom>
      <diagonal/>
    </border>
    <border>
      <left/>
      <right style="medium">
        <color rgb="FF7030A0"/>
      </right>
      <top/>
      <bottom/>
      <diagonal/>
    </border>
    <border>
      <left style="hair">
        <color indexed="64"/>
      </left>
      <right style="medium">
        <color rgb="FF7030A0"/>
      </right>
      <top style="thin">
        <color indexed="64"/>
      </top>
      <bottom style="hair">
        <color indexed="64"/>
      </bottom>
      <diagonal/>
    </border>
    <border>
      <left style="hair">
        <color indexed="64"/>
      </left>
      <right style="medium">
        <color rgb="FF7030A0"/>
      </right>
      <top style="hair">
        <color indexed="64"/>
      </top>
      <bottom style="hair">
        <color indexed="64"/>
      </bottom>
      <diagonal/>
    </border>
    <border>
      <left style="thin">
        <color auto="1"/>
      </left>
      <right style="thin">
        <color auto="1"/>
      </right>
      <top style="medium">
        <color indexed="64"/>
      </top>
      <bottom style="thin">
        <color auto="1"/>
      </bottom>
      <diagonal/>
    </border>
    <border>
      <left style="medium">
        <color rgb="FF7030A0"/>
      </left>
      <right style="hair">
        <color indexed="64"/>
      </right>
      <top style="hair">
        <color indexed="64"/>
      </top>
      <bottom style="hair">
        <color indexed="64"/>
      </bottom>
      <diagonal/>
    </border>
    <border>
      <left style="medium">
        <color rgb="FF7030A0"/>
      </left>
      <right style="thin">
        <color auto="1"/>
      </right>
      <top style="thin">
        <color auto="1"/>
      </top>
      <bottom style="thin">
        <color auto="1"/>
      </bottom>
      <diagonal/>
    </border>
    <border>
      <left/>
      <right/>
      <top style="medium">
        <color indexed="64"/>
      </top>
      <bottom style="thin">
        <color auto="1"/>
      </bottom>
      <diagonal/>
    </border>
    <border>
      <left style="hair">
        <color indexed="64"/>
      </left>
      <right style="medium">
        <color rgb="FF7030A0"/>
      </right>
      <top/>
      <bottom style="hair">
        <color indexed="64"/>
      </bottom>
      <diagonal/>
    </border>
    <border>
      <left style="medium">
        <color rgb="FF7030A0"/>
      </left>
      <right style="hair">
        <color indexed="64"/>
      </right>
      <top/>
      <bottom style="hair">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bottom style="hair">
        <color indexed="64"/>
      </bottom>
      <diagonal/>
    </border>
    <border>
      <left/>
      <right/>
      <top style="hair">
        <color indexed="64"/>
      </top>
      <bottom style="hair">
        <color indexed="64"/>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thin">
        <color theme="1"/>
      </bottom>
      <diagonal/>
    </border>
    <border>
      <left style="medium">
        <color indexed="64"/>
      </left>
      <right style="medium">
        <color indexed="64"/>
      </right>
      <top/>
      <bottom/>
      <diagonal/>
    </border>
    <border>
      <left/>
      <right style="hair">
        <color auto="1"/>
      </right>
      <top style="thin">
        <color auto="1"/>
      </top>
      <bottom style="hair">
        <color auto="1"/>
      </bottom>
      <diagonal/>
    </border>
    <border>
      <left style="hair">
        <color theme="1"/>
      </left>
      <right style="hair">
        <color theme="1"/>
      </right>
      <top style="hair">
        <color theme="1"/>
      </top>
      <bottom style="hair">
        <color theme="1"/>
      </bottom>
      <diagonal/>
    </border>
    <border>
      <left style="medium">
        <color indexed="64"/>
      </left>
      <right style="medium">
        <color indexed="64"/>
      </right>
      <top style="medium">
        <color auto="1"/>
      </top>
      <bottom style="medium">
        <color auto="1"/>
      </bottom>
      <diagonal/>
    </border>
    <border>
      <left style="medium">
        <color indexed="64"/>
      </left>
      <right style="thin">
        <color indexed="64"/>
      </right>
      <top style="medium">
        <color auto="1"/>
      </top>
      <bottom style="medium">
        <color auto="1"/>
      </bottom>
      <diagonal/>
    </border>
    <border>
      <left style="hair">
        <color indexed="64"/>
      </left>
      <right style="thin">
        <color indexed="64"/>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indexed="64"/>
      </top>
      <bottom style="hair">
        <color indexed="64"/>
      </bottom>
      <diagonal/>
    </border>
    <border>
      <left style="medium">
        <color auto="1"/>
      </left>
      <right style="medium">
        <color auto="1"/>
      </right>
      <top style="hair">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thin">
        <color indexed="64"/>
      </top>
      <bottom style="hair">
        <color indexed="64"/>
      </bottom>
      <diagonal/>
    </border>
    <border>
      <left style="hair">
        <color indexed="64"/>
      </left>
      <right style="medium">
        <color auto="1"/>
      </right>
      <top style="hair">
        <color indexed="64"/>
      </top>
      <bottom style="hair">
        <color indexed="64"/>
      </bottom>
      <diagonal/>
    </border>
    <border>
      <left style="hair">
        <color indexed="64"/>
      </left>
      <right style="medium">
        <color auto="1"/>
      </right>
      <top style="hair">
        <color indexed="64"/>
      </top>
      <bottom style="thin">
        <color indexed="64"/>
      </bottom>
      <diagonal/>
    </border>
    <border>
      <left/>
      <right style="thin">
        <color auto="1"/>
      </right>
      <top/>
      <bottom style="thin">
        <color auto="1"/>
      </bottom>
      <diagonal/>
    </border>
    <border>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hair">
        <color indexed="64"/>
      </right>
      <top style="thin">
        <color indexed="64"/>
      </top>
      <bottom style="hair">
        <color indexed="64"/>
      </bottom>
      <diagonal/>
    </border>
    <border>
      <left style="thin">
        <color indexed="64"/>
      </left>
      <right/>
      <top style="thin">
        <color indexed="64"/>
      </top>
      <bottom/>
      <diagonal/>
    </border>
    <border>
      <left style="thin">
        <color auto="1"/>
      </left>
      <right style="medium">
        <color auto="1"/>
      </right>
      <top style="thin">
        <color auto="1"/>
      </top>
      <bottom/>
      <diagonal/>
    </border>
    <border>
      <left style="medium">
        <color indexed="64"/>
      </left>
      <right style="medium">
        <color indexed="64"/>
      </right>
      <top style="medium">
        <color indexed="64"/>
      </top>
      <bottom style="thin">
        <color auto="1"/>
      </bottom>
      <diagonal/>
    </border>
    <border>
      <left style="thin">
        <color indexed="64"/>
      </left>
      <right/>
      <top style="hair">
        <color indexed="64"/>
      </top>
      <bottom style="hair">
        <color indexed="64"/>
      </bottom>
      <diagonal/>
    </border>
    <border>
      <left style="hair">
        <color theme="1"/>
      </left>
      <right style="hair">
        <color theme="1"/>
      </right>
      <top/>
      <bottom style="hair">
        <color theme="1"/>
      </bottom>
      <diagonal/>
    </border>
    <border>
      <left style="medium">
        <color auto="1"/>
      </left>
      <right style="medium">
        <color auto="1"/>
      </right>
      <top/>
      <bottom style="hair">
        <color indexed="64"/>
      </bottom>
      <diagonal/>
    </border>
    <border>
      <left style="medium">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auto="1"/>
      </right>
      <top style="medium">
        <color indexed="64"/>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right style="medium">
        <color rgb="FF7030A0"/>
      </right>
      <top/>
      <bottom style="thin">
        <color auto="1"/>
      </bottom>
      <diagonal/>
    </border>
    <border>
      <left style="hair">
        <color auto="1"/>
      </left>
      <right style="thin">
        <color auto="1"/>
      </right>
      <top style="medium">
        <color indexed="64"/>
      </top>
      <bottom style="hair">
        <color auto="1"/>
      </bottom>
      <diagonal/>
    </border>
    <border>
      <left style="medium">
        <color indexed="64"/>
      </left>
      <right/>
      <top/>
      <bottom/>
      <diagonal/>
    </border>
    <border>
      <left style="medium">
        <color theme="1"/>
      </left>
      <right style="hair">
        <color auto="1"/>
      </right>
      <top style="medium">
        <color indexed="64"/>
      </top>
      <bottom style="hair">
        <color auto="1"/>
      </bottom>
      <diagonal/>
    </border>
    <border>
      <left style="hair">
        <color auto="1"/>
      </left>
      <right style="medium">
        <color theme="1"/>
      </right>
      <top style="medium">
        <color indexed="64"/>
      </top>
      <bottom style="hair">
        <color auto="1"/>
      </bottom>
      <diagonal/>
    </border>
    <border>
      <left style="medium">
        <color theme="1"/>
      </left>
      <right style="hair">
        <color indexed="64"/>
      </right>
      <top style="hair">
        <color indexed="64"/>
      </top>
      <bottom style="hair">
        <color indexed="64"/>
      </bottom>
      <diagonal/>
    </border>
    <border>
      <left style="hair">
        <color indexed="64"/>
      </left>
      <right style="medium">
        <color theme="1"/>
      </right>
      <top style="hair">
        <color indexed="64"/>
      </top>
      <bottom style="hair">
        <color indexed="64"/>
      </bottom>
      <diagonal/>
    </border>
    <border>
      <left style="medium">
        <color theme="1"/>
      </left>
      <right style="hair">
        <color indexed="64"/>
      </right>
      <top style="hair">
        <color indexed="64"/>
      </top>
      <bottom style="thin">
        <color indexed="64"/>
      </bottom>
      <diagonal/>
    </border>
    <border>
      <left style="hair">
        <color indexed="64"/>
      </left>
      <right style="medium">
        <color theme="1"/>
      </right>
      <top style="hair">
        <color indexed="64"/>
      </top>
      <bottom style="thin">
        <color indexed="64"/>
      </bottom>
      <diagonal/>
    </border>
    <border>
      <left style="medium">
        <color theme="1"/>
      </left>
      <right/>
      <top style="thin">
        <color auto="1"/>
      </top>
      <bottom style="thin">
        <color auto="1"/>
      </bottom>
      <diagonal/>
    </border>
    <border>
      <left style="medium">
        <color theme="1"/>
      </left>
      <right style="hair">
        <color auto="1"/>
      </right>
      <top style="thin">
        <color auto="1"/>
      </top>
      <bottom style="hair">
        <color auto="1"/>
      </bottom>
      <diagonal/>
    </border>
    <border>
      <left style="hair">
        <color auto="1"/>
      </left>
      <right style="medium">
        <color theme="1"/>
      </right>
      <top style="thin">
        <color auto="1"/>
      </top>
      <bottom style="hair">
        <color auto="1"/>
      </bottom>
      <diagonal/>
    </border>
    <border>
      <left style="medium">
        <color theme="1"/>
      </left>
      <right style="hair">
        <color auto="1"/>
      </right>
      <top style="hair">
        <color auto="1"/>
      </top>
      <bottom style="hair">
        <color theme="1"/>
      </bottom>
      <diagonal/>
    </border>
    <border>
      <left style="hair">
        <color auto="1"/>
      </left>
      <right style="medium">
        <color theme="1"/>
      </right>
      <top style="hair">
        <color auto="1"/>
      </top>
      <bottom style="hair">
        <color theme="1"/>
      </bottom>
      <diagonal/>
    </border>
    <border>
      <left style="medium">
        <color theme="1"/>
      </left>
      <right style="hair">
        <color theme="1"/>
      </right>
      <top style="hair">
        <color theme="1"/>
      </top>
      <bottom style="hair">
        <color theme="1"/>
      </bottom>
      <diagonal/>
    </border>
    <border>
      <left style="hair">
        <color theme="1"/>
      </left>
      <right style="medium">
        <color theme="1"/>
      </right>
      <top style="hair">
        <color theme="1"/>
      </top>
      <bottom style="hair">
        <color theme="1"/>
      </bottom>
      <diagonal/>
    </border>
    <border>
      <left style="medium">
        <color theme="1"/>
      </left>
      <right style="hair">
        <color theme="1"/>
      </right>
      <top/>
      <bottom style="hair">
        <color theme="1"/>
      </bottom>
      <diagonal/>
    </border>
    <border>
      <left style="hair">
        <color theme="1"/>
      </left>
      <right style="thin">
        <color theme="1"/>
      </right>
      <top/>
      <bottom style="hair">
        <color theme="1"/>
      </bottom>
      <diagonal/>
    </border>
    <border>
      <left style="hair">
        <color theme="1"/>
      </left>
      <right style="thin">
        <color theme="1"/>
      </right>
      <top style="hair">
        <color theme="1"/>
      </top>
      <bottom style="hair">
        <color theme="1"/>
      </bottom>
      <diagonal/>
    </border>
    <border>
      <left style="medium">
        <color theme="1"/>
      </left>
      <right style="hair">
        <color theme="1"/>
      </right>
      <top style="hair">
        <color theme="1"/>
      </top>
      <bottom/>
      <diagonal/>
    </border>
    <border>
      <left style="hair">
        <color theme="1"/>
      </left>
      <right style="thin">
        <color theme="1"/>
      </right>
      <top style="hair">
        <color theme="1"/>
      </top>
      <bottom/>
      <diagonal/>
    </border>
    <border>
      <left style="thin">
        <color theme="1"/>
      </left>
      <right style="hair">
        <color theme="1"/>
      </right>
      <top style="medium">
        <color theme="1"/>
      </top>
      <bottom style="hair">
        <color theme="1"/>
      </bottom>
      <diagonal/>
    </border>
    <border>
      <left style="hair">
        <color theme="1"/>
      </left>
      <right style="hair">
        <color theme="1"/>
      </right>
      <top style="medium">
        <color theme="1"/>
      </top>
      <bottom style="hair">
        <color theme="1"/>
      </bottom>
      <diagonal/>
    </border>
    <border>
      <left style="hair">
        <color theme="1"/>
      </left>
      <right style="thin">
        <color theme="1"/>
      </right>
      <top style="medium">
        <color theme="1"/>
      </top>
      <bottom style="hair">
        <color theme="1"/>
      </bottom>
      <diagonal/>
    </border>
    <border>
      <left style="thin">
        <color theme="1"/>
      </left>
      <right style="hair">
        <color theme="1"/>
      </right>
      <top style="hair">
        <color theme="1"/>
      </top>
      <bottom style="hair">
        <color theme="1"/>
      </bottom>
      <diagonal/>
    </border>
    <border>
      <left style="hair">
        <color theme="1"/>
      </left>
      <right style="hair">
        <color theme="1"/>
      </right>
      <top style="hair">
        <color theme="1"/>
      </top>
      <bottom/>
      <diagonal/>
    </border>
    <border>
      <left style="medium">
        <color auto="1"/>
      </left>
      <right style="medium">
        <color auto="1"/>
      </right>
      <top style="thin">
        <color auto="1"/>
      </top>
      <bottom/>
      <diagonal/>
    </border>
    <border>
      <left/>
      <right style="thin">
        <color auto="1"/>
      </right>
      <top style="thin">
        <color auto="1"/>
      </top>
      <bottom/>
      <diagonal/>
    </border>
    <border>
      <left style="medium">
        <color indexed="64"/>
      </left>
      <right style="thin">
        <color auto="1"/>
      </right>
      <top style="thin">
        <color auto="1"/>
      </top>
      <bottom/>
      <diagonal/>
    </border>
    <border>
      <left style="hair">
        <color indexed="64"/>
      </left>
      <right style="medium">
        <color rgb="FF7030A0"/>
      </right>
      <top style="hair">
        <color indexed="64"/>
      </top>
      <bottom/>
      <diagonal/>
    </border>
    <border>
      <left style="medium">
        <color rgb="FF7030A0"/>
      </left>
      <right style="hair">
        <color indexed="64"/>
      </right>
      <top style="hair">
        <color indexed="64"/>
      </top>
      <bottom/>
      <diagonal/>
    </border>
    <border>
      <left style="medium">
        <color auto="1"/>
      </left>
      <right style="hair">
        <color auto="1"/>
      </right>
      <top style="hair">
        <color auto="1"/>
      </top>
      <bottom/>
      <diagonal/>
    </border>
    <border>
      <left style="hair">
        <color indexed="64"/>
      </left>
      <right style="medium">
        <color auto="1"/>
      </right>
      <top style="hair">
        <color indexed="64"/>
      </top>
      <bottom/>
      <diagonal/>
    </border>
    <border>
      <left/>
      <right/>
      <top style="hair">
        <color indexed="64"/>
      </top>
      <bottom/>
      <diagonal/>
    </border>
    <border>
      <left style="hair">
        <color indexed="64"/>
      </left>
      <right style="medium">
        <color theme="1"/>
      </right>
      <top style="hair">
        <color indexed="64"/>
      </top>
      <bottom/>
      <diagonal/>
    </border>
    <border>
      <left style="hair">
        <color theme="1"/>
      </left>
      <right style="medium">
        <color theme="1"/>
      </right>
      <top style="hair">
        <color theme="1"/>
      </top>
      <bottom/>
      <diagonal/>
    </border>
    <border>
      <left style="thin">
        <color theme="1"/>
      </left>
      <right style="hair">
        <color theme="1"/>
      </right>
      <top/>
      <bottom style="hair">
        <color theme="1"/>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auto="1"/>
      </top>
      <bottom style="hair">
        <color auto="1"/>
      </bottom>
      <diagonal/>
    </border>
    <border>
      <left style="thin">
        <color indexed="64"/>
      </left>
      <right/>
      <top style="hair">
        <color indexed="64"/>
      </top>
      <bottom style="thin">
        <color indexed="64"/>
      </bottom>
      <diagonal/>
    </border>
    <border>
      <left/>
      <right style="medium">
        <color indexed="64"/>
      </right>
      <top style="medium">
        <color auto="1"/>
      </top>
      <bottom style="thin">
        <color auto="1"/>
      </bottom>
      <diagonal/>
    </border>
    <border>
      <left/>
      <right/>
      <top style="medium">
        <color auto="1"/>
      </top>
      <bottom style="thin">
        <color auto="1"/>
      </bottom>
      <diagonal/>
    </border>
    <border>
      <left style="thin">
        <color theme="1"/>
      </left>
      <right style="hair">
        <color theme="1"/>
      </right>
      <top style="hair">
        <color theme="1"/>
      </top>
      <bottom style="thin">
        <color theme="1"/>
      </bottom>
      <diagonal/>
    </border>
    <border>
      <left style="hair">
        <color theme="1"/>
      </left>
      <right style="hair">
        <color theme="1"/>
      </right>
      <top style="hair">
        <color theme="1"/>
      </top>
      <bottom style="thin">
        <color theme="1"/>
      </bottom>
      <diagonal/>
    </border>
    <border>
      <left style="hair">
        <color theme="1"/>
      </left>
      <right style="thin">
        <color theme="1"/>
      </right>
      <top style="hair">
        <color theme="1"/>
      </top>
      <bottom style="thin">
        <color theme="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971">
    <xf numFmtId="0" fontId="0" fillId="0" borderId="0"/>
    <xf numFmtId="0" fontId="13" fillId="0" borderId="0"/>
    <xf numFmtId="0" fontId="13" fillId="0" borderId="0"/>
    <xf numFmtId="0" fontId="24" fillId="0" borderId="0"/>
    <xf numFmtId="0" fontId="24" fillId="0" borderId="0"/>
    <xf numFmtId="0" fontId="13" fillId="0" borderId="0"/>
    <xf numFmtId="0" fontId="38" fillId="0" borderId="0"/>
    <xf numFmtId="43" fontId="38" fillId="0" borderId="0" applyFont="0" applyFill="0" applyBorder="0" applyAlignment="0" applyProtection="0"/>
    <xf numFmtId="9" fontId="38" fillId="0" borderId="0" applyFont="0" applyFill="0" applyBorder="0" applyAlignment="0" applyProtection="0"/>
    <xf numFmtId="0" fontId="40" fillId="0" borderId="0"/>
    <xf numFmtId="2" fontId="41" fillId="0" borderId="0"/>
    <xf numFmtId="0" fontId="42" fillId="6" borderId="0" applyNumberFormat="0" applyBorder="0" applyAlignment="0" applyProtection="0"/>
    <xf numFmtId="0" fontId="42" fillId="6" borderId="0" applyNumberFormat="0" applyBorder="0" applyAlignment="0" applyProtection="0"/>
    <xf numFmtId="0" fontId="43" fillId="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9"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3" fillId="11"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3" fillId="13"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3" fillId="15"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3" fillId="16"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3" fillId="14"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3" fillId="19"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3" fillId="13"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3" fillId="14"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3" fillId="21"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5" fillId="22"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45" fillId="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5" fillId="19"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5" fillId="23"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5" fillId="24"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5"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46" fillId="36" borderId="0" applyNumberFormat="0" applyBorder="0" applyAlignment="0" applyProtection="0"/>
    <xf numFmtId="0" fontId="47" fillId="37" borderId="0" applyNumberFormat="0" applyBorder="0" applyAlignment="0" applyProtection="0"/>
    <xf numFmtId="0" fontId="47" fillId="35"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36" borderId="0" applyNumberFormat="0" applyBorder="0" applyAlignment="0" applyProtection="0"/>
    <xf numFmtId="0" fontId="46" fillId="41" borderId="0" applyNumberFormat="0" applyBorder="0" applyAlignment="0" applyProtection="0"/>
    <xf numFmtId="0" fontId="47" fillId="29" borderId="0" applyNumberFormat="0" applyBorder="0" applyAlignment="0" applyProtection="0"/>
    <xf numFmtId="0" fontId="47" fillId="42"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43"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43"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6" fillId="36" borderId="0" applyNumberFormat="0" applyBorder="0" applyAlignment="0" applyProtection="0"/>
    <xf numFmtId="0" fontId="46" fillId="34" borderId="0" applyNumberFormat="0" applyBorder="0" applyAlignment="0" applyProtection="0"/>
    <xf numFmtId="0" fontId="46" fillId="29" borderId="0" applyNumberFormat="0" applyBorder="0" applyAlignment="0" applyProtection="0"/>
    <xf numFmtId="0" fontId="46" fillId="37" borderId="0" applyNumberFormat="0" applyBorder="0" applyAlignment="0" applyProtection="0"/>
    <xf numFmtId="0" fontId="47" fillId="29" borderId="0" applyNumberFormat="0" applyBorder="0" applyAlignment="0" applyProtection="0"/>
    <xf numFmtId="0" fontId="47" fillId="36"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6" fillId="26" borderId="0" applyNumberFormat="0" applyBorder="0" applyAlignment="0" applyProtection="0"/>
    <xf numFmtId="0" fontId="46" fillId="39" borderId="0" applyNumberFormat="0" applyBorder="0" applyAlignment="0" applyProtection="0"/>
    <xf numFmtId="0" fontId="46" fillId="28" borderId="0" applyNumberFormat="0" applyBorder="0" applyAlignment="0" applyProtection="0"/>
    <xf numFmtId="0" fontId="47" fillId="28" borderId="0" applyNumberFormat="0" applyBorder="0" applyAlignment="0" applyProtection="0"/>
    <xf numFmtId="0" fontId="47" fillId="31"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31"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31"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6" fillId="47" borderId="0" applyNumberFormat="0" applyBorder="0" applyAlignment="0" applyProtection="0"/>
    <xf numFmtId="0" fontId="46" fillId="35"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1"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1"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9" fillId="47" borderId="0" applyNumberFormat="0" applyBorder="0" applyAlignment="0" applyProtection="0"/>
    <xf numFmtId="0" fontId="48" fillId="35" borderId="0" applyNumberFormat="0" applyBorder="0" applyAlignment="0" applyProtection="0"/>
    <xf numFmtId="0" fontId="50" fillId="52" borderId="26" applyNumberFormat="0" applyAlignment="0" applyProtection="0"/>
    <xf numFmtId="0" fontId="50" fillId="52" borderId="26" applyNumberFormat="0" applyAlignment="0" applyProtection="0"/>
    <xf numFmtId="0" fontId="50" fillId="52" borderId="26" applyNumberFormat="0" applyAlignment="0" applyProtection="0"/>
    <xf numFmtId="0" fontId="51" fillId="53" borderId="27" applyNumberFormat="0" applyAlignment="0" applyProtection="0"/>
    <xf numFmtId="0" fontId="50" fillId="52" borderId="26" applyNumberFormat="0" applyAlignment="0" applyProtection="0"/>
    <xf numFmtId="0" fontId="52" fillId="37" borderId="28" applyNumberFormat="0" applyAlignment="0" applyProtection="0"/>
    <xf numFmtId="0" fontId="52" fillId="37" borderId="28" applyNumberFormat="0" applyAlignment="0" applyProtection="0"/>
    <xf numFmtId="0" fontId="52" fillId="45" borderId="28" applyNumberFormat="0" applyAlignment="0" applyProtection="0"/>
    <xf numFmtId="0" fontId="52" fillId="37" borderId="28" applyNumberFormat="0" applyAlignment="0" applyProtection="0"/>
    <xf numFmtId="167" fontId="53" fillId="0" borderId="0" applyFont="0" applyFill="0" applyBorder="0" applyAlignment="0" applyProtection="0"/>
    <xf numFmtId="1" fontId="54" fillId="0" borderId="0">
      <alignment horizontal="center" vertical="center"/>
      <protection locked="0"/>
    </xf>
    <xf numFmtId="0" fontId="55" fillId="54" borderId="0" applyNumberFormat="0" applyBorder="0" applyAlignment="0" applyProtection="0"/>
    <xf numFmtId="0" fontId="55"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55" fillId="58" borderId="0" applyNumberFormat="0" applyBorder="0" applyAlignment="0" applyProtection="0"/>
    <xf numFmtId="168" fontId="54" fillId="0" borderId="0" applyBorder="0" applyAlignment="0" applyProtection="0"/>
    <xf numFmtId="168" fontId="54" fillId="0" borderId="0" applyBorder="0" applyAlignment="0" applyProtection="0"/>
    <xf numFmtId="168" fontId="56" fillId="0" borderId="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59" borderId="0" applyNumberFormat="0" applyBorder="0" applyAlignment="0" applyProtection="0"/>
    <xf numFmtId="0" fontId="59" fillId="59" borderId="0" applyNumberFormat="0" applyBorder="0" applyAlignment="0" applyProtection="0"/>
    <xf numFmtId="0" fontId="46" fillId="41" borderId="0" applyNumberFormat="0" applyBorder="0" applyAlignment="0" applyProtection="0"/>
    <xf numFmtId="0" fontId="59" fillId="59" borderId="0" applyNumberFormat="0" applyBorder="0" applyAlignment="0" applyProtection="0"/>
    <xf numFmtId="0" fontId="60" fillId="0" borderId="29" applyNumberFormat="0" applyFill="0" applyAlignment="0" applyProtection="0"/>
    <xf numFmtId="0" fontId="61" fillId="0" borderId="30" applyNumberFormat="0" applyFill="0" applyAlignment="0" applyProtection="0"/>
    <xf numFmtId="0" fontId="61" fillId="0" borderId="30" applyNumberFormat="0" applyFill="0" applyAlignment="0" applyProtection="0"/>
    <xf numFmtId="0" fontId="61" fillId="0" borderId="31" applyNumberFormat="0" applyFill="0" applyAlignment="0" applyProtection="0"/>
    <xf numFmtId="0" fontId="61" fillId="0" borderId="30"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3" applyNumberFormat="0" applyFill="0" applyAlignment="0" applyProtection="0"/>
    <xf numFmtId="0" fontId="62" fillId="0" borderId="32" applyNumberFormat="0" applyFill="0" applyAlignment="0" applyProtection="0"/>
    <xf numFmtId="0" fontId="62"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5" fillId="48" borderId="26" applyNumberFormat="0" applyAlignment="0" applyProtection="0"/>
    <xf numFmtId="0" fontId="65" fillId="48" borderId="26" applyNumberFormat="0" applyAlignment="0" applyProtection="0"/>
    <xf numFmtId="0" fontId="65" fillId="48" borderId="26" applyNumberFormat="0" applyAlignment="0" applyProtection="0"/>
    <xf numFmtId="0" fontId="65" fillId="48" borderId="27" applyNumberFormat="0" applyAlignment="0" applyProtection="0"/>
    <xf numFmtId="0" fontId="65" fillId="48" borderId="26" applyNumberFormat="0" applyAlignment="0" applyProtection="0"/>
    <xf numFmtId="169" fontId="54" fillId="60" borderId="0"/>
    <xf numFmtId="169" fontId="54" fillId="60" borderId="0"/>
    <xf numFmtId="169" fontId="56" fillId="60" borderId="0"/>
    <xf numFmtId="0" fontId="66" fillId="0" borderId="34" applyNumberFormat="0" applyFill="0" applyAlignment="0" applyProtection="0"/>
    <xf numFmtId="0" fontId="66" fillId="0" borderId="34" applyNumberFormat="0" applyFill="0" applyAlignment="0" applyProtection="0"/>
    <xf numFmtId="0" fontId="59" fillId="0" borderId="35" applyNumberFormat="0" applyFill="0" applyAlignment="0" applyProtection="0"/>
    <xf numFmtId="0" fontId="66" fillId="0" borderId="34" applyNumberFormat="0" applyFill="0" applyAlignment="0" applyProtection="0"/>
    <xf numFmtId="0" fontId="67" fillId="48" borderId="0" applyNumberFormat="0" applyBorder="0" applyAlignment="0" applyProtection="0"/>
    <xf numFmtId="0" fontId="67" fillId="48" borderId="0" applyNumberFormat="0" applyBorder="0" applyAlignment="0" applyProtection="0"/>
    <xf numFmtId="0" fontId="59" fillId="48" borderId="0" applyNumberFormat="0" applyBorder="0" applyAlignment="0" applyProtection="0"/>
    <xf numFmtId="0" fontId="67" fillId="48"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3" fillId="0" borderId="0"/>
    <xf numFmtId="0" fontId="13" fillId="0" borderId="0"/>
    <xf numFmtId="0" fontId="13" fillId="0" borderId="0"/>
    <xf numFmtId="0" fontId="13" fillId="0" borderId="0"/>
    <xf numFmtId="0" fontId="13" fillId="0" borderId="0"/>
    <xf numFmtId="0" fontId="13" fillId="0" borderId="0"/>
    <xf numFmtId="0" fontId="53" fillId="0" borderId="0"/>
    <xf numFmtId="0" fontId="13" fillId="0" borderId="0"/>
    <xf numFmtId="0" fontId="24" fillId="0" borderId="0"/>
    <xf numFmtId="0" fontId="13" fillId="0" borderId="0"/>
    <xf numFmtId="0" fontId="6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3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47" borderId="36" applyNumberFormat="0" applyFont="0" applyAlignment="0" applyProtection="0"/>
    <xf numFmtId="0" fontId="13" fillId="47" borderId="36" applyNumberFormat="0" applyFont="0" applyAlignment="0" applyProtection="0"/>
    <xf numFmtId="0" fontId="13" fillId="47" borderId="36" applyNumberFormat="0" applyFont="0" applyAlignment="0" applyProtection="0"/>
    <xf numFmtId="0" fontId="13" fillId="47" borderId="36" applyNumberFormat="0" applyFont="0" applyAlignment="0" applyProtection="0"/>
    <xf numFmtId="0" fontId="9" fillId="47" borderId="27" applyNumberFormat="0" applyFont="0" applyAlignment="0" applyProtection="0"/>
    <xf numFmtId="0" fontId="13" fillId="47" borderId="36" applyNumberFormat="0" applyFont="0" applyAlignment="0" applyProtection="0"/>
    <xf numFmtId="0" fontId="13" fillId="47" borderId="36" applyNumberFormat="0" applyFont="0" applyAlignment="0" applyProtection="0"/>
    <xf numFmtId="0" fontId="13" fillId="47" borderId="36" applyNumberFormat="0" applyFont="0" applyAlignment="0" applyProtection="0"/>
    <xf numFmtId="0" fontId="13" fillId="47" borderId="36" applyNumberFormat="0" applyFont="0" applyAlignment="0" applyProtection="0"/>
    <xf numFmtId="0" fontId="70" fillId="52" borderId="37" applyNumberFormat="0" applyAlignment="0" applyProtection="0"/>
    <xf numFmtId="0" fontId="70" fillId="52" borderId="37" applyNumberFormat="0" applyAlignment="0" applyProtection="0"/>
    <xf numFmtId="0" fontId="70" fillId="53" borderId="37" applyNumberFormat="0" applyAlignment="0" applyProtection="0"/>
    <xf numFmtId="0" fontId="70" fillId="52" borderId="37" applyNumberFormat="0" applyAlignment="0" applyProtection="0"/>
    <xf numFmtId="0" fontId="13" fillId="0" borderId="0"/>
    <xf numFmtId="0" fontId="13" fillId="0" borderId="0"/>
    <xf numFmtId="0" fontId="24"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4" fillId="0" borderId="0"/>
    <xf numFmtId="0" fontId="14" fillId="0" borderId="0"/>
    <xf numFmtId="9" fontId="5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168" fontId="54" fillId="61" borderId="0" applyBorder="0" applyProtection="0"/>
    <xf numFmtId="168" fontId="56" fillId="61" borderId="0" applyBorder="0" applyProtection="0"/>
    <xf numFmtId="168" fontId="54" fillId="61" borderId="0" applyBorder="0" applyProtection="0"/>
    <xf numFmtId="168" fontId="54" fillId="61" borderId="0" applyBorder="0" applyProtection="0"/>
    <xf numFmtId="168" fontId="54" fillId="61" borderId="0" applyBorder="0" applyProtection="0"/>
    <xf numFmtId="168" fontId="54" fillId="61" borderId="0" applyBorder="0" applyProtection="0"/>
    <xf numFmtId="0" fontId="13" fillId="0" borderId="0"/>
    <xf numFmtId="4" fontId="71" fillId="62" borderId="38" applyNumberFormat="0" applyProtection="0">
      <alignment vertical="center"/>
    </xf>
    <xf numFmtId="4" fontId="71" fillId="62" borderId="38" applyNumberFormat="0" applyProtection="0">
      <alignment vertical="center"/>
    </xf>
    <xf numFmtId="4" fontId="71" fillId="62" borderId="38" applyNumberFormat="0" applyProtection="0">
      <alignment vertical="center"/>
    </xf>
    <xf numFmtId="4" fontId="72" fillId="62" borderId="27" applyNumberFormat="0" applyProtection="0">
      <alignment vertical="center"/>
    </xf>
    <xf numFmtId="4" fontId="73" fillId="63" borderId="1" applyNumberFormat="0" applyProtection="0">
      <alignment vertical="center"/>
    </xf>
    <xf numFmtId="4" fontId="71" fillId="62" borderId="38" applyNumberFormat="0" applyProtection="0">
      <alignment vertical="center"/>
    </xf>
    <xf numFmtId="0" fontId="13" fillId="0" borderId="0"/>
    <xf numFmtId="0" fontId="13" fillId="0" borderId="0"/>
    <xf numFmtId="4" fontId="74" fillId="62" borderId="38" applyNumberFormat="0" applyProtection="0">
      <alignment vertical="center"/>
    </xf>
    <xf numFmtId="4" fontId="74" fillId="62" borderId="38" applyNumberFormat="0" applyProtection="0">
      <alignment vertical="center"/>
    </xf>
    <xf numFmtId="4" fontId="74" fillId="62" borderId="38" applyNumberFormat="0" applyProtection="0">
      <alignment vertical="center"/>
    </xf>
    <xf numFmtId="4" fontId="75" fillId="64" borderId="27" applyNumberFormat="0" applyProtection="0">
      <alignment vertical="center"/>
    </xf>
    <xf numFmtId="0" fontId="13" fillId="0" borderId="0"/>
    <xf numFmtId="0" fontId="13" fillId="0" borderId="0"/>
    <xf numFmtId="4" fontId="71" fillId="62" borderId="38" applyNumberFormat="0" applyProtection="0">
      <alignment horizontal="left" vertical="center" indent="1"/>
    </xf>
    <xf numFmtId="4" fontId="71" fillId="62" borderId="38" applyNumberFormat="0" applyProtection="0">
      <alignment horizontal="left" vertical="center" indent="1"/>
    </xf>
    <xf numFmtId="4" fontId="71" fillId="62" borderId="38" applyNumberFormat="0" applyProtection="0">
      <alignment horizontal="left" vertical="center" indent="1"/>
    </xf>
    <xf numFmtId="4" fontId="72" fillId="64" borderId="27" applyNumberFormat="0" applyProtection="0">
      <alignment horizontal="left" vertical="center" indent="1"/>
    </xf>
    <xf numFmtId="4" fontId="73" fillId="63" borderId="1" applyNumberFormat="0" applyProtection="0">
      <alignment horizontal="left" vertical="center" indent="1"/>
    </xf>
    <xf numFmtId="4" fontId="71" fillId="62" borderId="38" applyNumberFormat="0" applyProtection="0">
      <alignment horizontal="left" vertical="center" indent="1"/>
    </xf>
    <xf numFmtId="0" fontId="13" fillId="0" borderId="0"/>
    <xf numFmtId="0" fontId="13" fillId="0" borderId="0"/>
    <xf numFmtId="0" fontId="71" fillId="62" borderId="38" applyNumberFormat="0" applyProtection="0">
      <alignment horizontal="left" vertical="top" indent="1"/>
    </xf>
    <xf numFmtId="0" fontId="71" fillId="62" borderId="38" applyNumberFormat="0" applyProtection="0">
      <alignment horizontal="left" vertical="top" indent="1"/>
    </xf>
    <xf numFmtId="0" fontId="71" fillId="62" borderId="38" applyNumberFormat="0" applyProtection="0">
      <alignment horizontal="left" vertical="top" indent="1"/>
    </xf>
    <xf numFmtId="0" fontId="76" fillId="62" borderId="38" applyNumberFormat="0" applyProtection="0">
      <alignment horizontal="left" vertical="top" indent="1"/>
    </xf>
    <xf numFmtId="0" fontId="13" fillId="0" borderId="0"/>
    <xf numFmtId="0" fontId="13" fillId="0" borderId="0"/>
    <xf numFmtId="4" fontId="71" fillId="6" borderId="0" applyNumberFormat="0" applyProtection="0">
      <alignment horizontal="left" vertical="center" indent="1"/>
    </xf>
    <xf numFmtId="4" fontId="71" fillId="6" borderId="0" applyNumberFormat="0" applyProtection="0">
      <alignment horizontal="left" vertical="center" indent="1"/>
    </xf>
    <xf numFmtId="4" fontId="72" fillId="24" borderId="27" applyNumberFormat="0" applyProtection="0">
      <alignment horizontal="left" vertical="center" indent="1"/>
    </xf>
    <xf numFmtId="4" fontId="73" fillId="0" borderId="39" applyNumberFormat="0" applyProtection="0">
      <alignment horizontal="left" vertical="center" wrapText="1" indent="1"/>
    </xf>
    <xf numFmtId="4" fontId="71" fillId="6" borderId="0" applyNumberFormat="0" applyProtection="0">
      <alignment horizontal="left" vertical="center" indent="1"/>
    </xf>
    <xf numFmtId="0" fontId="13" fillId="0" borderId="0"/>
    <xf numFmtId="4" fontId="71" fillId="0" borderId="0" applyNumberFormat="0" applyProtection="0">
      <alignment horizontal="left" vertical="center" indent="1"/>
    </xf>
    <xf numFmtId="0" fontId="13" fillId="0" borderId="0"/>
    <xf numFmtId="4" fontId="42" fillId="9" borderId="38" applyNumberFormat="0" applyProtection="0">
      <alignment horizontal="right" vertical="center"/>
    </xf>
    <xf numFmtId="4" fontId="42" fillId="9" borderId="38" applyNumberFormat="0" applyProtection="0">
      <alignment horizontal="right" vertical="center"/>
    </xf>
    <xf numFmtId="4" fontId="42" fillId="9" borderId="38" applyNumberFormat="0" applyProtection="0">
      <alignment horizontal="right" vertical="center"/>
    </xf>
    <xf numFmtId="4" fontId="72" fillId="9" borderId="27" applyNumberFormat="0" applyProtection="0">
      <alignment horizontal="right" vertical="center"/>
    </xf>
    <xf numFmtId="0" fontId="13" fillId="0" borderId="0"/>
    <xf numFmtId="0" fontId="13" fillId="0" borderId="0"/>
    <xf numFmtId="4" fontId="42" fillId="8" borderId="38" applyNumberFormat="0" applyProtection="0">
      <alignment horizontal="right" vertical="center"/>
    </xf>
    <xf numFmtId="4" fontId="42" fillId="8" borderId="38" applyNumberFormat="0" applyProtection="0">
      <alignment horizontal="right" vertical="center"/>
    </xf>
    <xf numFmtId="4" fontId="42" fillId="8" borderId="38" applyNumberFormat="0" applyProtection="0">
      <alignment horizontal="right" vertical="center"/>
    </xf>
    <xf numFmtId="4" fontId="72" fillId="65" borderId="27" applyNumberFormat="0" applyProtection="0">
      <alignment horizontal="right" vertical="center"/>
    </xf>
    <xf numFmtId="0" fontId="13" fillId="0" borderId="0"/>
    <xf numFmtId="0" fontId="13" fillId="0" borderId="0"/>
    <xf numFmtId="4" fontId="42" fillId="66" borderId="38" applyNumberFormat="0" applyProtection="0">
      <alignment horizontal="right" vertical="center"/>
    </xf>
    <xf numFmtId="4" fontId="42" fillId="66" borderId="38" applyNumberFormat="0" applyProtection="0">
      <alignment horizontal="right" vertical="center"/>
    </xf>
    <xf numFmtId="4" fontId="42" fillId="66" borderId="38" applyNumberFormat="0" applyProtection="0">
      <alignment horizontal="right" vertical="center"/>
    </xf>
    <xf numFmtId="4" fontId="72" fillId="66" borderId="39" applyNumberFormat="0" applyProtection="0">
      <alignment horizontal="right" vertical="center"/>
    </xf>
    <xf numFmtId="0" fontId="13" fillId="0" borderId="0"/>
    <xf numFmtId="0" fontId="13" fillId="0" borderId="0"/>
    <xf numFmtId="4" fontId="42" fillId="21" borderId="38" applyNumberFormat="0" applyProtection="0">
      <alignment horizontal="right" vertical="center"/>
    </xf>
    <xf numFmtId="4" fontId="42" fillId="21" borderId="38" applyNumberFormat="0" applyProtection="0">
      <alignment horizontal="right" vertical="center"/>
    </xf>
    <xf numFmtId="4" fontId="42" fillId="21" borderId="38" applyNumberFormat="0" applyProtection="0">
      <alignment horizontal="right" vertical="center"/>
    </xf>
    <xf numFmtId="4" fontId="72" fillId="21" borderId="27" applyNumberFormat="0" applyProtection="0">
      <alignment horizontal="right" vertical="center"/>
    </xf>
    <xf numFmtId="0" fontId="13" fillId="0" borderId="0"/>
    <xf numFmtId="0" fontId="13" fillId="0" borderId="0"/>
    <xf numFmtId="4" fontId="42" fillId="25" borderId="38" applyNumberFormat="0" applyProtection="0">
      <alignment horizontal="right" vertical="center"/>
    </xf>
    <xf numFmtId="4" fontId="42" fillId="25" borderId="38" applyNumberFormat="0" applyProtection="0">
      <alignment horizontal="right" vertical="center"/>
    </xf>
    <xf numFmtId="4" fontId="42" fillId="25" borderId="38" applyNumberFormat="0" applyProtection="0">
      <alignment horizontal="right" vertical="center"/>
    </xf>
    <xf numFmtId="4" fontId="72" fillId="25" borderId="27" applyNumberFormat="0" applyProtection="0">
      <alignment horizontal="right" vertical="center"/>
    </xf>
    <xf numFmtId="0" fontId="13" fillId="0" borderId="0"/>
    <xf numFmtId="0" fontId="13" fillId="0" borderId="0"/>
    <xf numFmtId="4" fontId="42" fillId="67" borderId="38" applyNumberFormat="0" applyProtection="0">
      <alignment horizontal="right" vertical="center"/>
    </xf>
    <xf numFmtId="4" fontId="42" fillId="67" borderId="38" applyNumberFormat="0" applyProtection="0">
      <alignment horizontal="right" vertical="center"/>
    </xf>
    <xf numFmtId="4" fontId="42" fillId="67" borderId="38" applyNumberFormat="0" applyProtection="0">
      <alignment horizontal="right" vertical="center"/>
    </xf>
    <xf numFmtId="4" fontId="72" fillId="67" borderId="27" applyNumberFormat="0" applyProtection="0">
      <alignment horizontal="right" vertical="center"/>
    </xf>
    <xf numFmtId="0" fontId="13" fillId="0" borderId="0"/>
    <xf numFmtId="0" fontId="13" fillId="0" borderId="0"/>
    <xf numFmtId="4" fontId="42" fillId="18" borderId="38" applyNumberFormat="0" applyProtection="0">
      <alignment horizontal="right" vertical="center"/>
    </xf>
    <xf numFmtId="4" fontId="42" fillId="18" borderId="38" applyNumberFormat="0" applyProtection="0">
      <alignment horizontal="right" vertical="center"/>
    </xf>
    <xf numFmtId="4" fontId="42" fillId="18" borderId="38" applyNumberFormat="0" applyProtection="0">
      <alignment horizontal="right" vertical="center"/>
    </xf>
    <xf numFmtId="4" fontId="72" fillId="18" borderId="27" applyNumberFormat="0" applyProtection="0">
      <alignment horizontal="right" vertical="center"/>
    </xf>
    <xf numFmtId="0" fontId="13" fillId="0" borderId="0"/>
    <xf numFmtId="0" fontId="13" fillId="0" borderId="0"/>
    <xf numFmtId="4" fontId="42" fillId="68" borderId="38" applyNumberFormat="0" applyProtection="0">
      <alignment horizontal="right" vertical="center"/>
    </xf>
    <xf numFmtId="4" fontId="42" fillId="68" borderId="38" applyNumberFormat="0" applyProtection="0">
      <alignment horizontal="right" vertical="center"/>
    </xf>
    <xf numFmtId="4" fontId="42" fillId="68" borderId="38" applyNumberFormat="0" applyProtection="0">
      <alignment horizontal="right" vertical="center"/>
    </xf>
    <xf numFmtId="4" fontId="72" fillId="68" borderId="27" applyNumberFormat="0" applyProtection="0">
      <alignment horizontal="right" vertical="center"/>
    </xf>
    <xf numFmtId="0" fontId="13" fillId="0" borderId="0"/>
    <xf numFmtId="0" fontId="13" fillId="0" borderId="0"/>
    <xf numFmtId="4" fontId="42" fillId="19" borderId="38" applyNumberFormat="0" applyProtection="0">
      <alignment horizontal="right" vertical="center"/>
    </xf>
    <xf numFmtId="4" fontId="42" fillId="19" borderId="38" applyNumberFormat="0" applyProtection="0">
      <alignment horizontal="right" vertical="center"/>
    </xf>
    <xf numFmtId="4" fontId="42" fillId="19" borderId="38" applyNumberFormat="0" applyProtection="0">
      <alignment horizontal="right" vertical="center"/>
    </xf>
    <xf numFmtId="4" fontId="72" fillId="19" borderId="27" applyNumberFormat="0" applyProtection="0">
      <alignment horizontal="right" vertical="center"/>
    </xf>
    <xf numFmtId="0" fontId="13" fillId="0" borderId="0"/>
    <xf numFmtId="0" fontId="13" fillId="0" borderId="0"/>
    <xf numFmtId="4" fontId="71" fillId="69" borderId="40" applyNumberFormat="0" applyProtection="0">
      <alignment horizontal="left" vertical="center" indent="1"/>
    </xf>
    <xf numFmtId="4" fontId="71" fillId="69" borderId="40" applyNumberFormat="0" applyProtection="0">
      <alignment horizontal="left" vertical="center" indent="1"/>
    </xf>
    <xf numFmtId="4" fontId="72" fillId="69" borderId="39" applyNumberFormat="0" applyProtection="0">
      <alignment horizontal="left" vertical="center" indent="1"/>
    </xf>
    <xf numFmtId="0" fontId="13" fillId="0" borderId="0"/>
    <xf numFmtId="0" fontId="13" fillId="0" borderId="0"/>
    <xf numFmtId="4" fontId="42" fillId="70" borderId="0" applyNumberFormat="0" applyProtection="0">
      <alignment horizontal="left" vertical="center" indent="1"/>
    </xf>
    <xf numFmtId="4" fontId="42" fillId="70" borderId="0" applyNumberFormat="0" applyProtection="0">
      <alignment horizontal="left" vertical="center" indent="1"/>
    </xf>
    <xf numFmtId="4" fontId="77" fillId="17" borderId="39" applyNumberFormat="0" applyProtection="0">
      <alignment horizontal="left" vertical="center" indent="1"/>
    </xf>
    <xf numFmtId="4" fontId="78" fillId="0" borderId="39" applyNumberFormat="0" applyProtection="0">
      <alignment horizontal="left" vertical="center" wrapText="1" indent="1"/>
    </xf>
    <xf numFmtId="4" fontId="42" fillId="70" borderId="0" applyNumberFormat="0" applyProtection="0">
      <alignment horizontal="left" vertical="center" indent="1"/>
    </xf>
    <xf numFmtId="0" fontId="13" fillId="0" borderId="0"/>
    <xf numFmtId="0" fontId="13" fillId="0" borderId="0"/>
    <xf numFmtId="4" fontId="79" fillId="17" borderId="0" applyNumberFormat="0" applyProtection="0">
      <alignment horizontal="left" vertical="center" indent="1"/>
    </xf>
    <xf numFmtId="4" fontId="79" fillId="17" borderId="0" applyNumberFormat="0" applyProtection="0">
      <alignment horizontal="left" vertical="center" indent="1"/>
    </xf>
    <xf numFmtId="4" fontId="77" fillId="17" borderId="39" applyNumberFormat="0" applyProtection="0">
      <alignment horizontal="left" vertical="center" indent="1"/>
    </xf>
    <xf numFmtId="4" fontId="79" fillId="17" borderId="0" applyNumberFormat="0" applyProtection="0">
      <alignment horizontal="left" vertical="center" indent="1"/>
    </xf>
    <xf numFmtId="0" fontId="13" fillId="0" borderId="0"/>
    <xf numFmtId="4" fontId="79" fillId="17" borderId="0" applyNumberFormat="0" applyProtection="0">
      <alignment horizontal="left" vertical="center" indent="1"/>
    </xf>
    <xf numFmtId="4" fontId="79" fillId="17" borderId="0" applyNumberFormat="0" applyProtection="0">
      <alignment horizontal="left" vertical="center" indent="1"/>
    </xf>
    <xf numFmtId="4" fontId="79" fillId="17" borderId="0" applyNumberFormat="0" applyProtection="0">
      <alignment horizontal="left" vertical="center" indent="1"/>
    </xf>
    <xf numFmtId="0" fontId="13" fillId="0" borderId="0"/>
    <xf numFmtId="4" fontId="42" fillId="6" borderId="38" applyNumberFormat="0" applyProtection="0">
      <alignment horizontal="right" vertical="center"/>
    </xf>
    <xf numFmtId="4" fontId="42" fillId="6" borderId="38" applyNumberFormat="0" applyProtection="0">
      <alignment horizontal="right" vertical="center"/>
    </xf>
    <xf numFmtId="4" fontId="42" fillId="6" borderId="38" applyNumberFormat="0" applyProtection="0">
      <alignment horizontal="right" vertical="center"/>
    </xf>
    <xf numFmtId="4" fontId="72" fillId="6" borderId="27" applyNumberFormat="0" applyProtection="0">
      <alignment horizontal="right" vertical="center"/>
    </xf>
    <xf numFmtId="0" fontId="13" fillId="0" borderId="0"/>
    <xf numFmtId="0" fontId="13" fillId="0" borderId="0"/>
    <xf numFmtId="4" fontId="69" fillId="70" borderId="0" applyNumberFormat="0" applyProtection="0">
      <alignment horizontal="left" vertical="center" indent="1"/>
    </xf>
    <xf numFmtId="4" fontId="69" fillId="70" borderId="0" applyNumberFormat="0" applyProtection="0">
      <alignment horizontal="left" vertical="center" indent="1"/>
    </xf>
    <xf numFmtId="4" fontId="72" fillId="70" borderId="39" applyNumberFormat="0" applyProtection="0">
      <alignment horizontal="left" vertical="center" indent="1"/>
    </xf>
    <xf numFmtId="4" fontId="69" fillId="70" borderId="0" applyNumberFormat="0" applyProtection="0">
      <alignment horizontal="left" vertical="center" indent="1"/>
    </xf>
    <xf numFmtId="0" fontId="13" fillId="0" borderId="0"/>
    <xf numFmtId="4" fontId="69" fillId="70" borderId="0" applyNumberFormat="0" applyProtection="0">
      <alignment horizontal="left" vertical="center" indent="1"/>
    </xf>
    <xf numFmtId="4" fontId="69" fillId="70" borderId="0" applyNumberFormat="0" applyProtection="0">
      <alignment horizontal="left" vertical="center" indent="1"/>
    </xf>
    <xf numFmtId="4" fontId="69" fillId="70" borderId="0" applyNumberFormat="0" applyProtection="0">
      <alignment horizontal="left" vertical="center" indent="1"/>
    </xf>
    <xf numFmtId="0" fontId="13" fillId="0" borderId="0"/>
    <xf numFmtId="4" fontId="69" fillId="6" borderId="0" applyNumberFormat="0" applyProtection="0">
      <alignment horizontal="left" vertical="center" indent="1"/>
    </xf>
    <xf numFmtId="4" fontId="69" fillId="6" borderId="0" applyNumberFormat="0" applyProtection="0">
      <alignment horizontal="left" vertical="center" indent="1"/>
    </xf>
    <xf numFmtId="4" fontId="72" fillId="6" borderId="39" applyNumberFormat="0" applyProtection="0">
      <alignment horizontal="left" vertical="center" indent="1"/>
    </xf>
    <xf numFmtId="4" fontId="69" fillId="6" borderId="0" applyNumberFormat="0" applyProtection="0">
      <alignment horizontal="left" vertical="center" indent="1"/>
    </xf>
    <xf numFmtId="0" fontId="13" fillId="0" borderId="0"/>
    <xf numFmtId="4" fontId="69" fillId="6" borderId="0" applyNumberFormat="0" applyProtection="0">
      <alignment horizontal="left" vertical="center" indent="1"/>
    </xf>
    <xf numFmtId="4" fontId="69" fillId="6" borderId="0" applyNumberFormat="0" applyProtection="0">
      <alignment horizontal="left" vertical="center" indent="1"/>
    </xf>
    <xf numFmtId="4" fontId="69" fillId="6" borderId="0" applyNumberFormat="0" applyProtection="0">
      <alignment horizontal="left" vertical="center" indent="1"/>
    </xf>
    <xf numFmtId="0" fontId="13" fillId="0" borderId="0"/>
    <xf numFmtId="0" fontId="2" fillId="0" borderId="39" applyNumberFormat="0" applyProtection="0">
      <alignment horizontal="left" vertical="center" wrapText="1" indent="1"/>
    </xf>
    <xf numFmtId="0" fontId="13" fillId="17" borderId="38" applyNumberFormat="0" applyProtection="0">
      <alignment horizontal="left" vertical="center" indent="1"/>
    </xf>
    <xf numFmtId="0" fontId="13" fillId="17" borderId="38" applyNumberFormat="0" applyProtection="0">
      <alignment horizontal="left" vertical="center" indent="1"/>
    </xf>
    <xf numFmtId="0" fontId="2" fillId="0" borderId="39" applyNumberFormat="0" applyProtection="0">
      <alignment horizontal="left" vertical="center" wrapText="1" indent="1"/>
    </xf>
    <xf numFmtId="0" fontId="13" fillId="17" borderId="38" applyNumberFormat="0" applyProtection="0">
      <alignment horizontal="left" vertical="center" indent="1"/>
    </xf>
    <xf numFmtId="0" fontId="13" fillId="17" borderId="38" applyNumberFormat="0" applyProtection="0">
      <alignment horizontal="left" vertical="center" indent="1"/>
    </xf>
    <xf numFmtId="0" fontId="13" fillId="0" borderId="0"/>
    <xf numFmtId="0" fontId="6" fillId="0" borderId="0" applyNumberFormat="0" applyProtection="0">
      <alignment horizontal="left" vertical="center" wrapText="1" indent="1" shrinkToFit="1"/>
    </xf>
    <xf numFmtId="0" fontId="13" fillId="0" borderId="0"/>
    <xf numFmtId="0" fontId="13" fillId="17" borderId="38" applyNumberFormat="0" applyProtection="0">
      <alignment horizontal="left" vertical="top" indent="1"/>
    </xf>
    <xf numFmtId="0" fontId="13" fillId="17" borderId="38" applyNumberFormat="0" applyProtection="0">
      <alignment horizontal="left" vertical="top" indent="1"/>
    </xf>
    <xf numFmtId="0" fontId="13" fillId="17" borderId="38" applyNumberFormat="0" applyProtection="0">
      <alignment horizontal="left" vertical="top" indent="1"/>
    </xf>
    <xf numFmtId="0" fontId="13" fillId="17" borderId="38" applyNumberFormat="0" applyProtection="0">
      <alignment horizontal="left" vertical="top" indent="1"/>
    </xf>
    <xf numFmtId="0" fontId="9" fillId="17" borderId="38" applyNumberFormat="0" applyProtection="0">
      <alignment horizontal="left" vertical="top" indent="1"/>
    </xf>
    <xf numFmtId="0" fontId="13" fillId="17" borderId="38" applyNumberFormat="0" applyProtection="0">
      <alignment horizontal="left" vertical="top" indent="1"/>
    </xf>
    <xf numFmtId="0" fontId="13" fillId="0" borderId="0"/>
    <xf numFmtId="0" fontId="13" fillId="17" borderId="38" applyNumberFormat="0" applyProtection="0">
      <alignment horizontal="left" vertical="top" indent="1"/>
    </xf>
    <xf numFmtId="0" fontId="13" fillId="17" borderId="38" applyNumberFormat="0" applyProtection="0">
      <alignment horizontal="left" vertical="top" indent="1"/>
    </xf>
    <xf numFmtId="0" fontId="13" fillId="17" borderId="38" applyNumberFormat="0" applyProtection="0">
      <alignment horizontal="left" vertical="top" indent="1"/>
    </xf>
    <xf numFmtId="0" fontId="13" fillId="0" borderId="0"/>
    <xf numFmtId="0" fontId="2" fillId="0" borderId="1" applyNumberFormat="0" applyProtection="0">
      <alignment horizontal="left" vertical="center" indent="1"/>
    </xf>
    <xf numFmtId="0" fontId="13" fillId="6" borderId="38" applyNumberFormat="0" applyProtection="0">
      <alignment horizontal="left" vertical="center" indent="1"/>
    </xf>
    <xf numFmtId="0" fontId="13" fillId="6" borderId="38" applyNumberFormat="0" applyProtection="0">
      <alignment horizontal="left" vertical="center" indent="1"/>
    </xf>
    <xf numFmtId="0" fontId="13" fillId="6" borderId="38" applyNumberFormat="0" applyProtection="0">
      <alignment horizontal="left" vertical="center" indent="1"/>
    </xf>
    <xf numFmtId="0" fontId="13" fillId="6" borderId="38" applyNumberFormat="0" applyProtection="0">
      <alignment horizontal="left" vertical="center" indent="1"/>
    </xf>
    <xf numFmtId="0" fontId="13" fillId="0" borderId="0"/>
    <xf numFmtId="0" fontId="6" fillId="0" borderId="0" applyNumberFormat="0" applyProtection="0">
      <alignment horizontal="left" vertical="center" wrapText="1" indent="1" shrinkToFit="1"/>
    </xf>
    <xf numFmtId="0" fontId="13" fillId="0" borderId="0"/>
    <xf numFmtId="0" fontId="13" fillId="6" borderId="38" applyNumberFormat="0" applyProtection="0">
      <alignment horizontal="left" vertical="top" indent="1"/>
    </xf>
    <xf numFmtId="0" fontId="13" fillId="6" borderId="38" applyNumberFormat="0" applyProtection="0">
      <alignment horizontal="left" vertical="top" indent="1"/>
    </xf>
    <xf numFmtId="0" fontId="13" fillId="6" borderId="38" applyNumberFormat="0" applyProtection="0">
      <alignment horizontal="left" vertical="top" indent="1"/>
    </xf>
    <xf numFmtId="0" fontId="13" fillId="6" borderId="38" applyNumberFormat="0" applyProtection="0">
      <alignment horizontal="left" vertical="top" indent="1"/>
    </xf>
    <xf numFmtId="0" fontId="9" fillId="6" borderId="38" applyNumberFormat="0" applyProtection="0">
      <alignment horizontal="left" vertical="top" indent="1"/>
    </xf>
    <xf numFmtId="0" fontId="13" fillId="6" borderId="38" applyNumberFormat="0" applyProtection="0">
      <alignment horizontal="left" vertical="top" indent="1"/>
    </xf>
    <xf numFmtId="0" fontId="13" fillId="0" borderId="0"/>
    <xf numFmtId="0" fontId="13" fillId="6" borderId="38" applyNumberFormat="0" applyProtection="0">
      <alignment horizontal="left" vertical="top" indent="1"/>
    </xf>
    <xf numFmtId="0" fontId="13" fillId="6" borderId="38" applyNumberFormat="0" applyProtection="0">
      <alignment horizontal="left" vertical="top" indent="1"/>
    </xf>
    <xf numFmtId="0" fontId="13" fillId="6" borderId="38" applyNumberFormat="0" applyProtection="0">
      <alignment horizontal="left" vertical="top" indent="1"/>
    </xf>
    <xf numFmtId="0" fontId="13" fillId="0" borderId="0"/>
    <xf numFmtId="0" fontId="2" fillId="0" borderId="1" applyNumberFormat="0" applyProtection="0">
      <alignment horizontal="left" vertical="center" indent="1"/>
    </xf>
    <xf numFmtId="0" fontId="13" fillId="14" borderId="38" applyNumberFormat="0" applyProtection="0">
      <alignment horizontal="left" vertical="center" indent="1"/>
    </xf>
    <xf numFmtId="0" fontId="13" fillId="14" borderId="38" applyNumberFormat="0" applyProtection="0">
      <alignment horizontal="left" vertical="center" indent="1"/>
    </xf>
    <xf numFmtId="0" fontId="13" fillId="14" borderId="38" applyNumberFormat="0" applyProtection="0">
      <alignment horizontal="left" vertical="center" indent="1"/>
    </xf>
    <xf numFmtId="0" fontId="13" fillId="14" borderId="38" applyNumberFormat="0" applyProtection="0">
      <alignment horizontal="left" vertical="center" indent="1"/>
    </xf>
    <xf numFmtId="0" fontId="13" fillId="0" borderId="0"/>
    <xf numFmtId="0" fontId="6" fillId="0" borderId="0" applyNumberFormat="0" applyProtection="0">
      <alignment horizontal="left" vertical="center" wrapText="1" indent="1" shrinkToFit="1"/>
    </xf>
    <xf numFmtId="0" fontId="13" fillId="0" borderId="0"/>
    <xf numFmtId="0" fontId="13" fillId="14" borderId="38" applyNumberFormat="0" applyProtection="0">
      <alignment horizontal="left" vertical="top" indent="1"/>
    </xf>
    <xf numFmtId="0" fontId="13" fillId="14" borderId="38" applyNumberFormat="0" applyProtection="0">
      <alignment horizontal="left" vertical="top" indent="1"/>
    </xf>
    <xf numFmtId="0" fontId="13" fillId="14" borderId="38" applyNumberFormat="0" applyProtection="0">
      <alignment horizontal="left" vertical="top" indent="1"/>
    </xf>
    <xf numFmtId="0" fontId="13" fillId="14" borderId="38" applyNumberFormat="0" applyProtection="0">
      <alignment horizontal="left" vertical="top" indent="1"/>
    </xf>
    <xf numFmtId="0" fontId="9" fillId="14" borderId="38" applyNumberFormat="0" applyProtection="0">
      <alignment horizontal="left" vertical="top" indent="1"/>
    </xf>
    <xf numFmtId="0" fontId="13" fillId="14" borderId="38" applyNumberFormat="0" applyProtection="0">
      <alignment horizontal="left" vertical="top" indent="1"/>
    </xf>
    <xf numFmtId="0" fontId="13" fillId="0" borderId="0"/>
    <xf numFmtId="0" fontId="13" fillId="14" borderId="38" applyNumberFormat="0" applyProtection="0">
      <alignment horizontal="left" vertical="top" indent="1"/>
    </xf>
    <xf numFmtId="0" fontId="13" fillId="14" borderId="38" applyNumberFormat="0" applyProtection="0">
      <alignment horizontal="left" vertical="top" indent="1"/>
    </xf>
    <xf numFmtId="0" fontId="13" fillId="14" borderId="38" applyNumberFormat="0" applyProtection="0">
      <alignment horizontal="left" vertical="top" indent="1"/>
    </xf>
    <xf numFmtId="0" fontId="13" fillId="0" borderId="0"/>
    <xf numFmtId="0" fontId="2" fillId="0" borderId="1" applyNumberFormat="0" applyProtection="0">
      <alignment horizontal="left" vertical="center" indent="1"/>
    </xf>
    <xf numFmtId="0" fontId="13" fillId="70" borderId="38" applyNumberFormat="0" applyProtection="0">
      <alignment horizontal="left" vertical="center" indent="1"/>
    </xf>
    <xf numFmtId="0" fontId="13" fillId="70" borderId="38" applyNumberFormat="0" applyProtection="0">
      <alignment horizontal="left" vertical="center" indent="1"/>
    </xf>
    <xf numFmtId="0" fontId="13" fillId="70" borderId="38" applyNumberFormat="0" applyProtection="0">
      <alignment horizontal="left" vertical="center" indent="1"/>
    </xf>
    <xf numFmtId="0" fontId="13" fillId="70" borderId="38" applyNumberFormat="0" applyProtection="0">
      <alignment horizontal="left" vertical="center" indent="1"/>
    </xf>
    <xf numFmtId="0" fontId="13" fillId="0" borderId="0"/>
    <xf numFmtId="0" fontId="13" fillId="0" borderId="1" applyNumberFormat="0" applyProtection="0">
      <alignment horizontal="left" vertical="center" indent="1"/>
    </xf>
    <xf numFmtId="0" fontId="13" fillId="0" borderId="0"/>
    <xf numFmtId="0" fontId="13" fillId="70" borderId="38" applyNumberFormat="0" applyProtection="0">
      <alignment horizontal="left" vertical="top" indent="1"/>
    </xf>
    <xf numFmtId="0" fontId="13" fillId="70" borderId="38" applyNumberFormat="0" applyProtection="0">
      <alignment horizontal="left" vertical="top" indent="1"/>
    </xf>
    <xf numFmtId="0" fontId="13" fillId="70" borderId="38" applyNumberFormat="0" applyProtection="0">
      <alignment horizontal="left" vertical="top" indent="1"/>
    </xf>
    <xf numFmtId="0" fontId="13" fillId="70" borderId="38" applyNumberFormat="0" applyProtection="0">
      <alignment horizontal="left" vertical="top" indent="1"/>
    </xf>
    <xf numFmtId="0" fontId="9" fillId="70" borderId="38" applyNumberFormat="0" applyProtection="0">
      <alignment horizontal="left" vertical="top" indent="1"/>
    </xf>
    <xf numFmtId="0" fontId="13" fillId="70" borderId="38" applyNumberFormat="0" applyProtection="0">
      <alignment horizontal="left" vertical="top" indent="1"/>
    </xf>
    <xf numFmtId="0" fontId="13" fillId="0" borderId="0"/>
    <xf numFmtId="0" fontId="13" fillId="70" borderId="38" applyNumberFormat="0" applyProtection="0">
      <alignment horizontal="left" vertical="top" indent="1"/>
    </xf>
    <xf numFmtId="0" fontId="13" fillId="70" borderId="38" applyNumberFormat="0" applyProtection="0">
      <alignment horizontal="left" vertical="top" indent="1"/>
    </xf>
    <xf numFmtId="0" fontId="13" fillId="70" borderId="38" applyNumberFormat="0" applyProtection="0">
      <alignment horizontal="left" vertical="top" indent="1"/>
    </xf>
    <xf numFmtId="0" fontId="13" fillId="0" borderId="0"/>
    <xf numFmtId="0" fontId="13" fillId="12" borderId="1" applyNumberFormat="0">
      <protection locked="0"/>
    </xf>
    <xf numFmtId="0" fontId="13" fillId="12" borderId="1" applyNumberFormat="0">
      <protection locked="0"/>
    </xf>
    <xf numFmtId="0" fontId="9" fillId="12" borderId="41" applyNumberFormat="0">
      <protection locked="0"/>
    </xf>
    <xf numFmtId="0" fontId="13" fillId="12" borderId="1" applyNumberFormat="0">
      <protection locked="0"/>
    </xf>
    <xf numFmtId="0" fontId="13" fillId="0" borderId="0"/>
    <xf numFmtId="0" fontId="13" fillId="12" borderId="1" applyNumberFormat="0">
      <protection locked="0"/>
    </xf>
    <xf numFmtId="0" fontId="13" fillId="12" borderId="1" applyNumberFormat="0">
      <protection locked="0"/>
    </xf>
    <xf numFmtId="0" fontId="13" fillId="12" borderId="1" applyNumberFormat="0">
      <protection locked="0"/>
    </xf>
    <xf numFmtId="0" fontId="80" fillId="17" borderId="42" applyBorder="0"/>
    <xf numFmtId="0" fontId="13" fillId="0" borderId="0"/>
    <xf numFmtId="4" fontId="42" fillId="10" borderId="38" applyNumberFormat="0" applyProtection="0">
      <alignment vertical="center"/>
    </xf>
    <xf numFmtId="4" fontId="42" fillId="10" borderId="38" applyNumberFormat="0" applyProtection="0">
      <alignment vertical="center"/>
    </xf>
    <xf numFmtId="4" fontId="42" fillId="10" borderId="38" applyNumberFormat="0" applyProtection="0">
      <alignment vertical="center"/>
    </xf>
    <xf numFmtId="4" fontId="81" fillId="10" borderId="38" applyNumberFormat="0" applyProtection="0">
      <alignment vertical="center"/>
    </xf>
    <xf numFmtId="0" fontId="13" fillId="0" borderId="0"/>
    <xf numFmtId="0" fontId="13" fillId="0" borderId="0"/>
    <xf numFmtId="4" fontId="82" fillId="10" borderId="38" applyNumberFormat="0" applyProtection="0">
      <alignment vertical="center"/>
    </xf>
    <xf numFmtId="4" fontId="82" fillId="10" borderId="38" applyNumberFormat="0" applyProtection="0">
      <alignment vertical="center"/>
    </xf>
    <xf numFmtId="4" fontId="82" fillId="10" borderId="38" applyNumberFormat="0" applyProtection="0">
      <alignment vertical="center"/>
    </xf>
    <xf numFmtId="4" fontId="75" fillId="60" borderId="1" applyNumberFormat="0" applyProtection="0">
      <alignment vertical="center"/>
    </xf>
    <xf numFmtId="0" fontId="13" fillId="0" borderId="0"/>
    <xf numFmtId="0" fontId="13" fillId="0" borderId="0"/>
    <xf numFmtId="4" fontId="42" fillId="10" borderId="38" applyNumberFormat="0" applyProtection="0">
      <alignment horizontal="left" vertical="center" indent="1"/>
    </xf>
    <xf numFmtId="4" fontId="42" fillId="10" borderId="38" applyNumberFormat="0" applyProtection="0">
      <alignment horizontal="left" vertical="center" indent="1"/>
    </xf>
    <xf numFmtId="4" fontId="42" fillId="10" borderId="38" applyNumberFormat="0" applyProtection="0">
      <alignment horizontal="left" vertical="center" indent="1"/>
    </xf>
    <xf numFmtId="4" fontId="81" fillId="20" borderId="38" applyNumberFormat="0" applyProtection="0">
      <alignment horizontal="left" vertical="center" indent="1"/>
    </xf>
    <xf numFmtId="0" fontId="13" fillId="0" borderId="0"/>
    <xf numFmtId="0" fontId="13" fillId="0" borderId="0"/>
    <xf numFmtId="0" fontId="42" fillId="10" borderId="38" applyNumberFormat="0" applyProtection="0">
      <alignment horizontal="left" vertical="top" indent="1"/>
    </xf>
    <xf numFmtId="0" fontId="42" fillId="10" borderId="38" applyNumberFormat="0" applyProtection="0">
      <alignment horizontal="left" vertical="top" indent="1"/>
    </xf>
    <xf numFmtId="0" fontId="42" fillId="10" borderId="38" applyNumberFormat="0" applyProtection="0">
      <alignment horizontal="left" vertical="top" indent="1"/>
    </xf>
    <xf numFmtId="0" fontId="81" fillId="10" borderId="38" applyNumberFormat="0" applyProtection="0">
      <alignment horizontal="left" vertical="top" indent="1"/>
    </xf>
    <xf numFmtId="0" fontId="13" fillId="0" borderId="0"/>
    <xf numFmtId="4" fontId="83" fillId="0" borderId="0" applyNumberFormat="0" applyProtection="0">
      <alignment horizontal="right" vertical="center"/>
    </xf>
    <xf numFmtId="4" fontId="78" fillId="63" borderId="1" applyNumberFormat="0" applyProtection="0">
      <alignment horizontal="right" vertical="center"/>
    </xf>
    <xf numFmtId="4" fontId="83" fillId="0" borderId="0" applyNumberFormat="0" applyProtection="0">
      <alignment horizontal="right"/>
    </xf>
    <xf numFmtId="4" fontId="42" fillId="70" borderId="38" applyNumberFormat="0" applyProtection="0">
      <alignment horizontal="right" vertical="center"/>
    </xf>
    <xf numFmtId="4" fontId="42" fillId="70" borderId="38" applyNumberFormat="0" applyProtection="0">
      <alignment horizontal="right" vertical="center"/>
    </xf>
    <xf numFmtId="4" fontId="42" fillId="0" borderId="1" applyNumberFormat="0" applyProtection="0">
      <alignment horizontal="right" vertical="center"/>
    </xf>
    <xf numFmtId="4" fontId="83" fillId="0" borderId="0" applyNumberFormat="0" applyProtection="0">
      <alignment horizontal="right"/>
    </xf>
    <xf numFmtId="0" fontId="13" fillId="0" borderId="0"/>
    <xf numFmtId="4" fontId="82" fillId="70" borderId="38" applyNumberFormat="0" applyProtection="0">
      <alignment horizontal="right" vertical="center"/>
    </xf>
    <xf numFmtId="4" fontId="82" fillId="70" borderId="38" applyNumberFormat="0" applyProtection="0">
      <alignment horizontal="right" vertical="center"/>
    </xf>
    <xf numFmtId="4" fontId="82" fillId="70" borderId="38" applyNumberFormat="0" applyProtection="0">
      <alignment horizontal="right" vertical="center"/>
    </xf>
    <xf numFmtId="4" fontId="75" fillId="63" borderId="27" applyNumberFormat="0" applyProtection="0">
      <alignment horizontal="right" vertical="center"/>
    </xf>
    <xf numFmtId="0" fontId="13" fillId="0" borderId="0"/>
    <xf numFmtId="4" fontId="42" fillId="6" borderId="38" applyNumberFormat="0" applyProtection="0">
      <alignment horizontal="left" vertical="center" indent="1"/>
    </xf>
    <xf numFmtId="4" fontId="42" fillId="6" borderId="38" applyNumberFormat="0" applyProtection="0">
      <alignment horizontal="left" vertical="center" indent="1"/>
    </xf>
    <xf numFmtId="4" fontId="42" fillId="6" borderId="38" applyNumberFormat="0" applyProtection="0">
      <alignment horizontal="left" vertical="center" indent="1"/>
    </xf>
    <xf numFmtId="4" fontId="72" fillId="24" borderId="27" applyNumberFormat="0" applyProtection="0">
      <alignment horizontal="left" vertical="center" indent="1"/>
    </xf>
    <xf numFmtId="4" fontId="83" fillId="0" borderId="1" applyNumberFormat="0" applyProtection="0">
      <alignment horizontal="left" wrapText="1" indent="1"/>
    </xf>
    <xf numFmtId="4" fontId="78" fillId="63" borderId="1" applyNumberFormat="0" applyProtection="0">
      <alignment horizontal="left" vertical="center" indent="1"/>
    </xf>
    <xf numFmtId="4" fontId="83" fillId="0" borderId="0" applyNumberFormat="0" applyProtection="0">
      <alignment horizontal="left" wrapText="1" indent="1"/>
    </xf>
    <xf numFmtId="4" fontId="42" fillId="6" borderId="38" applyNumberFormat="0" applyProtection="0">
      <alignment horizontal="left" vertical="center" indent="1"/>
    </xf>
    <xf numFmtId="4" fontId="42" fillId="0" borderId="1" applyNumberFormat="0" applyProtection="0">
      <alignment horizontal="left" wrapText="1" indent="1"/>
    </xf>
    <xf numFmtId="4" fontId="83" fillId="0" borderId="0" applyNumberFormat="0" applyProtection="0">
      <alignment horizontal="left" wrapText="1" indent="1" shrinkToFit="1"/>
    </xf>
    <xf numFmtId="0" fontId="13" fillId="0" borderId="0"/>
    <xf numFmtId="0" fontId="42" fillId="6" borderId="38" applyNumberFormat="0" applyProtection="0">
      <alignment horizontal="left" vertical="top" indent="1"/>
    </xf>
    <xf numFmtId="0" fontId="42" fillId="6" borderId="38" applyNumberFormat="0" applyProtection="0">
      <alignment horizontal="left" vertical="top" indent="1"/>
    </xf>
    <xf numFmtId="0" fontId="42" fillId="6" borderId="38" applyNumberFormat="0" applyProtection="0">
      <alignment horizontal="left" vertical="top" indent="1"/>
    </xf>
    <xf numFmtId="0" fontId="81" fillId="6" borderId="38" applyNumberFormat="0" applyProtection="0">
      <alignment horizontal="left" vertical="top" indent="1"/>
    </xf>
    <xf numFmtId="0" fontId="13" fillId="0" borderId="0"/>
    <xf numFmtId="0" fontId="13" fillId="0" borderId="0"/>
    <xf numFmtId="4" fontId="84" fillId="71" borderId="0" applyNumberFormat="0" applyProtection="0">
      <alignment horizontal="left" vertical="center" indent="1"/>
    </xf>
    <xf numFmtId="4" fontId="84" fillId="71" borderId="0" applyNumberFormat="0" applyProtection="0">
      <alignment horizontal="left" vertical="center" indent="1"/>
    </xf>
    <xf numFmtId="4" fontId="85" fillId="71" borderId="39" applyNumberFormat="0" applyProtection="0">
      <alignment horizontal="left" vertical="center" indent="1"/>
    </xf>
    <xf numFmtId="4" fontId="84" fillId="71" borderId="0" applyNumberFormat="0" applyProtection="0">
      <alignment horizontal="left" vertical="center" indent="1"/>
    </xf>
    <xf numFmtId="0" fontId="13" fillId="0" borderId="0"/>
    <xf numFmtId="4" fontId="84" fillId="71" borderId="0" applyNumberFormat="0" applyProtection="0">
      <alignment horizontal="left" vertical="center" indent="1"/>
    </xf>
    <xf numFmtId="4" fontId="84" fillId="71" borderId="0" applyNumberFormat="0" applyProtection="0">
      <alignment horizontal="left" vertical="center" indent="1"/>
    </xf>
    <xf numFmtId="4" fontId="84" fillId="71" borderId="0" applyNumberFormat="0" applyProtection="0">
      <alignment horizontal="left" vertical="center" indent="1"/>
    </xf>
    <xf numFmtId="0" fontId="72" fillId="72" borderId="1"/>
    <xf numFmtId="0" fontId="13" fillId="0" borderId="0"/>
    <xf numFmtId="4" fontId="86" fillId="70" borderId="38" applyNumberFormat="0" applyProtection="0">
      <alignment horizontal="right" vertical="center"/>
    </xf>
    <xf numFmtId="4" fontId="86" fillId="70" borderId="38" applyNumberFormat="0" applyProtection="0">
      <alignment horizontal="right" vertical="center"/>
    </xf>
    <xf numFmtId="4" fontId="86" fillId="70" borderId="38" applyNumberFormat="0" applyProtection="0">
      <alignment horizontal="right" vertical="center"/>
    </xf>
    <xf numFmtId="4" fontId="87" fillId="12" borderId="27" applyNumberFormat="0" applyProtection="0">
      <alignment horizontal="right" vertical="center"/>
    </xf>
    <xf numFmtId="4" fontId="4" fillId="0" borderId="1" applyNumberFormat="0" applyProtection="0">
      <alignment horizontal="right" vertical="center"/>
    </xf>
    <xf numFmtId="4" fontId="86" fillId="70" borderId="38" applyNumberFormat="0" applyProtection="0">
      <alignment horizontal="right" vertical="center"/>
    </xf>
    <xf numFmtId="0" fontId="13" fillId="0" borderId="0"/>
    <xf numFmtId="0" fontId="88" fillId="0" borderId="0" applyNumberFormat="0" applyFill="0" applyBorder="0" applyAlignment="0" applyProtection="0"/>
    <xf numFmtId="3" fontId="54" fillId="0" borderId="0">
      <protection locked="0"/>
    </xf>
    <xf numFmtId="166" fontId="54" fillId="0" borderId="0">
      <protection locked="0"/>
    </xf>
    <xf numFmtId="0" fontId="89" fillId="0" borderId="0"/>
    <xf numFmtId="0" fontId="89" fillId="0" borderId="0"/>
    <xf numFmtId="0" fontId="88" fillId="0" borderId="0" applyNumberFormat="0" applyFill="0" applyBorder="0" applyAlignment="0" applyProtection="0"/>
    <xf numFmtId="0" fontId="88" fillId="0" borderId="0" applyNumberFormat="0" applyFill="0" applyBorder="0" applyAlignment="0" applyProtection="0"/>
    <xf numFmtId="0" fontId="90" fillId="0" borderId="0" applyNumberFormat="0" applyFill="0" applyBorder="0" applyAlignment="0" applyProtection="0"/>
    <xf numFmtId="0" fontId="55" fillId="0" borderId="43" applyNumberFormat="0" applyFill="0" applyAlignment="0" applyProtection="0"/>
    <xf numFmtId="0" fontId="55" fillId="0" borderId="43" applyNumberFormat="0" applyFill="0" applyAlignment="0" applyProtection="0"/>
    <xf numFmtId="168" fontId="56" fillId="2" borderId="0" applyBorder="0" applyProtection="0"/>
    <xf numFmtId="170" fontId="56" fillId="2" borderId="0" applyBorder="0" applyProtection="0"/>
    <xf numFmtId="168" fontId="54" fillId="2" borderId="0" applyBorder="0" applyProtection="0"/>
    <xf numFmtId="168" fontId="54" fillId="2" borderId="0" applyBorder="0" applyProtection="0"/>
    <xf numFmtId="168" fontId="56" fillId="2" borderId="0" applyBorder="0" applyProtection="0"/>
    <xf numFmtId="168" fontId="54" fillId="2" borderId="0" applyBorder="0" applyProtection="0"/>
    <xf numFmtId="168" fontId="54" fillId="2" borderId="0" applyBorder="0" applyProtection="0"/>
    <xf numFmtId="0" fontId="91"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13" fillId="0" borderId="0"/>
    <xf numFmtId="0" fontId="89" fillId="0" borderId="0"/>
    <xf numFmtId="0" fontId="45" fillId="73" borderId="0" applyNumberFormat="0" applyBorder="0" applyAlignment="0" applyProtection="0"/>
    <xf numFmtId="0" fontId="45" fillId="66" borderId="0" applyNumberFormat="0" applyBorder="0" applyAlignment="0" applyProtection="0"/>
    <xf numFmtId="0" fontId="43" fillId="7" borderId="0" applyNumberFormat="0" applyBorder="0" applyAlignment="0" applyProtection="0"/>
    <xf numFmtId="0" fontId="43" fillId="9" borderId="0" applyNumberFormat="0" applyBorder="0" applyAlignment="0" applyProtection="0"/>
    <xf numFmtId="0" fontId="43" fillId="11" borderId="0" applyNumberFormat="0" applyBorder="0" applyAlignment="0" applyProtection="0"/>
    <xf numFmtId="0" fontId="43" fillId="13"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5" fillId="18" borderId="0" applyNumberFormat="0" applyBorder="0" applyAlignment="0" applyProtection="0"/>
    <xf numFmtId="0" fontId="45" fillId="23" borderId="0" applyNumberFormat="0" applyBorder="0" applyAlignment="0" applyProtection="0"/>
    <xf numFmtId="0" fontId="43" fillId="14" borderId="0" applyNumberFormat="0" applyBorder="0" applyAlignment="0" applyProtection="0"/>
    <xf numFmtId="0" fontId="43" fillId="8" borderId="0" applyNumberFormat="0" applyBorder="0" applyAlignment="0" applyProtection="0"/>
    <xf numFmtId="0" fontId="43" fillId="19"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21" borderId="0" applyNumberFormat="0" applyBorder="0" applyAlignment="0" applyProtection="0"/>
    <xf numFmtId="0" fontId="45" fillId="24" borderId="0" applyNumberFormat="0" applyBorder="0" applyAlignment="0" applyProtection="0"/>
    <xf numFmtId="0" fontId="45" fillId="67" borderId="0" applyNumberFormat="0" applyBorder="0" applyAlignment="0" applyProtection="0"/>
    <xf numFmtId="0" fontId="45" fillId="22" borderId="0" applyNumberFormat="0" applyBorder="0" applyAlignment="0" applyProtection="0"/>
    <xf numFmtId="0" fontId="45" fillId="8" borderId="0" applyNumberFormat="0" applyBorder="0" applyAlignment="0" applyProtection="0"/>
    <xf numFmtId="0" fontId="45" fillId="19"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94" fillId="20" borderId="26" applyNumberFormat="0" applyAlignment="0" applyProtection="0"/>
    <xf numFmtId="0" fontId="105" fillId="0" borderId="0" applyNumberFormat="0" applyFill="0" applyBorder="0" applyAlignment="0" applyProtection="0"/>
    <xf numFmtId="0" fontId="100" fillId="16" borderId="26" applyNumberFormat="0" applyAlignment="0" applyProtection="0"/>
    <xf numFmtId="0" fontId="103" fillId="20" borderId="37" applyNumberFormat="0" applyAlignment="0" applyProtection="0"/>
    <xf numFmtId="0" fontId="104" fillId="0" borderId="46" applyNumberFormat="0" applyFill="0" applyAlignment="0" applyProtection="0"/>
    <xf numFmtId="0" fontId="96" fillId="11" borderId="0" applyNumberFormat="0" applyBorder="0" applyAlignment="0" applyProtection="0"/>
    <xf numFmtId="0" fontId="102" fillId="62" borderId="0" applyNumberFormat="0" applyBorder="0" applyAlignment="0" applyProtection="0"/>
    <xf numFmtId="0" fontId="77" fillId="0" borderId="0"/>
    <xf numFmtId="0" fontId="1" fillId="0" borderId="0"/>
    <xf numFmtId="0" fontId="107" fillId="0" borderId="0"/>
    <xf numFmtId="0" fontId="107" fillId="0" borderId="0"/>
    <xf numFmtId="0" fontId="90" fillId="0" borderId="0" applyNumberFormat="0" applyFill="0" applyBorder="0" applyAlignment="0" applyProtection="0"/>
    <xf numFmtId="0" fontId="108" fillId="0" borderId="0"/>
    <xf numFmtId="0" fontId="13" fillId="0" borderId="0"/>
    <xf numFmtId="0" fontId="13" fillId="0" borderId="0"/>
    <xf numFmtId="0" fontId="58" fillId="0" borderId="0" applyNumberFormat="0" applyFill="0" applyBorder="0" applyAlignment="0" applyProtection="0"/>
    <xf numFmtId="0" fontId="95" fillId="74" borderId="28" applyNumberFormat="0" applyAlignment="0" applyProtection="0"/>
    <xf numFmtId="0" fontId="77" fillId="10" borderId="36" applyNumberFormat="0" applyFont="0" applyAlignment="0" applyProtection="0"/>
    <xf numFmtId="0" fontId="101" fillId="0" borderId="47" applyNumberFormat="0" applyFill="0" applyAlignment="0" applyProtection="0"/>
    <xf numFmtId="4" fontId="74" fillId="64" borderId="38" applyNumberFormat="0" applyProtection="0">
      <alignment vertical="center"/>
    </xf>
    <xf numFmtId="4" fontId="71" fillId="64" borderId="38" applyNumberFormat="0" applyProtection="0">
      <alignment horizontal="left" vertical="center" indent="1"/>
    </xf>
    <xf numFmtId="0" fontId="71" fillId="64" borderId="38" applyNumberFormat="0" applyProtection="0">
      <alignment horizontal="left" vertical="top" indent="1"/>
    </xf>
    <xf numFmtId="4" fontId="106" fillId="0" borderId="1" applyNumberFormat="0" applyProtection="0">
      <alignment horizontal="left" vertical="center" indent="1"/>
    </xf>
    <xf numFmtId="4" fontId="79" fillId="75" borderId="0" applyNumberFormat="0" applyProtection="0">
      <alignment horizontal="left" vertical="center" indent="1"/>
    </xf>
    <xf numFmtId="4" fontId="69" fillId="76" borderId="0" applyNumberFormat="0" applyProtection="0">
      <alignment horizontal="left" vertical="center" indent="1"/>
    </xf>
    <xf numFmtId="0" fontId="13" fillId="75" borderId="38" applyNumberFormat="0" applyProtection="0">
      <alignment horizontal="left" vertical="top" indent="1"/>
    </xf>
    <xf numFmtId="0" fontId="13" fillId="76" borderId="38" applyNumberFormat="0" applyProtection="0">
      <alignment horizontal="left" vertical="top" indent="1"/>
    </xf>
    <xf numFmtId="0" fontId="13" fillId="77" borderId="38" applyNumberFormat="0" applyProtection="0">
      <alignment horizontal="left" vertical="top" indent="1"/>
    </xf>
    <xf numFmtId="0" fontId="6" fillId="0" borderId="0" applyNumberFormat="0" applyProtection="0">
      <alignment horizontal="left" wrapText="1" indent="1" shrinkToFit="1"/>
    </xf>
    <xf numFmtId="0" fontId="6" fillId="0" borderId="1" applyNumberFormat="0" applyProtection="0">
      <alignment horizontal="left" vertical="center" indent="1"/>
    </xf>
    <xf numFmtId="0" fontId="13" fillId="78" borderId="38" applyNumberFormat="0" applyProtection="0">
      <alignment horizontal="left" vertical="top" indent="1"/>
    </xf>
    <xf numFmtId="0" fontId="13" fillId="63" borderId="1" applyNumberFormat="0">
      <protection locked="0"/>
    </xf>
    <xf numFmtId="4" fontId="42" fillId="60" borderId="38" applyNumberFormat="0" applyProtection="0">
      <alignment vertical="center"/>
    </xf>
    <xf numFmtId="4" fontId="82" fillId="60" borderId="38" applyNumberFormat="0" applyProtection="0">
      <alignment vertical="center"/>
    </xf>
    <xf numFmtId="4" fontId="42" fillId="60" borderId="38" applyNumberFormat="0" applyProtection="0">
      <alignment horizontal="left" vertical="center" indent="1"/>
    </xf>
    <xf numFmtId="0" fontId="42" fillId="60" borderId="38" applyNumberFormat="0" applyProtection="0">
      <alignment horizontal="left" vertical="top" indent="1"/>
    </xf>
    <xf numFmtId="4" fontId="83" fillId="0" borderId="0" applyNumberFormat="0" applyProtection="0">
      <alignment horizontal="right" wrapText="1" shrinkToFit="1"/>
    </xf>
    <xf numFmtId="4" fontId="83" fillId="0" borderId="1" applyNumberFormat="0" applyProtection="0">
      <alignment horizontal="right" vertical="center"/>
    </xf>
    <xf numFmtId="4" fontId="83" fillId="0" borderId="0" applyNumberFormat="0" applyProtection="0">
      <alignment horizontal="left" wrapText="1" indent="1" shrinkToFit="1"/>
    </xf>
    <xf numFmtId="0" fontId="42" fillId="76" borderId="38" applyNumberFormat="0" applyProtection="0">
      <alignment horizontal="left" vertical="top" indent="1"/>
    </xf>
    <xf numFmtId="0" fontId="93" fillId="9" borderId="0" applyNumberFormat="0" applyBorder="0" applyAlignment="0" applyProtection="0"/>
    <xf numFmtId="0" fontId="97" fillId="0" borderId="44" applyNumberFormat="0" applyFill="0" applyAlignment="0" applyProtection="0"/>
    <xf numFmtId="0" fontId="98" fillId="0" borderId="30" applyNumberFormat="0" applyFill="0" applyAlignment="0" applyProtection="0"/>
    <xf numFmtId="0" fontId="99" fillId="0" borderId="45" applyNumberFormat="0" applyFill="0" applyAlignment="0" applyProtection="0"/>
    <xf numFmtId="0" fontId="99" fillId="0" borderId="0" applyNumberFormat="0" applyFill="0" applyBorder="0" applyAlignment="0" applyProtection="0"/>
    <xf numFmtId="0" fontId="99" fillId="0" borderId="45" applyNumberFormat="0" applyFill="0" applyAlignment="0" applyProtection="0"/>
    <xf numFmtId="0" fontId="47" fillId="37" borderId="0" applyNumberFormat="0" applyBorder="0" applyAlignment="0" applyProtection="0"/>
    <xf numFmtId="0" fontId="47" fillId="44" borderId="0" applyNumberFormat="0" applyBorder="0" applyAlignment="0" applyProtection="0"/>
    <xf numFmtId="0" fontId="47" fillId="46" borderId="0" applyNumberFormat="0" applyBorder="0" applyAlignment="0" applyProtection="0"/>
    <xf numFmtId="0" fontId="47" fillId="50" borderId="0" applyNumberFormat="0" applyBorder="0" applyAlignment="0" applyProtection="0"/>
    <xf numFmtId="0" fontId="62" fillId="0" borderId="32" applyNumberFormat="0" applyFill="0" applyAlignment="0" applyProtection="0"/>
    <xf numFmtId="4" fontId="71" fillId="0" borderId="0" applyNumberFormat="0" applyProtection="0">
      <alignment horizontal="left" indent="1"/>
    </xf>
    <xf numFmtId="0" fontId="6" fillId="0" borderId="0" applyNumberFormat="0" applyProtection="0">
      <alignment horizontal="left" vertical="center" indent="1"/>
    </xf>
    <xf numFmtId="0" fontId="6" fillId="0" borderId="0" applyNumberFormat="0" applyProtection="0">
      <alignment horizontal="left" vertical="center" indent="1"/>
    </xf>
    <xf numFmtId="0" fontId="6" fillId="0" borderId="0" applyNumberFormat="0" applyProtection="0">
      <alignment horizontal="left" vertical="center" indent="1"/>
    </xf>
    <xf numFmtId="4" fontId="42" fillId="6" borderId="38" applyNumberFormat="0" applyProtection="0">
      <alignment horizontal="left" vertical="center" indent="1"/>
    </xf>
    <xf numFmtId="0" fontId="62" fillId="0" borderId="32" applyNumberFormat="0" applyFill="0" applyAlignment="0" applyProtection="0"/>
    <xf numFmtId="0" fontId="62" fillId="0" borderId="32" applyNumberFormat="0" applyFill="0" applyAlignment="0" applyProtection="0"/>
    <xf numFmtId="0" fontId="39" fillId="0" borderId="0"/>
    <xf numFmtId="0" fontId="13" fillId="0" borderId="0"/>
    <xf numFmtId="171" fontId="13" fillId="0" borderId="0" applyFont="0" applyFill="0" applyBorder="0" applyAlignment="0" applyProtection="0"/>
    <xf numFmtId="9" fontId="39" fillId="0" borderId="0" applyFont="0" applyFill="0" applyBorder="0" applyAlignment="0" applyProtection="0"/>
    <xf numFmtId="174" fontId="24" fillId="0" borderId="0" applyFont="0" applyFill="0" applyBorder="0" applyAlignment="0" applyProtection="0"/>
    <xf numFmtId="0" fontId="39" fillId="0" borderId="0"/>
    <xf numFmtId="9" fontId="39" fillId="0" borderId="0" applyFont="0" applyFill="0" applyBorder="0" applyAlignment="0" applyProtection="0"/>
    <xf numFmtId="0" fontId="39" fillId="0" borderId="0"/>
  </cellStyleXfs>
  <cellXfs count="603">
    <xf numFmtId="0" fontId="0" fillId="0" borderId="0" xfId="0"/>
    <xf numFmtId="0" fontId="11" fillId="0" borderId="0" xfId="0" applyFont="1"/>
    <xf numFmtId="0" fontId="0" fillId="0" borderId="0" xfId="0" applyFill="1"/>
    <xf numFmtId="0" fontId="16" fillId="0" borderId="0" xfId="0" applyFont="1"/>
    <xf numFmtId="0" fontId="16" fillId="0" borderId="2" xfId="0" applyFont="1" applyBorder="1"/>
    <xf numFmtId="0" fontId="16" fillId="0" borderId="9" xfId="0" applyFont="1" applyBorder="1" applyAlignment="1">
      <alignment horizontal="left"/>
    </xf>
    <xf numFmtId="0" fontId="16" fillId="0" borderId="17" xfId="0" applyFont="1" applyBorder="1" applyAlignment="1">
      <alignment horizontal="left"/>
    </xf>
    <xf numFmtId="4" fontId="16" fillId="0" borderId="9" xfId="0" applyNumberFormat="1" applyFont="1" applyBorder="1" applyAlignment="1">
      <alignment horizontal="left"/>
    </xf>
    <xf numFmtId="0" fontId="16" fillId="0" borderId="4" xfId="0" applyFont="1" applyBorder="1"/>
    <xf numFmtId="0" fontId="0" fillId="0" borderId="0" xfId="0" applyBorder="1"/>
    <xf numFmtId="41" fontId="10" fillId="0" borderId="0" xfId="0" applyNumberFormat="1" applyFont="1" applyBorder="1"/>
    <xf numFmtId="0" fontId="16" fillId="0" borderId="9" xfId="0" applyFont="1" applyFill="1" applyBorder="1" applyAlignment="1">
      <alignment horizontal="left"/>
    </xf>
    <xf numFmtId="0" fontId="30" fillId="0" borderId="0" xfId="0" applyFont="1"/>
    <xf numFmtId="3" fontId="30" fillId="0" borderId="0" xfId="0" applyNumberFormat="1" applyFont="1"/>
    <xf numFmtId="0" fontId="0" fillId="5" borderId="0" xfId="0" applyFill="1" applyBorder="1"/>
    <xf numFmtId="0" fontId="13" fillId="0" borderId="0" xfId="0" applyFont="1" applyFill="1" applyBorder="1"/>
    <xf numFmtId="3" fontId="32" fillId="0" borderId="0" xfId="0" applyNumberFormat="1" applyFont="1" applyBorder="1" applyAlignment="1">
      <alignment horizontal="right" vertical="center"/>
    </xf>
    <xf numFmtId="3" fontId="33" fillId="0" borderId="0" xfId="0" applyNumberFormat="1" applyFont="1" applyBorder="1"/>
    <xf numFmtId="3" fontId="0" fillId="0" borderId="0" xfId="0" applyNumberFormat="1" applyBorder="1"/>
    <xf numFmtId="3" fontId="16" fillId="5" borderId="9" xfId="0" applyNumberFormat="1" applyFont="1" applyFill="1" applyBorder="1"/>
    <xf numFmtId="0" fontId="11" fillId="5" borderId="0" xfId="0" applyFont="1" applyFill="1"/>
    <xf numFmtId="0" fontId="10" fillId="5" borderId="0" xfId="0" applyFont="1" applyFill="1"/>
    <xf numFmtId="0" fontId="16" fillId="5" borderId="0" xfId="0" applyFont="1" applyFill="1"/>
    <xf numFmtId="0" fontId="0" fillId="5" borderId="0" xfId="0" applyFill="1"/>
    <xf numFmtId="165" fontId="10" fillId="5" borderId="0" xfId="0" applyNumberFormat="1" applyFont="1" applyFill="1" applyBorder="1"/>
    <xf numFmtId="164" fontId="18" fillId="0" borderId="9" xfId="0" applyNumberFormat="1" applyFont="1" applyBorder="1" applyAlignment="1">
      <alignment vertical="center"/>
    </xf>
    <xf numFmtId="165" fontId="16" fillId="5" borderId="3" xfId="0" applyNumberFormat="1" applyFont="1" applyFill="1" applyBorder="1"/>
    <xf numFmtId="164" fontId="18" fillId="0" borderId="17" xfId="0" applyNumberFormat="1" applyFont="1" applyBorder="1" applyAlignment="1">
      <alignment vertical="center"/>
    </xf>
    <xf numFmtId="0" fontId="6" fillId="5" borderId="0" xfId="0" applyFont="1" applyFill="1"/>
    <xf numFmtId="3" fontId="11" fillId="5" borderId="0" xfId="0" applyNumberFormat="1" applyFont="1" applyFill="1"/>
    <xf numFmtId="3" fontId="30" fillId="5" borderId="0" xfId="0" applyNumberFormat="1" applyFont="1" applyFill="1"/>
    <xf numFmtId="41" fontId="11" fillId="5" borderId="0" xfId="0" applyNumberFormat="1" applyFont="1" applyFill="1" applyBorder="1"/>
    <xf numFmtId="0" fontId="11" fillId="5" borderId="6" xfId="0" applyFont="1" applyFill="1" applyBorder="1"/>
    <xf numFmtId="0" fontId="11" fillId="5" borderId="21" xfId="0" applyFont="1" applyFill="1" applyBorder="1" applyAlignment="1">
      <alignment horizontal="left"/>
    </xf>
    <xf numFmtId="41" fontId="10" fillId="5" borderId="23" xfId="0" applyNumberFormat="1" applyFont="1" applyFill="1" applyBorder="1"/>
    <xf numFmtId="0" fontId="11" fillId="5" borderId="2" xfId="0" applyFont="1" applyFill="1" applyBorder="1"/>
    <xf numFmtId="0" fontId="11" fillId="5" borderId="14" xfId="0" applyFont="1" applyFill="1" applyBorder="1" applyAlignment="1">
      <alignment horizontal="left"/>
    </xf>
    <xf numFmtId="0" fontId="11" fillId="5" borderId="11" xfId="0" applyFont="1" applyFill="1" applyBorder="1"/>
    <xf numFmtId="0" fontId="11" fillId="5" borderId="15" xfId="0" applyFont="1" applyFill="1" applyBorder="1" applyAlignment="1">
      <alignment horizontal="left"/>
    </xf>
    <xf numFmtId="0" fontId="2" fillId="5" borderId="0" xfId="0" applyFont="1" applyFill="1"/>
    <xf numFmtId="0" fontId="2" fillId="5" borderId="0" xfId="0" applyFont="1" applyFill="1" applyBorder="1"/>
    <xf numFmtId="3" fontId="2" fillId="5" borderId="13" xfId="0" applyNumberFormat="1" applyFont="1" applyFill="1" applyBorder="1"/>
    <xf numFmtId="3" fontId="2" fillId="5" borderId="9" xfId="0" applyNumberFormat="1" applyFont="1" applyFill="1" applyBorder="1"/>
    <xf numFmtId="3" fontId="2" fillId="5" borderId="7" xfId="0" applyNumberFormat="1" applyFont="1" applyFill="1" applyBorder="1"/>
    <xf numFmtId="3" fontId="2" fillId="5" borderId="17" xfId="0" applyNumberFormat="1" applyFont="1" applyFill="1" applyBorder="1"/>
    <xf numFmtId="3" fontId="27" fillId="5" borderId="0" xfId="0" applyNumberFormat="1" applyFont="1" applyFill="1" applyBorder="1"/>
    <xf numFmtId="3" fontId="3" fillId="5" borderId="18" xfId="0" applyNumberFormat="1" applyFont="1" applyFill="1" applyBorder="1"/>
    <xf numFmtId="3" fontId="3" fillId="5" borderId="19" xfId="0" applyNumberFormat="1" applyFont="1" applyFill="1" applyBorder="1"/>
    <xf numFmtId="3" fontId="2" fillId="5" borderId="16" xfId="0" applyNumberFormat="1" applyFont="1" applyFill="1" applyBorder="1"/>
    <xf numFmtId="0" fontId="11" fillId="5" borderId="9" xfId="0" applyFont="1" applyFill="1" applyBorder="1" applyAlignment="1">
      <alignment horizontal="left"/>
    </xf>
    <xf numFmtId="0" fontId="11" fillId="5" borderId="4" xfId="0" applyFont="1" applyFill="1" applyBorder="1"/>
    <xf numFmtId="0" fontId="11" fillId="5" borderId="17" xfId="0" applyFont="1" applyFill="1" applyBorder="1" applyAlignment="1">
      <alignment horizontal="left"/>
    </xf>
    <xf numFmtId="4" fontId="11" fillId="5" borderId="9" xfId="0" applyNumberFormat="1" applyFont="1" applyFill="1" applyBorder="1" applyAlignment="1">
      <alignment horizontal="left"/>
    </xf>
    <xf numFmtId="0" fontId="11" fillId="5" borderId="12" xfId="0" applyFont="1" applyFill="1" applyBorder="1" applyAlignment="1">
      <alignment horizontal="left"/>
    </xf>
    <xf numFmtId="3" fontId="10" fillId="0" borderId="0" xfId="5" applyNumberFormat="1" applyFont="1" applyBorder="1"/>
    <xf numFmtId="3" fontId="10" fillId="0" borderId="0" xfId="5" applyNumberFormat="1" applyFont="1" applyFill="1" applyBorder="1"/>
    <xf numFmtId="3" fontId="16" fillId="5" borderId="3" xfId="0" applyNumberFormat="1" applyFont="1" applyFill="1" applyBorder="1"/>
    <xf numFmtId="41" fontId="0" fillId="0" borderId="0" xfId="0" applyNumberFormat="1" applyBorder="1"/>
    <xf numFmtId="0" fontId="37" fillId="0" borderId="0" xfId="0" applyFont="1"/>
    <xf numFmtId="3" fontId="16" fillId="0" borderId="0" xfId="4" applyNumberFormat="1" applyFont="1" applyBorder="1"/>
    <xf numFmtId="3" fontId="10" fillId="5" borderId="0" xfId="9" applyNumberFormat="1" applyFont="1" applyFill="1" applyBorder="1" applyAlignment="1">
      <alignment horizontal="right" wrapText="1"/>
    </xf>
    <xf numFmtId="3" fontId="7" fillId="5" borderId="48" xfId="0" applyNumberFormat="1" applyFont="1" applyFill="1" applyBorder="1"/>
    <xf numFmtId="0" fontId="11" fillId="5" borderId="48" xfId="0" applyFont="1" applyFill="1" applyBorder="1"/>
    <xf numFmtId="0" fontId="8" fillId="5" borderId="48" xfId="0" applyFont="1" applyFill="1" applyBorder="1" applyAlignment="1">
      <alignment horizontal="right"/>
    </xf>
    <xf numFmtId="0" fontId="8" fillId="0" borderId="48" xfId="0" applyFont="1" applyBorder="1" applyAlignment="1">
      <alignment horizontal="center" wrapText="1"/>
    </xf>
    <xf numFmtId="0" fontId="29" fillId="0" borderId="0" xfId="0" applyFont="1" applyAlignment="1">
      <alignment vertical="center"/>
    </xf>
    <xf numFmtId="0" fontId="11" fillId="0" borderId="0" xfId="0" applyFont="1" applyAlignment="1">
      <alignment vertical="center"/>
    </xf>
    <xf numFmtId="0" fontId="11" fillId="5" borderId="55" xfId="0" applyFont="1" applyFill="1" applyBorder="1"/>
    <xf numFmtId="0" fontId="3" fillId="5" borderId="48" xfId="0" applyFont="1" applyFill="1" applyBorder="1" applyAlignment="1">
      <alignment horizontal="center" wrapText="1"/>
    </xf>
    <xf numFmtId="3" fontId="3" fillId="5" borderId="48" xfId="0" applyNumberFormat="1" applyFont="1" applyFill="1" applyBorder="1"/>
    <xf numFmtId="3" fontId="3" fillId="5" borderId="48" xfId="0" applyNumberFormat="1" applyFont="1" applyFill="1" applyBorder="1" applyAlignment="1">
      <alignment horizontal="center" wrapText="1"/>
    </xf>
    <xf numFmtId="49" fontId="3" fillId="5" borderId="48" xfId="0" applyNumberFormat="1" applyFont="1" applyFill="1" applyBorder="1" applyAlignment="1">
      <alignment horizontal="center" wrapText="1"/>
    </xf>
    <xf numFmtId="0" fontId="3" fillId="5" borderId="48" xfId="0" applyNumberFormat="1" applyFont="1" applyFill="1" applyBorder="1" applyAlignment="1">
      <alignment horizontal="center" wrapText="1"/>
    </xf>
    <xf numFmtId="3" fontId="7" fillId="5" borderId="48" xfId="0" applyNumberFormat="1" applyFont="1" applyFill="1" applyBorder="1" applyAlignment="1">
      <alignment horizontal="right"/>
    </xf>
    <xf numFmtId="3" fontId="7" fillId="5" borderId="51" xfId="0" applyNumberFormat="1" applyFont="1" applyFill="1" applyBorder="1"/>
    <xf numFmtId="0" fontId="7" fillId="5" borderId="48" xfId="0" applyFont="1" applyFill="1" applyBorder="1" applyAlignment="1">
      <alignment horizontal="right"/>
    </xf>
    <xf numFmtId="0" fontId="5" fillId="5" borderId="48" xfId="0" applyFont="1" applyFill="1" applyBorder="1" applyAlignment="1">
      <alignment horizontal="right"/>
    </xf>
    <xf numFmtId="3" fontId="5" fillId="5" borderId="48" xfId="0" applyNumberFormat="1" applyFont="1" applyFill="1" applyBorder="1"/>
    <xf numFmtId="0" fontId="11" fillId="5" borderId="51" xfId="0" applyFont="1" applyFill="1" applyBorder="1"/>
    <xf numFmtId="0" fontId="8" fillId="5" borderId="48" xfId="0" applyFont="1" applyFill="1" applyBorder="1" applyAlignment="1">
      <alignment horizontal="center" wrapText="1"/>
    </xf>
    <xf numFmtId="41" fontId="10" fillId="5" borderId="48" xfId="0" applyNumberFormat="1" applyFont="1" applyFill="1" applyBorder="1"/>
    <xf numFmtId="0" fontId="16" fillId="5" borderId="48" xfId="0" applyFont="1" applyFill="1" applyBorder="1" applyAlignment="1">
      <alignment horizontal="right"/>
    </xf>
    <xf numFmtId="3" fontId="10" fillId="0" borderId="48" xfId="0" applyNumberFormat="1" applyFont="1" applyBorder="1"/>
    <xf numFmtId="0" fontId="16" fillId="5" borderId="48" xfId="0" applyFont="1" applyFill="1" applyBorder="1"/>
    <xf numFmtId="9" fontId="16" fillId="5" borderId="48" xfId="0" applyNumberFormat="1" applyFont="1" applyFill="1" applyBorder="1"/>
    <xf numFmtId="0" fontId="10" fillId="5" borderId="48" xfId="0" applyFont="1" applyFill="1" applyBorder="1" applyAlignment="1">
      <alignment horizontal="right"/>
    </xf>
    <xf numFmtId="2" fontId="17" fillId="4" borderId="48" xfId="0" applyNumberFormat="1" applyFont="1" applyFill="1" applyBorder="1" applyAlignment="1">
      <alignment horizontal="center" vertical="center" wrapText="1"/>
    </xf>
    <xf numFmtId="2" fontId="17" fillId="5" borderId="48" xfId="0" applyNumberFormat="1" applyFont="1" applyFill="1" applyBorder="1" applyAlignment="1">
      <alignment horizontal="center" vertical="center" wrapText="1"/>
    </xf>
    <xf numFmtId="2" fontId="17" fillId="0" borderId="56" xfId="0" applyNumberFormat="1" applyFont="1" applyFill="1" applyBorder="1" applyAlignment="1">
      <alignment horizontal="center" vertical="center" wrapText="1"/>
    </xf>
    <xf numFmtId="2" fontId="17" fillId="0" borderId="56" xfId="0" applyNumberFormat="1" applyFont="1" applyFill="1" applyBorder="1" applyAlignment="1">
      <alignment horizontal="right" vertical="center" wrapText="1"/>
    </xf>
    <xf numFmtId="165" fontId="10" fillId="5" borderId="56" xfId="0" applyNumberFormat="1" applyFont="1" applyFill="1" applyBorder="1"/>
    <xf numFmtId="0" fontId="16" fillId="0" borderId="55" xfId="0" applyFont="1" applyBorder="1"/>
    <xf numFmtId="0" fontId="16" fillId="0" borderId="49" xfId="0" applyFont="1" applyBorder="1" applyAlignment="1">
      <alignment horizontal="left"/>
    </xf>
    <xf numFmtId="165" fontId="16" fillId="5" borderId="50" xfId="0" applyNumberFormat="1" applyFont="1" applyFill="1" applyBorder="1"/>
    <xf numFmtId="4" fontId="28" fillId="0" borderId="48" xfId="0" applyNumberFormat="1" applyFont="1" applyBorder="1" applyAlignment="1">
      <alignment vertical="center"/>
    </xf>
    <xf numFmtId="0" fontId="11" fillId="3" borderId="48" xfId="0" applyFont="1" applyFill="1" applyBorder="1"/>
    <xf numFmtId="3" fontId="8" fillId="3" borderId="48" xfId="0" applyNumberFormat="1" applyFont="1" applyFill="1" applyBorder="1" applyAlignment="1">
      <alignment horizontal="center" wrapText="1"/>
    </xf>
    <xf numFmtId="0" fontId="16" fillId="0" borderId="48" xfId="0" applyFont="1" applyBorder="1"/>
    <xf numFmtId="3" fontId="10" fillId="0" borderId="48" xfId="0" applyNumberFormat="1" applyFont="1" applyFill="1" applyBorder="1" applyAlignment="1">
      <alignment horizontal="right" wrapText="1"/>
    </xf>
    <xf numFmtId="3" fontId="10" fillId="5" borderId="48" xfId="0" applyNumberFormat="1" applyFont="1" applyFill="1" applyBorder="1" applyAlignment="1">
      <alignment horizontal="center" wrapText="1"/>
    </xf>
    <xf numFmtId="3" fontId="10" fillId="5" borderId="48" xfId="0" applyNumberFormat="1" applyFont="1" applyFill="1" applyBorder="1" applyAlignment="1">
      <alignment wrapText="1"/>
    </xf>
    <xf numFmtId="3" fontId="10" fillId="5" borderId="48" xfId="0" applyNumberFormat="1" applyFont="1" applyFill="1" applyBorder="1"/>
    <xf numFmtId="3" fontId="12" fillId="5" borderId="13" xfId="0" applyNumberFormat="1" applyFont="1" applyFill="1" applyBorder="1"/>
    <xf numFmtId="3" fontId="6" fillId="5" borderId="13" xfId="0" applyNumberFormat="1" applyFont="1" applyFill="1" applyBorder="1"/>
    <xf numFmtId="3" fontId="12" fillId="5" borderId="9" xfId="0" applyNumberFormat="1" applyFont="1" applyFill="1" applyBorder="1"/>
    <xf numFmtId="3" fontId="6" fillId="5" borderId="9" xfId="0" applyNumberFormat="1" applyFont="1" applyFill="1" applyBorder="1"/>
    <xf numFmtId="3" fontId="12" fillId="5" borderId="17" xfId="0" applyNumberFormat="1" applyFont="1" applyFill="1" applyBorder="1"/>
    <xf numFmtId="3" fontId="6" fillId="5" borderId="17" xfId="0" applyNumberFormat="1" applyFont="1" applyFill="1" applyBorder="1"/>
    <xf numFmtId="2" fontId="16" fillId="5" borderId="0" xfId="0" applyNumberFormat="1" applyFont="1" applyFill="1"/>
    <xf numFmtId="3" fontId="10" fillId="5" borderId="0" xfId="5" applyNumberFormat="1" applyFont="1" applyFill="1" applyBorder="1"/>
    <xf numFmtId="2" fontId="11" fillId="5" borderId="0" xfId="0" applyNumberFormat="1" applyFont="1" applyFill="1"/>
    <xf numFmtId="3" fontId="16" fillId="5" borderId="0" xfId="4" applyNumberFormat="1" applyFont="1" applyFill="1" applyBorder="1"/>
    <xf numFmtId="3" fontId="15" fillId="5" borderId="0" xfId="0" applyNumberFormat="1" applyFont="1" applyFill="1" applyBorder="1" applyAlignment="1">
      <alignment horizontal="center" wrapText="1"/>
    </xf>
    <xf numFmtId="0" fontId="16" fillId="5" borderId="9" xfId="0" applyFont="1" applyFill="1" applyBorder="1" applyAlignment="1">
      <alignment horizontal="left"/>
    </xf>
    <xf numFmtId="4" fontId="16" fillId="5" borderId="9" xfId="0" applyNumberFormat="1" applyFont="1" applyFill="1" applyBorder="1" applyAlignment="1">
      <alignment horizontal="left"/>
    </xf>
    <xf numFmtId="4" fontId="11" fillId="0" borderId="0" xfId="0" applyNumberFormat="1" applyFont="1" applyBorder="1"/>
    <xf numFmtId="4" fontId="11" fillId="0" borderId="0" xfId="0" applyNumberFormat="1" applyFont="1"/>
    <xf numFmtId="0" fontId="11" fillId="0" borderId="48" xfId="0" applyFont="1" applyBorder="1" applyAlignment="1">
      <alignment wrapText="1"/>
    </xf>
    <xf numFmtId="0" fontId="28" fillId="0" borderId="48" xfId="473" applyFont="1" applyBorder="1" applyAlignment="1">
      <alignment horizontal="center" vertical="center" wrapText="1"/>
    </xf>
    <xf numFmtId="0" fontId="11" fillId="0" borderId="2" xfId="0" applyFont="1" applyBorder="1"/>
    <xf numFmtId="0" fontId="11" fillId="0" borderId="4" xfId="0" applyFont="1" applyBorder="1"/>
    <xf numFmtId="0" fontId="109" fillId="0" borderId="48" xfId="0" applyFont="1" applyBorder="1" applyAlignment="1">
      <alignment horizontal="center" wrapText="1"/>
    </xf>
    <xf numFmtId="4" fontId="28" fillId="0" borderId="0" xfId="473" applyNumberFormat="1" applyFont="1" applyBorder="1"/>
    <xf numFmtId="0" fontId="0" fillId="3" borderId="0" xfId="0" applyFill="1"/>
    <xf numFmtId="0" fontId="11" fillId="0" borderId="0" xfId="0" applyFont="1" applyBorder="1" applyAlignment="1">
      <alignment horizontal="center"/>
    </xf>
    <xf numFmtId="4" fontId="112" fillId="0" borderId="0" xfId="0" applyNumberFormat="1" applyFont="1"/>
    <xf numFmtId="164" fontId="0" fillId="0" borderId="0" xfId="0" applyNumberFormat="1"/>
    <xf numFmtId="0" fontId="16" fillId="0" borderId="13" xfId="0" applyFont="1" applyBorder="1" applyAlignment="1">
      <alignment horizontal="left"/>
    </xf>
    <xf numFmtId="164" fontId="18" fillId="0" borderId="13" xfId="0" applyNumberFormat="1" applyFont="1" applyBorder="1" applyAlignment="1">
      <alignment vertical="center"/>
    </xf>
    <xf numFmtId="165" fontId="16" fillId="5" borderId="5" xfId="0" applyNumberFormat="1" applyFont="1" applyFill="1" applyBorder="1"/>
    <xf numFmtId="2" fontId="17" fillId="0" borderId="54" xfId="0" applyNumberFormat="1" applyFont="1" applyBorder="1" applyAlignment="1">
      <alignment vertical="center"/>
    </xf>
    <xf numFmtId="0" fontId="31" fillId="0" borderId="0" xfId="0" applyFont="1"/>
    <xf numFmtId="0" fontId="35" fillId="5" borderId="48" xfId="0" applyNumberFormat="1" applyFont="1" applyFill="1" applyBorder="1" applyAlignment="1">
      <alignment horizontal="center" wrapText="1"/>
    </xf>
    <xf numFmtId="0" fontId="19" fillId="0" borderId="48" xfId="0" applyFont="1" applyBorder="1" applyAlignment="1">
      <alignment horizontal="center"/>
    </xf>
    <xf numFmtId="0" fontId="3" fillId="5" borderId="51" xfId="0" applyNumberFormat="1" applyFont="1" applyFill="1" applyBorder="1" applyAlignment="1">
      <alignment horizontal="center" wrapText="1"/>
    </xf>
    <xf numFmtId="3" fontId="0" fillId="0" borderId="0" xfId="0" applyNumberFormat="1"/>
    <xf numFmtId="0" fontId="11" fillId="5" borderId="13" xfId="0" applyFont="1" applyFill="1" applyBorder="1" applyAlignment="1">
      <alignment horizontal="left"/>
    </xf>
    <xf numFmtId="3" fontId="25" fillId="5" borderId="9" xfId="0" applyNumberFormat="1" applyFont="1" applyFill="1" applyBorder="1"/>
    <xf numFmtId="3" fontId="2" fillId="0" borderId="9" xfId="0" applyNumberFormat="1" applyFont="1" applyBorder="1"/>
    <xf numFmtId="0" fontId="0" fillId="0" borderId="48" xfId="0" applyBorder="1"/>
    <xf numFmtId="3" fontId="6" fillId="5" borderId="7" xfId="0" applyNumberFormat="1" applyFont="1" applyFill="1" applyBorder="1"/>
    <xf numFmtId="0" fontId="0" fillId="4" borderId="0" xfId="0" applyFill="1"/>
    <xf numFmtId="3" fontId="3" fillId="4" borderId="56" xfId="0" applyNumberFormat="1" applyFont="1" applyFill="1" applyBorder="1" applyAlignment="1">
      <alignment wrapText="1"/>
    </xf>
    <xf numFmtId="3" fontId="25" fillId="4" borderId="56" xfId="0" applyNumberFormat="1" applyFont="1" applyFill="1" applyBorder="1" applyAlignment="1">
      <alignment wrapText="1"/>
    </xf>
    <xf numFmtId="0" fontId="3" fillId="4" borderId="56" xfId="0" applyNumberFormat="1" applyFont="1" applyFill="1" applyBorder="1" applyAlignment="1">
      <alignment wrapText="1"/>
    </xf>
    <xf numFmtId="0" fontId="119" fillId="0" borderId="56" xfId="0" applyFont="1" applyBorder="1" applyAlignment="1">
      <alignment horizontal="center"/>
    </xf>
    <xf numFmtId="0" fontId="121" fillId="0" borderId="56" xfId="0" applyFont="1" applyBorder="1" applyAlignment="1">
      <alignment horizontal="center"/>
    </xf>
    <xf numFmtId="0" fontId="6" fillId="5" borderId="0" xfId="0" applyFont="1" applyFill="1" applyBorder="1"/>
    <xf numFmtId="0" fontId="11" fillId="5" borderId="0" xfId="0" applyFont="1" applyFill="1" applyBorder="1"/>
    <xf numFmtId="0" fontId="36" fillId="5" borderId="0" xfId="0" applyFont="1" applyFill="1" applyBorder="1" applyAlignment="1">
      <alignment horizontal="right"/>
    </xf>
    <xf numFmtId="3" fontId="10" fillId="5" borderId="5" xfId="0" applyNumberFormat="1" applyFont="1" applyFill="1" applyBorder="1"/>
    <xf numFmtId="3" fontId="3" fillId="5" borderId="65" xfId="0" applyNumberFormat="1" applyFont="1" applyFill="1" applyBorder="1"/>
    <xf numFmtId="0" fontId="11" fillId="5" borderId="67" xfId="0" applyFont="1" applyFill="1" applyBorder="1"/>
    <xf numFmtId="0" fontId="2" fillId="5" borderId="61" xfId="0" applyFont="1" applyFill="1" applyBorder="1"/>
    <xf numFmtId="0" fontId="2" fillId="5" borderId="64" xfId="0" applyFont="1" applyFill="1" applyBorder="1"/>
    <xf numFmtId="3" fontId="2" fillId="5" borderId="69" xfId="0" applyNumberFormat="1" applyFont="1" applyFill="1" applyBorder="1"/>
    <xf numFmtId="3" fontId="2" fillId="5" borderId="70" xfId="0" applyNumberFormat="1" applyFont="1" applyFill="1" applyBorder="1"/>
    <xf numFmtId="3" fontId="3" fillId="5" borderId="69" xfId="0" applyNumberFormat="1" applyFont="1" applyFill="1" applyBorder="1"/>
    <xf numFmtId="3" fontId="25" fillId="5" borderId="70" xfId="0" applyNumberFormat="1" applyFont="1" applyFill="1" applyBorder="1"/>
    <xf numFmtId="3" fontId="2" fillId="5" borderId="72" xfId="0" applyNumberFormat="1" applyFont="1" applyFill="1" applyBorder="1"/>
    <xf numFmtId="3" fontId="7" fillId="5" borderId="73" xfId="0" applyNumberFormat="1" applyFont="1" applyFill="1" applyBorder="1"/>
    <xf numFmtId="3" fontId="3" fillId="5" borderId="56" xfId="0" applyNumberFormat="1" applyFont="1" applyFill="1" applyBorder="1" applyAlignment="1">
      <alignment wrapText="1"/>
    </xf>
    <xf numFmtId="3" fontId="25" fillId="5" borderId="56" xfId="0" applyNumberFormat="1" applyFont="1" applyFill="1" applyBorder="1" applyAlignment="1">
      <alignment wrapText="1"/>
    </xf>
    <xf numFmtId="0" fontId="3" fillId="5" borderId="56" xfId="0" applyNumberFormat="1" applyFont="1" applyFill="1" applyBorder="1" applyAlignment="1">
      <alignment wrapText="1"/>
    </xf>
    <xf numFmtId="0" fontId="0" fillId="0" borderId="54" xfId="0" applyBorder="1"/>
    <xf numFmtId="0" fontId="11" fillId="5" borderId="7" xfId="0" applyFont="1" applyFill="1" applyBorder="1" applyAlignment="1">
      <alignment horizontal="left"/>
    </xf>
    <xf numFmtId="3" fontId="12" fillId="5" borderId="7" xfId="0" applyNumberFormat="1" applyFont="1" applyFill="1" applyBorder="1"/>
    <xf numFmtId="3" fontId="2" fillId="5" borderId="75" xfId="0" applyNumberFormat="1" applyFont="1" applyFill="1" applyBorder="1"/>
    <xf numFmtId="3" fontId="2" fillId="5" borderId="76" xfId="0" applyNumberFormat="1" applyFont="1" applyFill="1" applyBorder="1"/>
    <xf numFmtId="3" fontId="2" fillId="0" borderId="7" xfId="0" applyNumberFormat="1" applyFont="1" applyBorder="1"/>
    <xf numFmtId="0" fontId="0" fillId="0" borderId="77" xfId="0" applyBorder="1"/>
    <xf numFmtId="3" fontId="0" fillId="3" borderId="0" xfId="0" applyNumberFormat="1" applyFill="1"/>
    <xf numFmtId="3" fontId="3" fillId="5" borderId="81" xfId="0" applyNumberFormat="1" applyFont="1" applyFill="1" applyBorder="1"/>
    <xf numFmtId="3" fontId="2" fillId="0" borderId="12" xfId="0" applyNumberFormat="1" applyFont="1" applyBorder="1"/>
    <xf numFmtId="3" fontId="7" fillId="5" borderId="82" xfId="0" applyNumberFormat="1" applyFont="1" applyFill="1" applyBorder="1"/>
    <xf numFmtId="3" fontId="5" fillId="5" borderId="82" xfId="0" applyNumberFormat="1" applyFont="1" applyFill="1" applyBorder="1"/>
    <xf numFmtId="0" fontId="0" fillId="0" borderId="56" xfId="0" applyBorder="1"/>
    <xf numFmtId="3" fontId="2" fillId="0" borderId="21" xfId="0" applyNumberFormat="1" applyFont="1" applyBorder="1"/>
    <xf numFmtId="3" fontId="2" fillId="0" borderId="14" xfId="0" applyNumberFormat="1" applyFont="1" applyBorder="1"/>
    <xf numFmtId="3" fontId="2" fillId="0" borderId="15" xfId="0" applyNumberFormat="1" applyFont="1" applyBorder="1"/>
    <xf numFmtId="3" fontId="6" fillId="5" borderId="10" xfId="0" applyNumberFormat="1" applyFont="1" applyFill="1" applyBorder="1"/>
    <xf numFmtId="0" fontId="3" fillId="3" borderId="56" xfId="0" applyNumberFormat="1" applyFont="1" applyFill="1" applyBorder="1" applyAlignment="1">
      <alignment horizontal="center" wrapText="1"/>
    </xf>
    <xf numFmtId="0" fontId="0" fillId="3" borderId="62" xfId="0" applyFill="1" applyBorder="1"/>
    <xf numFmtId="3" fontId="3" fillId="3" borderId="62" xfId="0" applyNumberFormat="1" applyFont="1" applyFill="1" applyBorder="1"/>
    <xf numFmtId="3" fontId="7" fillId="3" borderId="62" xfId="0" applyNumberFormat="1" applyFont="1" applyFill="1" applyBorder="1"/>
    <xf numFmtId="3" fontId="5" fillId="3" borderId="60" xfId="0" applyNumberFormat="1" applyFont="1" applyFill="1" applyBorder="1"/>
    <xf numFmtId="3" fontId="2" fillId="5" borderId="0" xfId="0" applyNumberFormat="1" applyFont="1" applyFill="1" applyBorder="1"/>
    <xf numFmtId="3" fontId="3" fillId="5" borderId="87" xfId="0" applyNumberFormat="1" applyFont="1" applyFill="1" applyBorder="1"/>
    <xf numFmtId="3" fontId="7" fillId="5" borderId="17" xfId="0" applyNumberFormat="1" applyFont="1" applyFill="1" applyBorder="1"/>
    <xf numFmtId="10" fontId="0" fillId="0" borderId="0" xfId="0" applyNumberFormat="1"/>
    <xf numFmtId="0" fontId="36" fillId="5" borderId="0" xfId="0" applyFont="1" applyFill="1"/>
    <xf numFmtId="0" fontId="3" fillId="5" borderId="48" xfId="0" applyNumberFormat="1" applyFont="1" applyFill="1" applyBorder="1" applyAlignment="1">
      <alignment horizontal="center" wrapText="1"/>
    </xf>
    <xf numFmtId="3" fontId="16" fillId="5" borderId="0" xfId="0" applyNumberFormat="1" applyFont="1" applyFill="1" applyBorder="1"/>
    <xf numFmtId="3" fontId="11" fillId="5" borderId="0" xfId="0" applyNumberFormat="1" applyFont="1" applyFill="1" applyBorder="1"/>
    <xf numFmtId="3" fontId="16" fillId="5" borderId="13" xfId="0" applyNumberFormat="1" applyFont="1" applyFill="1" applyBorder="1"/>
    <xf numFmtId="3" fontId="16" fillId="5" borderId="50" xfId="0" applyNumberFormat="1" applyFont="1" applyFill="1" applyBorder="1"/>
    <xf numFmtId="3" fontId="16" fillId="5" borderId="17" xfId="0" applyNumberFormat="1" applyFont="1" applyFill="1" applyBorder="1"/>
    <xf numFmtId="3" fontId="16" fillId="5" borderId="5" xfId="0" applyNumberFormat="1" applyFont="1" applyFill="1" applyBorder="1"/>
    <xf numFmtId="0" fontId="3" fillId="5" borderId="48" xfId="0" applyNumberFormat="1" applyFont="1" applyFill="1" applyBorder="1" applyAlignment="1">
      <alignment horizontal="center" wrapText="1"/>
    </xf>
    <xf numFmtId="3" fontId="2" fillId="5" borderId="3" xfId="0" applyNumberFormat="1" applyFont="1" applyFill="1" applyBorder="1"/>
    <xf numFmtId="3" fontId="2" fillId="5" borderId="50" xfId="0" applyNumberFormat="1" applyFont="1" applyFill="1" applyBorder="1"/>
    <xf numFmtId="3" fontId="2" fillId="5" borderId="5" xfId="0" applyNumberFormat="1" applyFont="1" applyFill="1" applyBorder="1"/>
    <xf numFmtId="0" fontId="127" fillId="0" borderId="0" xfId="0" applyFont="1"/>
    <xf numFmtId="3" fontId="35" fillId="5" borderId="25" xfId="0" applyNumberFormat="1" applyFont="1" applyFill="1" applyBorder="1"/>
    <xf numFmtId="3" fontId="117" fillId="5" borderId="51" xfId="0" applyNumberFormat="1" applyFont="1" applyFill="1" applyBorder="1"/>
    <xf numFmtId="3" fontId="35" fillId="5" borderId="51" xfId="0" applyNumberFormat="1" applyFont="1" applyFill="1" applyBorder="1"/>
    <xf numFmtId="0" fontId="3" fillId="5" borderId="53" xfId="0" applyNumberFormat="1" applyFont="1" applyFill="1" applyBorder="1" applyAlignment="1">
      <alignment horizontal="center" wrapText="1"/>
    </xf>
    <xf numFmtId="3" fontId="3" fillId="5" borderId="53" xfId="0" applyNumberFormat="1" applyFont="1" applyFill="1" applyBorder="1"/>
    <xf numFmtId="0" fontId="3" fillId="81" borderId="89" xfId="0" applyNumberFormat="1" applyFont="1" applyFill="1" applyBorder="1" applyAlignment="1">
      <alignment horizontal="center" wrapText="1"/>
    </xf>
    <xf numFmtId="0" fontId="0" fillId="81" borderId="83" xfId="0" applyFill="1" applyBorder="1"/>
    <xf numFmtId="3" fontId="3" fillId="81" borderId="86" xfId="0" applyNumberFormat="1" applyFont="1" applyFill="1" applyBorder="1"/>
    <xf numFmtId="3" fontId="3" fillId="81" borderId="90" xfId="0" applyNumberFormat="1" applyFont="1" applyFill="1" applyBorder="1"/>
    <xf numFmtId="3" fontId="3" fillId="81" borderId="91" xfId="0" applyNumberFormat="1" applyFont="1" applyFill="1" applyBorder="1"/>
    <xf numFmtId="3" fontId="3" fillId="81" borderId="92" xfId="0" applyNumberFormat="1" applyFont="1" applyFill="1" applyBorder="1"/>
    <xf numFmtId="3" fontId="7" fillId="81" borderId="89" xfId="0" applyNumberFormat="1" applyFont="1" applyFill="1" applyBorder="1"/>
    <xf numFmtId="3" fontId="5" fillId="81" borderId="89" xfId="0" applyNumberFormat="1" applyFont="1" applyFill="1" applyBorder="1"/>
    <xf numFmtId="3" fontId="6" fillId="5" borderId="22" xfId="0" applyNumberFormat="1" applyFont="1" applyFill="1" applyBorder="1"/>
    <xf numFmtId="172" fontId="28" fillId="0" borderId="48" xfId="0" applyNumberFormat="1" applyFont="1" applyBorder="1" applyAlignment="1">
      <alignment vertical="center"/>
    </xf>
    <xf numFmtId="0" fontId="129" fillId="0" borderId="0" xfId="0" applyFont="1"/>
    <xf numFmtId="0" fontId="11" fillId="0" borderId="0" xfId="0" applyFont="1" applyFill="1"/>
    <xf numFmtId="3" fontId="16" fillId="0" borderId="7" xfId="0" applyNumberFormat="1" applyFont="1" applyFill="1" applyBorder="1" applyAlignment="1">
      <alignment horizontal="right" vertical="center"/>
    </xf>
    <xf numFmtId="41" fontId="11" fillId="0" borderId="0" xfId="0" applyNumberFormat="1" applyFont="1" applyFill="1" applyBorder="1"/>
    <xf numFmtId="3" fontId="15" fillId="0" borderId="53" xfId="0" applyNumberFormat="1" applyFont="1" applyFill="1" applyBorder="1" applyAlignment="1">
      <alignment horizontal="center" vertical="center" wrapText="1"/>
    </xf>
    <xf numFmtId="3" fontId="15" fillId="0" borderId="48" xfId="0" applyNumberFormat="1" applyFont="1" applyFill="1" applyBorder="1" applyAlignment="1">
      <alignment horizontal="center" vertical="center" wrapText="1"/>
    </xf>
    <xf numFmtId="0" fontId="26" fillId="0" borderId="48" xfId="0" applyFont="1" applyFill="1" applyBorder="1" applyAlignment="1">
      <alignment horizontal="center" vertical="center" wrapText="1"/>
    </xf>
    <xf numFmtId="0" fontId="8" fillId="0" borderId="48" xfId="0" applyFont="1" applyFill="1" applyBorder="1" applyAlignment="1">
      <alignment horizontal="center" wrapText="1"/>
    </xf>
    <xf numFmtId="41" fontId="10" fillId="0" borderId="53" xfId="0" applyNumberFormat="1" applyFont="1" applyFill="1" applyBorder="1"/>
    <xf numFmtId="41" fontId="10" fillId="0" borderId="48" xfId="0" applyNumberFormat="1" applyFont="1" applyFill="1" applyBorder="1"/>
    <xf numFmtId="3" fontId="16" fillId="0" borderId="9" xfId="0" applyNumberFormat="1" applyFont="1" applyFill="1" applyBorder="1" applyAlignment="1">
      <alignment horizontal="right" vertical="center"/>
    </xf>
    <xf numFmtId="3" fontId="16" fillId="0" borderId="12" xfId="0" applyNumberFormat="1" applyFont="1" applyFill="1" applyBorder="1" applyAlignment="1">
      <alignment horizontal="right" vertical="center"/>
    </xf>
    <xf numFmtId="41" fontId="19" fillId="0" borderId="48" xfId="0" applyNumberFormat="1" applyFont="1" applyFill="1" applyBorder="1"/>
    <xf numFmtId="3" fontId="16" fillId="0" borderId="13" xfId="0" applyNumberFormat="1" applyFont="1" applyFill="1" applyBorder="1" applyAlignment="1">
      <alignment horizontal="right"/>
    </xf>
    <xf numFmtId="3" fontId="16" fillId="0" borderId="9" xfId="0" applyNumberFormat="1" applyFont="1" applyFill="1" applyBorder="1" applyAlignment="1">
      <alignment horizontal="right"/>
    </xf>
    <xf numFmtId="3" fontId="16" fillId="0" borderId="17" xfId="0" applyNumberFormat="1" applyFont="1" applyFill="1" applyBorder="1" applyAlignment="1">
      <alignment horizontal="right"/>
    </xf>
    <xf numFmtId="41" fontId="16" fillId="0" borderId="0" xfId="0" applyNumberFormat="1" applyFont="1" applyFill="1" applyBorder="1"/>
    <xf numFmtId="3" fontId="119" fillId="5" borderId="48" xfId="0" applyNumberFormat="1" applyFont="1" applyFill="1" applyBorder="1"/>
    <xf numFmtId="0" fontId="6" fillId="5" borderId="67" xfId="0" applyFont="1" applyFill="1" applyBorder="1"/>
    <xf numFmtId="0" fontId="6" fillId="5" borderId="13" xfId="0" applyFont="1" applyFill="1" applyBorder="1" applyAlignment="1">
      <alignment horizontal="left"/>
    </xf>
    <xf numFmtId="0" fontId="6" fillId="5" borderId="2" xfId="0" applyFont="1" applyFill="1" applyBorder="1"/>
    <xf numFmtId="0" fontId="6" fillId="5" borderId="9" xfId="0" applyFont="1" applyFill="1" applyBorder="1" applyAlignment="1">
      <alignment horizontal="left"/>
    </xf>
    <xf numFmtId="3" fontId="121" fillId="5" borderId="48" xfId="0" applyNumberFormat="1" applyFont="1" applyFill="1" applyBorder="1" applyAlignment="1">
      <alignment horizontal="right"/>
    </xf>
    <xf numFmtId="4" fontId="6" fillId="5" borderId="9" xfId="0" applyNumberFormat="1" applyFont="1" applyFill="1" applyBorder="1" applyAlignment="1">
      <alignment horizontal="left"/>
    </xf>
    <xf numFmtId="0" fontId="121" fillId="5" borderId="48" xfId="0" applyFont="1" applyFill="1" applyBorder="1" applyAlignment="1">
      <alignment horizontal="right"/>
    </xf>
    <xf numFmtId="0" fontId="119" fillId="5" borderId="48" xfId="0" applyFont="1" applyFill="1" applyBorder="1" applyAlignment="1">
      <alignment horizontal="right"/>
    </xf>
    <xf numFmtId="3" fontId="6" fillId="0" borderId="13" xfId="0" applyNumberFormat="1" applyFont="1" applyBorder="1"/>
    <xf numFmtId="173" fontId="6" fillId="0" borderId="50" xfId="0" applyNumberFormat="1" applyFont="1" applyBorder="1"/>
    <xf numFmtId="3" fontId="6" fillId="0" borderId="9" xfId="0" applyNumberFormat="1" applyFont="1" applyBorder="1"/>
    <xf numFmtId="173" fontId="6" fillId="0" borderId="3" xfId="0" applyNumberFormat="1" applyFont="1" applyBorder="1"/>
    <xf numFmtId="173" fontId="119" fillId="0" borderId="48" xfId="0" applyNumberFormat="1" applyFont="1" applyBorder="1"/>
    <xf numFmtId="3" fontId="6" fillId="5" borderId="84" xfId="0" applyNumberFormat="1" applyFont="1" applyFill="1" applyBorder="1"/>
    <xf numFmtId="3" fontId="119" fillId="5" borderId="53" xfId="0" applyNumberFormat="1" applyFont="1" applyFill="1" applyBorder="1"/>
    <xf numFmtId="0" fontId="131" fillId="0" borderId="0" xfId="0" applyFont="1"/>
    <xf numFmtId="3" fontId="35" fillId="5" borderId="94" xfId="0" applyNumberFormat="1" applyFont="1" applyFill="1" applyBorder="1"/>
    <xf numFmtId="3" fontId="35" fillId="5" borderId="93" xfId="0" applyNumberFormat="1" applyFont="1" applyFill="1" applyBorder="1"/>
    <xf numFmtId="3" fontId="35" fillId="5" borderId="95" xfId="0" applyNumberFormat="1" applyFont="1" applyFill="1" applyBorder="1"/>
    <xf numFmtId="3" fontId="128" fillId="5" borderId="93" xfId="0" applyNumberFormat="1" applyFont="1" applyFill="1" applyBorder="1"/>
    <xf numFmtId="3" fontId="128" fillId="5" borderId="94" xfId="0" applyNumberFormat="1" applyFont="1" applyFill="1" applyBorder="1"/>
    <xf numFmtId="3" fontId="128" fillId="5" borderId="95" xfId="0" applyNumberFormat="1" applyFont="1" applyFill="1" applyBorder="1"/>
    <xf numFmtId="0" fontId="0" fillId="0" borderId="0" xfId="0" applyAlignment="1">
      <alignment horizontal="center"/>
    </xf>
    <xf numFmtId="3" fontId="119" fillId="5" borderId="13" xfId="0" applyNumberFormat="1" applyFont="1" applyFill="1" applyBorder="1"/>
    <xf numFmtId="3" fontId="119" fillId="5" borderId="48" xfId="0" applyNumberFormat="1" applyFont="1" applyFill="1" applyBorder="1" applyAlignment="1">
      <alignment horizontal="center" wrapText="1"/>
    </xf>
    <xf numFmtId="0" fontId="119" fillId="5" borderId="48" xfId="0" applyNumberFormat="1" applyFont="1" applyFill="1" applyBorder="1" applyAlignment="1">
      <alignment horizontal="center" wrapText="1"/>
    </xf>
    <xf numFmtId="3" fontId="119" fillId="5" borderId="48" xfId="0" applyNumberFormat="1" applyFont="1" applyFill="1" applyBorder="1" applyAlignment="1">
      <alignment horizontal="right"/>
    </xf>
    <xf numFmtId="0" fontId="6" fillId="5" borderId="11" xfId="0" applyFont="1" applyFill="1" applyBorder="1"/>
    <xf numFmtId="0" fontId="6" fillId="5" borderId="12" xfId="0" applyFont="1" applyFill="1" applyBorder="1" applyAlignment="1">
      <alignment horizontal="left"/>
    </xf>
    <xf numFmtId="3" fontId="6" fillId="5" borderId="12" xfId="0" applyNumberFormat="1" applyFont="1" applyFill="1" applyBorder="1"/>
    <xf numFmtId="3" fontId="6" fillId="0" borderId="12" xfId="0" applyNumberFormat="1" applyFont="1" applyBorder="1"/>
    <xf numFmtId="173" fontId="6" fillId="0" borderId="63" xfId="0" applyNumberFormat="1" applyFont="1" applyBorder="1"/>
    <xf numFmtId="0" fontId="6" fillId="5" borderId="6" xfId="0" applyFont="1" applyFill="1" applyBorder="1"/>
    <xf numFmtId="0" fontId="6" fillId="5" borderId="7" xfId="0" applyFont="1" applyFill="1" applyBorder="1" applyAlignment="1">
      <alignment horizontal="left"/>
    </xf>
    <xf numFmtId="3" fontId="6" fillId="0" borderId="7" xfId="0" applyNumberFormat="1" applyFont="1" applyBorder="1"/>
    <xf numFmtId="173" fontId="6" fillId="0" borderId="8" xfId="0" applyNumberFormat="1" applyFont="1" applyBorder="1"/>
    <xf numFmtId="3" fontId="119" fillId="5" borderId="9" xfId="0" applyNumberFormat="1" applyFont="1" applyFill="1" applyBorder="1"/>
    <xf numFmtId="3" fontId="119" fillId="5" borderId="12" xfId="0" applyNumberFormat="1" applyFont="1" applyFill="1" applyBorder="1"/>
    <xf numFmtId="3" fontId="119" fillId="5" borderId="7" xfId="0" applyNumberFormat="1" applyFont="1" applyFill="1" applyBorder="1"/>
    <xf numFmtId="0" fontId="119" fillId="5" borderId="53" xfId="0" applyNumberFormat="1" applyFont="1" applyFill="1" applyBorder="1" applyAlignment="1">
      <alignment horizontal="center" wrapText="1"/>
    </xf>
    <xf numFmtId="3" fontId="6" fillId="5" borderId="24" xfId="0" applyNumberFormat="1" applyFont="1" applyFill="1" applyBorder="1"/>
    <xf numFmtId="3" fontId="119" fillId="5" borderId="50" xfId="0" applyNumberFormat="1" applyFont="1" applyFill="1" applyBorder="1"/>
    <xf numFmtId="3" fontId="119" fillId="5" borderId="3" xfId="0" applyNumberFormat="1" applyFont="1" applyFill="1" applyBorder="1"/>
    <xf numFmtId="3" fontId="119" fillId="5" borderId="63" xfId="0" applyNumberFormat="1" applyFont="1" applyFill="1" applyBorder="1"/>
    <xf numFmtId="3" fontId="119" fillId="5" borderId="8" xfId="0" applyNumberFormat="1" applyFont="1" applyFill="1" applyBorder="1"/>
    <xf numFmtId="0" fontId="120" fillId="0" borderId="0" xfId="0" applyFont="1" applyAlignment="1">
      <alignment horizontal="center"/>
    </xf>
    <xf numFmtId="0" fontId="3" fillId="5" borderId="60" xfId="0" applyNumberFormat="1" applyFont="1" applyFill="1" applyBorder="1" applyAlignment="1">
      <alignment horizontal="center" wrapText="1"/>
    </xf>
    <xf numFmtId="0" fontId="6" fillId="0" borderId="0" xfId="0" applyFont="1" applyBorder="1"/>
    <xf numFmtId="3" fontId="123" fillId="5" borderId="9" xfId="0" applyNumberFormat="1" applyFont="1" applyFill="1" applyBorder="1"/>
    <xf numFmtId="0" fontId="3" fillId="5" borderId="96" xfId="0" applyNumberFormat="1" applyFont="1" applyFill="1" applyBorder="1" applyAlignment="1">
      <alignment horizontal="center" wrapText="1"/>
    </xf>
    <xf numFmtId="0" fontId="2" fillId="5" borderId="48" xfId="0" applyNumberFormat="1" applyFont="1" applyFill="1" applyBorder="1" applyAlignment="1">
      <alignment horizontal="center" wrapText="1"/>
    </xf>
    <xf numFmtId="3" fontId="123" fillId="5" borderId="17" xfId="0" applyNumberFormat="1" applyFont="1" applyFill="1" applyBorder="1"/>
    <xf numFmtId="0" fontId="123" fillId="5" borderId="64" xfId="0" applyNumberFormat="1" applyFont="1" applyFill="1" applyBorder="1" applyAlignment="1">
      <alignment horizontal="center" wrapText="1"/>
    </xf>
    <xf numFmtId="0" fontId="2" fillId="5" borderId="97" xfId="0" applyNumberFormat="1" applyFont="1" applyFill="1" applyBorder="1" applyAlignment="1">
      <alignment horizontal="center" wrapText="1"/>
    </xf>
    <xf numFmtId="3" fontId="123" fillId="5" borderId="13" xfId="0" applyNumberFormat="1" applyFont="1" applyFill="1" applyBorder="1"/>
    <xf numFmtId="0" fontId="3" fillId="5" borderId="98" xfId="0" applyNumberFormat="1" applyFont="1" applyFill="1" applyBorder="1" applyAlignment="1">
      <alignment horizontal="center" wrapText="1"/>
    </xf>
    <xf numFmtId="0" fontId="35" fillId="5" borderId="105" xfId="0" applyNumberFormat="1" applyFont="1" applyFill="1" applyBorder="1" applyAlignment="1">
      <alignment horizontal="center" wrapText="1"/>
    </xf>
    <xf numFmtId="3" fontId="6" fillId="5" borderId="0" xfId="0" applyNumberFormat="1" applyFont="1" applyFill="1" applyBorder="1"/>
    <xf numFmtId="0" fontId="2" fillId="0" borderId="48" xfId="0" applyFont="1" applyBorder="1"/>
    <xf numFmtId="3" fontId="7" fillId="5" borderId="52" xfId="0" applyNumberFormat="1" applyFont="1" applyFill="1" applyBorder="1"/>
    <xf numFmtId="3" fontId="7" fillId="5" borderId="89" xfId="0" applyNumberFormat="1" applyFont="1" applyFill="1" applyBorder="1"/>
    <xf numFmtId="0" fontId="35" fillId="5" borderId="51" xfId="0" applyNumberFormat="1" applyFont="1" applyFill="1" applyBorder="1" applyAlignment="1">
      <alignment horizontal="center" wrapText="1"/>
    </xf>
    <xf numFmtId="0" fontId="2" fillId="0" borderId="51" xfId="0" applyFont="1" applyBorder="1"/>
    <xf numFmtId="3" fontId="35" fillId="5" borderId="108" xfId="0" applyNumberFormat="1" applyFont="1" applyFill="1" applyBorder="1"/>
    <xf numFmtId="3" fontId="35" fillId="5" borderId="91" xfId="0" applyNumberFormat="1" applyFont="1" applyFill="1" applyBorder="1"/>
    <xf numFmtId="3" fontId="35" fillId="5" borderId="92" xfId="0" applyNumberFormat="1" applyFont="1" applyFill="1" applyBorder="1"/>
    <xf numFmtId="3" fontId="2" fillId="5" borderId="109" xfId="0" applyNumberFormat="1" applyFont="1" applyFill="1" applyBorder="1"/>
    <xf numFmtId="3" fontId="123" fillId="5" borderId="110" xfId="0" applyNumberFormat="1" applyFont="1" applyFill="1" applyBorder="1"/>
    <xf numFmtId="3" fontId="2" fillId="5" borderId="110" xfId="0" applyNumberFormat="1" applyFont="1" applyFill="1" applyBorder="1"/>
    <xf numFmtId="3" fontId="123" fillId="5" borderId="111" xfId="0" applyNumberFormat="1" applyFont="1" applyFill="1" applyBorder="1"/>
    <xf numFmtId="3" fontId="2" fillId="5" borderId="112" xfId="0" applyNumberFormat="1" applyFont="1" applyFill="1" applyBorder="1"/>
    <xf numFmtId="3" fontId="123" fillId="5" borderId="94" xfId="0" applyNumberFormat="1" applyFont="1" applyFill="1" applyBorder="1"/>
    <xf numFmtId="3" fontId="2" fillId="5" borderId="113" xfId="0" applyNumberFormat="1" applyFont="1" applyFill="1" applyBorder="1"/>
    <xf numFmtId="3" fontId="123" fillId="5" borderId="95" xfId="0" applyNumberFormat="1" applyFont="1" applyFill="1" applyBorder="1"/>
    <xf numFmtId="0" fontId="0" fillId="0" borderId="114" xfId="0" applyBorder="1"/>
    <xf numFmtId="3" fontId="2" fillId="5" borderId="102" xfId="0" applyNumberFormat="1" applyFont="1" applyFill="1" applyBorder="1"/>
    <xf numFmtId="3" fontId="123" fillId="5" borderId="93" xfId="0" applyNumberFormat="1" applyFont="1" applyFill="1" applyBorder="1"/>
    <xf numFmtId="3" fontId="124" fillId="5" borderId="48" xfId="0" applyNumberFormat="1" applyFont="1" applyFill="1" applyBorder="1"/>
    <xf numFmtId="0" fontId="35" fillId="5" borderId="115" xfId="0" applyNumberFormat="1" applyFont="1" applyFill="1" applyBorder="1" applyAlignment="1">
      <alignment horizontal="center" wrapText="1"/>
    </xf>
    <xf numFmtId="0" fontId="123" fillId="5" borderId="60" xfId="0" applyNumberFormat="1" applyFont="1" applyFill="1" applyBorder="1" applyAlignment="1">
      <alignment horizontal="center" wrapText="1"/>
    </xf>
    <xf numFmtId="0" fontId="6" fillId="0" borderId="68" xfId="0" applyFont="1" applyBorder="1" applyAlignment="1">
      <alignment horizontal="center"/>
    </xf>
    <xf numFmtId="0" fontId="6" fillId="0" borderId="83" xfId="0" applyFont="1" applyBorder="1" applyAlignment="1">
      <alignment horizontal="center"/>
    </xf>
    <xf numFmtId="3" fontId="35" fillId="5" borderId="119" xfId="0" applyNumberFormat="1" applyFont="1" applyFill="1" applyBorder="1"/>
    <xf numFmtId="3" fontId="3" fillId="5" borderId="120" xfId="0" applyNumberFormat="1" applyFont="1" applyFill="1" applyBorder="1"/>
    <xf numFmtId="3" fontId="35" fillId="5" borderId="121" xfId="0" applyNumberFormat="1" applyFont="1" applyFill="1" applyBorder="1"/>
    <xf numFmtId="3" fontId="3" fillId="5" borderId="122" xfId="0" applyNumberFormat="1" applyFont="1" applyFill="1" applyBorder="1"/>
    <xf numFmtId="3" fontId="35" fillId="5" borderId="123" xfId="0" applyNumberFormat="1" applyFont="1" applyFill="1" applyBorder="1"/>
    <xf numFmtId="3" fontId="3" fillId="5" borderId="124" xfId="0" applyNumberFormat="1" applyFont="1" applyFill="1" applyBorder="1"/>
    <xf numFmtId="3" fontId="117" fillId="5" borderId="125" xfId="0" applyNumberFormat="1" applyFont="1" applyFill="1" applyBorder="1"/>
    <xf numFmtId="3" fontId="35" fillId="5" borderId="126" xfId="0" applyNumberFormat="1" applyFont="1" applyFill="1" applyBorder="1"/>
    <xf numFmtId="3" fontId="3" fillId="5" borderId="127" xfId="0" applyNumberFormat="1" applyFont="1" applyFill="1" applyBorder="1"/>
    <xf numFmtId="3" fontId="35" fillId="5" borderId="128" xfId="0" applyNumberFormat="1" applyFont="1" applyFill="1" applyBorder="1"/>
    <xf numFmtId="3" fontId="3" fillId="5" borderId="129" xfId="0" applyNumberFormat="1" applyFont="1" applyFill="1" applyBorder="1"/>
    <xf numFmtId="3" fontId="35" fillId="5" borderId="130" xfId="0" applyNumberFormat="1" applyFont="1" applyFill="1" applyBorder="1"/>
    <xf numFmtId="3" fontId="3" fillId="5" borderId="131" xfId="0" applyNumberFormat="1" applyFont="1" applyFill="1" applyBorder="1"/>
    <xf numFmtId="0" fontId="35" fillId="80" borderId="96" xfId="0" applyNumberFormat="1" applyFont="1" applyFill="1" applyBorder="1" applyAlignment="1">
      <alignment horizontal="center" wrapText="1"/>
    </xf>
    <xf numFmtId="0" fontId="3" fillId="79" borderId="64" xfId="0" applyNumberFormat="1" applyFont="1" applyFill="1" applyBorder="1" applyAlignment="1">
      <alignment horizontal="center" wrapText="1"/>
    </xf>
    <xf numFmtId="3" fontId="2" fillId="5" borderId="132" xfId="0" applyNumberFormat="1" applyFont="1" applyFill="1" applyBorder="1"/>
    <xf numFmtId="3" fontId="2" fillId="5" borderId="133" xfId="0" applyNumberFormat="1" applyFont="1" applyFill="1" applyBorder="1"/>
    <xf numFmtId="3" fontId="2" fillId="5" borderId="130" xfId="0" applyNumberFormat="1" applyFont="1" applyFill="1" applyBorder="1"/>
    <xf numFmtId="3" fontId="2" fillId="5" borderId="134" xfId="0" applyNumberFormat="1" applyFont="1" applyFill="1" applyBorder="1"/>
    <xf numFmtId="3" fontId="2" fillId="5" borderId="135" xfId="0" applyNumberFormat="1" applyFont="1" applyFill="1" applyBorder="1"/>
    <xf numFmtId="3" fontId="2" fillId="5" borderId="136" xfId="0" applyNumberFormat="1" applyFont="1" applyFill="1" applyBorder="1"/>
    <xf numFmtId="0" fontId="2" fillId="5" borderId="60" xfId="0" applyNumberFormat="1" applyFont="1" applyFill="1" applyBorder="1" applyAlignment="1">
      <alignment horizontal="center" wrapText="1"/>
    </xf>
    <xf numFmtId="0" fontId="2" fillId="5" borderId="64" xfId="0" applyNumberFormat="1" applyFont="1" applyFill="1" applyBorder="1" applyAlignment="1">
      <alignment horizontal="center" wrapText="1"/>
    </xf>
    <xf numFmtId="3" fontId="2" fillId="0" borderId="79" xfId="0" applyNumberFormat="1" applyFont="1" applyBorder="1"/>
    <xf numFmtId="3" fontId="2" fillId="0" borderId="80" xfId="0" applyNumberFormat="1" applyFont="1" applyBorder="1"/>
    <xf numFmtId="3" fontId="2" fillId="5" borderId="111" xfId="0" applyNumberFormat="1" applyFont="1" applyFill="1" applyBorder="1"/>
    <xf numFmtId="3" fontId="2" fillId="5" borderId="94" xfId="0" applyNumberFormat="1" applyFont="1" applyFill="1" applyBorder="1"/>
    <xf numFmtId="3" fontId="2" fillId="5" borderId="95" xfId="0" applyNumberFormat="1" applyFont="1" applyFill="1" applyBorder="1"/>
    <xf numFmtId="3" fontId="123" fillId="5" borderId="100" xfId="0" applyNumberFormat="1" applyFont="1" applyFill="1" applyBorder="1"/>
    <xf numFmtId="3" fontId="123" fillId="5" borderId="101" xfId="0" applyNumberFormat="1" applyFont="1" applyFill="1" applyBorder="1"/>
    <xf numFmtId="3" fontId="2" fillId="5" borderId="93" xfId="0" applyNumberFormat="1" applyFont="1" applyFill="1" applyBorder="1"/>
    <xf numFmtId="0" fontId="123" fillId="5" borderId="99" xfId="0" applyNumberFormat="1" applyFont="1" applyFill="1" applyBorder="1" applyAlignment="1">
      <alignment horizontal="center" wrapText="1"/>
    </xf>
    <xf numFmtId="3" fontId="35" fillId="5" borderId="109" xfId="0" applyNumberFormat="1" applyFont="1" applyFill="1" applyBorder="1"/>
    <xf numFmtId="3" fontId="123" fillId="5" borderId="120" xfId="0" applyNumberFormat="1" applyFont="1" applyFill="1" applyBorder="1"/>
    <xf numFmtId="3" fontId="35" fillId="5" borderId="112" xfId="0" applyNumberFormat="1" applyFont="1" applyFill="1" applyBorder="1"/>
    <xf numFmtId="3" fontId="123" fillId="5" borderId="122" xfId="0" applyNumberFormat="1" applyFont="1" applyFill="1" applyBorder="1"/>
    <xf numFmtId="3" fontId="35" fillId="5" borderId="113" xfId="0" applyNumberFormat="1" applyFont="1" applyFill="1" applyBorder="1"/>
    <xf numFmtId="3" fontId="123" fillId="5" borderId="124" xfId="0" applyNumberFormat="1" applyFont="1" applyFill="1" applyBorder="1"/>
    <xf numFmtId="3" fontId="35" fillId="5" borderId="102" xfId="0" applyNumberFormat="1" applyFont="1" applyFill="1" applyBorder="1"/>
    <xf numFmtId="3" fontId="123" fillId="5" borderId="127" xfId="0" applyNumberFormat="1" applyFont="1" applyFill="1" applyBorder="1"/>
    <xf numFmtId="0" fontId="123" fillId="5" borderId="116" xfId="0" applyNumberFormat="1" applyFont="1" applyFill="1" applyBorder="1" applyAlignment="1">
      <alignment horizontal="center" wrapText="1"/>
    </xf>
    <xf numFmtId="3" fontId="2" fillId="0" borderId="137" xfId="0" applyNumberFormat="1" applyFont="1" applyBorder="1"/>
    <xf numFmtId="3" fontId="2" fillId="0" borderId="140" xfId="0" applyNumberFormat="1" applyFont="1" applyBorder="1"/>
    <xf numFmtId="9" fontId="34" fillId="0" borderId="56" xfId="0" applyNumberFormat="1" applyFont="1" applyBorder="1" applyAlignment="1">
      <alignment horizontal="center"/>
    </xf>
    <xf numFmtId="0" fontId="0" fillId="0" borderId="103" xfId="0" applyBorder="1"/>
    <xf numFmtId="0" fontId="0" fillId="0" borderId="142" xfId="0" applyBorder="1"/>
    <xf numFmtId="0" fontId="0" fillId="0" borderId="143" xfId="0" applyBorder="1"/>
    <xf numFmtId="0" fontId="20" fillId="0" borderId="56" xfId="0" applyFont="1" applyBorder="1"/>
    <xf numFmtId="9" fontId="26" fillId="0" borderId="103" xfId="0" applyNumberFormat="1" applyFont="1" applyBorder="1" applyAlignment="1">
      <alignment horizontal="center"/>
    </xf>
    <xf numFmtId="0" fontId="0" fillId="0" borderId="144" xfId="0" applyBorder="1"/>
    <xf numFmtId="0" fontId="13" fillId="0" borderId="104" xfId="0" applyFont="1" applyBorder="1"/>
    <xf numFmtId="0" fontId="0" fillId="0" borderId="19" xfId="0" applyBorder="1"/>
    <xf numFmtId="3" fontId="2" fillId="5" borderId="19" xfId="0" applyNumberFormat="1" applyFont="1" applyFill="1" applyBorder="1"/>
    <xf numFmtId="3" fontId="2" fillId="5" borderId="12" xfId="0" applyNumberFormat="1" applyFont="1" applyFill="1" applyBorder="1"/>
    <xf numFmtId="3" fontId="2" fillId="5" borderId="145" xfId="0" applyNumberFormat="1" applyFont="1" applyFill="1" applyBorder="1"/>
    <xf numFmtId="3" fontId="2" fillId="5" borderId="146" xfId="0" applyNumberFormat="1" applyFont="1" applyFill="1" applyBorder="1"/>
    <xf numFmtId="3" fontId="2" fillId="5" borderId="147" xfId="0" applyNumberFormat="1" applyFont="1" applyFill="1" applyBorder="1"/>
    <xf numFmtId="3" fontId="123" fillId="5" borderId="12" xfId="0" applyNumberFormat="1" applyFont="1" applyFill="1" applyBorder="1"/>
    <xf numFmtId="3" fontId="123" fillId="5" borderId="148" xfId="0" applyNumberFormat="1" applyFont="1" applyFill="1" applyBorder="1"/>
    <xf numFmtId="3" fontId="2" fillId="5" borderId="148" xfId="0" applyNumberFormat="1" applyFont="1" applyFill="1" applyBorder="1"/>
    <xf numFmtId="3" fontId="2" fillId="0" borderId="149" xfId="0" applyNumberFormat="1" applyFont="1" applyBorder="1"/>
    <xf numFmtId="3" fontId="35" fillId="5" borderId="147" xfId="0" applyNumberFormat="1" applyFont="1" applyFill="1" applyBorder="1"/>
    <xf numFmtId="3" fontId="123" fillId="5" borderId="150" xfId="0" applyNumberFormat="1" applyFont="1" applyFill="1" applyBorder="1"/>
    <xf numFmtId="3" fontId="35" fillId="5" borderId="135" xfId="0" applyNumberFormat="1" applyFont="1" applyFill="1" applyBorder="1"/>
    <xf numFmtId="3" fontId="3" fillId="5" borderId="151" xfId="0" applyNumberFormat="1" applyFont="1" applyFill="1" applyBorder="1"/>
    <xf numFmtId="3" fontId="123" fillId="5" borderId="48" xfId="0" applyNumberFormat="1" applyFont="1" applyFill="1" applyBorder="1"/>
    <xf numFmtId="3" fontId="117" fillId="5" borderId="48" xfId="0" applyNumberFormat="1" applyFont="1" applyFill="1" applyBorder="1"/>
    <xf numFmtId="3" fontId="2" fillId="5" borderId="48" xfId="0" applyNumberFormat="1" applyFont="1" applyFill="1" applyBorder="1"/>
    <xf numFmtId="3" fontId="118" fillId="5" borderId="48" xfId="0" applyNumberFormat="1" applyFont="1" applyFill="1" applyBorder="1"/>
    <xf numFmtId="3" fontId="12" fillId="5" borderId="0" xfId="0" applyNumberFormat="1" applyFont="1" applyFill="1" applyBorder="1"/>
    <xf numFmtId="0" fontId="3" fillId="5" borderId="60" xfId="0" applyFont="1" applyFill="1" applyBorder="1" applyAlignment="1">
      <alignment horizontal="center" wrapText="1"/>
    </xf>
    <xf numFmtId="49" fontId="3" fillId="5" borderId="60" xfId="0" applyNumberFormat="1" applyFont="1" applyFill="1" applyBorder="1" applyAlignment="1">
      <alignment horizontal="center" wrapText="1"/>
    </xf>
    <xf numFmtId="3" fontId="2" fillId="5" borderId="86" xfId="0" applyNumberFormat="1" applyFont="1" applyFill="1" applyBorder="1"/>
    <xf numFmtId="3" fontId="123" fillId="5" borderId="51" xfId="0" applyNumberFormat="1" applyFont="1" applyFill="1" applyBorder="1"/>
    <xf numFmtId="0" fontId="3" fillId="80" borderId="87" xfId="0" applyNumberFormat="1" applyFont="1" applyFill="1" applyBorder="1" applyAlignment="1">
      <alignment horizontal="center" wrapText="1"/>
    </xf>
    <xf numFmtId="0" fontId="13" fillId="5" borderId="109" xfId="0" applyFont="1" applyFill="1" applyBorder="1"/>
    <xf numFmtId="0" fontId="0" fillId="0" borderId="110" xfId="0" applyBorder="1"/>
    <xf numFmtId="3" fontId="6" fillId="5" borderId="20" xfId="0" applyNumberFormat="1" applyFont="1" applyFill="1" applyBorder="1"/>
    <xf numFmtId="3" fontId="6" fillId="5" borderId="67" xfId="0" applyNumberFormat="1" applyFont="1" applyFill="1" applyBorder="1"/>
    <xf numFmtId="3" fontId="6" fillId="5" borderId="2" xfId="0" applyNumberFormat="1" applyFont="1" applyFill="1" applyBorder="1"/>
    <xf numFmtId="3" fontId="6" fillId="5" borderId="4" xfId="0" applyNumberFormat="1" applyFont="1" applyFill="1" applyBorder="1"/>
    <xf numFmtId="3" fontId="119" fillId="5" borderId="17" xfId="0" applyNumberFormat="1" applyFont="1" applyFill="1" applyBorder="1"/>
    <xf numFmtId="0" fontId="3" fillId="80" borderId="60" xfId="0" applyNumberFormat="1" applyFont="1" applyFill="1" applyBorder="1" applyAlignment="1">
      <alignment horizontal="center" wrapText="1"/>
    </xf>
    <xf numFmtId="0" fontId="3" fillId="80" borderId="96" xfId="0" applyNumberFormat="1" applyFont="1" applyFill="1" applyBorder="1" applyAlignment="1">
      <alignment horizontal="center" wrapText="1"/>
    </xf>
    <xf numFmtId="0" fontId="6" fillId="0" borderId="77" xfId="0" applyFont="1" applyBorder="1"/>
    <xf numFmtId="3" fontId="2" fillId="0" borderId="152" xfId="0" applyNumberFormat="1" applyFont="1" applyBorder="1"/>
    <xf numFmtId="0" fontId="0" fillId="0" borderId="118" xfId="0" applyBorder="1"/>
    <xf numFmtId="0" fontId="0" fillId="0" borderId="66" xfId="0" applyBorder="1"/>
    <xf numFmtId="3" fontId="3" fillId="5" borderId="153" xfId="0" applyNumberFormat="1" applyFont="1" applyFill="1" applyBorder="1"/>
    <xf numFmtId="3" fontId="3" fillId="5" borderId="154" xfId="0" applyNumberFormat="1" applyFont="1" applyFill="1" applyBorder="1"/>
    <xf numFmtId="3" fontId="3" fillId="5" borderId="100" xfId="0" applyNumberFormat="1" applyFont="1" applyFill="1" applyBorder="1"/>
    <xf numFmtId="3" fontId="3" fillId="0" borderId="138" xfId="0" applyNumberFormat="1" applyFont="1" applyBorder="1"/>
    <xf numFmtId="3" fontId="3" fillId="0" borderId="85" xfId="0" applyNumberFormat="1" applyFont="1" applyBorder="1"/>
    <xf numFmtId="3" fontId="3" fillId="0" borderId="141" xfId="0" applyNumberFormat="1" applyFont="1" applyBorder="1"/>
    <xf numFmtId="3" fontId="3" fillId="0" borderId="107" xfId="0" applyNumberFormat="1" applyFont="1" applyBorder="1"/>
    <xf numFmtId="41" fontId="19" fillId="5" borderId="48" xfId="0" applyNumberFormat="1" applyFont="1" applyFill="1" applyBorder="1"/>
    <xf numFmtId="41" fontId="10" fillId="0" borderId="79" xfId="0" applyNumberFormat="1" applyFont="1" applyFill="1" applyBorder="1"/>
    <xf numFmtId="3" fontId="16" fillId="0" borderId="13" xfId="0" applyNumberFormat="1" applyFont="1" applyFill="1" applyBorder="1" applyAlignment="1">
      <alignment horizontal="right" vertical="center"/>
    </xf>
    <xf numFmtId="3" fontId="16" fillId="0" borderId="50" xfId="0" applyNumberFormat="1" applyFont="1" applyFill="1" applyBorder="1" applyAlignment="1">
      <alignment horizontal="right" vertical="center"/>
    </xf>
    <xf numFmtId="3" fontId="16" fillId="0" borderId="3" xfId="0" applyNumberFormat="1" applyFont="1" applyFill="1" applyBorder="1" applyAlignment="1">
      <alignment horizontal="right" vertical="center"/>
    </xf>
    <xf numFmtId="3" fontId="16" fillId="0" borderId="63" xfId="0" applyNumberFormat="1" applyFont="1" applyFill="1" applyBorder="1" applyAlignment="1">
      <alignment horizontal="right" vertical="center"/>
    </xf>
    <xf numFmtId="3" fontId="16" fillId="0" borderId="50" xfId="0" applyNumberFormat="1" applyFont="1" applyFill="1" applyBorder="1" applyAlignment="1">
      <alignment horizontal="right"/>
    </xf>
    <xf numFmtId="3" fontId="16" fillId="0" borderId="3" xfId="0" applyNumberFormat="1" applyFont="1" applyFill="1" applyBorder="1" applyAlignment="1">
      <alignment horizontal="right"/>
    </xf>
    <xf numFmtId="3" fontId="16" fillId="0" borderId="5" xfId="0" applyNumberFormat="1" applyFont="1" applyFill="1" applyBorder="1" applyAlignment="1">
      <alignment horizontal="right"/>
    </xf>
    <xf numFmtId="165" fontId="16" fillId="5" borderId="0" xfId="0" applyNumberFormat="1" applyFont="1" applyFill="1" applyBorder="1"/>
    <xf numFmtId="4" fontId="28" fillId="0" borderId="51" xfId="0" applyNumberFormat="1" applyFont="1" applyBorder="1" applyAlignment="1">
      <alignment vertical="center"/>
    </xf>
    <xf numFmtId="0" fontId="16" fillId="0" borderId="55" xfId="0" applyFont="1" applyBorder="1" applyAlignment="1">
      <alignment horizontal="center"/>
    </xf>
    <xf numFmtId="0" fontId="16" fillId="0" borderId="2" xfId="0" applyFont="1" applyBorder="1" applyAlignment="1">
      <alignment horizontal="center"/>
    </xf>
    <xf numFmtId="0" fontId="16" fillId="0" borderId="4" xfId="0" applyFont="1" applyBorder="1" applyAlignment="1">
      <alignment horizontal="center"/>
    </xf>
    <xf numFmtId="0" fontId="11" fillId="5" borderId="6" xfId="0" applyFont="1" applyFill="1" applyBorder="1" applyAlignment="1">
      <alignment horizontal="center"/>
    </xf>
    <xf numFmtId="0" fontId="11" fillId="5" borderId="2" xfId="0" applyFont="1" applyFill="1" applyBorder="1" applyAlignment="1">
      <alignment horizontal="center"/>
    </xf>
    <xf numFmtId="0" fontId="11" fillId="5" borderId="11" xfId="0" applyFont="1" applyFill="1" applyBorder="1" applyAlignment="1">
      <alignment horizontal="center"/>
    </xf>
    <xf numFmtId="0" fontId="11" fillId="5" borderId="67" xfId="0" applyFont="1" applyFill="1" applyBorder="1" applyAlignment="1">
      <alignment horizontal="center"/>
    </xf>
    <xf numFmtId="0" fontId="11" fillId="5" borderId="4" xfId="0" applyFont="1" applyFill="1" applyBorder="1" applyAlignment="1">
      <alignment horizontal="center"/>
    </xf>
    <xf numFmtId="3" fontId="10" fillId="0" borderId="0" xfId="0" applyNumberFormat="1" applyFont="1"/>
    <xf numFmtId="174" fontId="29" fillId="0" borderId="13" xfId="967" applyFont="1" applyBorder="1"/>
    <xf numFmtId="174" fontId="29" fillId="0" borderId="17" xfId="967" applyFont="1" applyBorder="1"/>
    <xf numFmtId="174" fontId="29" fillId="0" borderId="9" xfId="967" applyFont="1" applyBorder="1"/>
    <xf numFmtId="0" fontId="10" fillId="0" borderId="48" xfId="0" applyFont="1" applyBorder="1" applyAlignment="1">
      <alignment horizontal="center"/>
    </xf>
    <xf numFmtId="0" fontId="8" fillId="5" borderId="53" xfId="0" applyFont="1" applyFill="1" applyBorder="1" applyAlignment="1">
      <alignment horizontal="center" wrapText="1"/>
    </xf>
    <xf numFmtId="4" fontId="28" fillId="0" borderId="0" xfId="0" applyNumberFormat="1" applyFont="1" applyBorder="1" applyAlignment="1">
      <alignment vertical="center"/>
    </xf>
    <xf numFmtId="174" fontId="29" fillId="0" borderId="0" xfId="967" applyFont="1" applyBorder="1"/>
    <xf numFmtId="43" fontId="0" fillId="0" borderId="0" xfId="0" applyNumberFormat="1" applyBorder="1"/>
    <xf numFmtId="0" fontId="116" fillId="0" borderId="0" xfId="0" applyFont="1"/>
    <xf numFmtId="41" fontId="8" fillId="0" borderId="48" xfId="0" applyNumberFormat="1" applyFont="1" applyFill="1" applyBorder="1" applyAlignment="1">
      <alignment horizontal="center" wrapText="1"/>
    </xf>
    <xf numFmtId="165" fontId="16" fillId="5" borderId="67" xfId="0" applyNumberFormat="1" applyFont="1" applyFill="1" applyBorder="1"/>
    <xf numFmtId="165" fontId="16" fillId="5" borderId="2" xfId="0" applyNumberFormat="1" applyFont="1" applyFill="1" applyBorder="1"/>
    <xf numFmtId="165" fontId="16" fillId="5" borderId="4" xfId="0" applyNumberFormat="1" applyFont="1" applyFill="1" applyBorder="1"/>
    <xf numFmtId="41" fontId="10" fillId="5" borderId="67" xfId="0" applyNumberFormat="1" applyFont="1" applyFill="1" applyBorder="1"/>
    <xf numFmtId="41" fontId="10" fillId="5" borderId="13" xfId="0" applyNumberFormat="1" applyFont="1" applyFill="1" applyBorder="1"/>
    <xf numFmtId="41" fontId="10" fillId="5" borderId="2" xfId="0" applyNumberFormat="1" applyFont="1" applyFill="1" applyBorder="1"/>
    <xf numFmtId="41" fontId="10" fillId="5" borderId="9" xfId="0" applyNumberFormat="1" applyFont="1" applyFill="1" applyBorder="1"/>
    <xf numFmtId="41" fontId="10" fillId="5" borderId="4" xfId="0" applyNumberFormat="1" applyFont="1" applyFill="1" applyBorder="1"/>
    <xf numFmtId="41" fontId="10" fillId="5" borderId="17" xfId="0" applyNumberFormat="1" applyFont="1" applyFill="1" applyBorder="1"/>
    <xf numFmtId="3" fontId="16" fillId="0" borderId="17" xfId="0" applyNumberFormat="1" applyFont="1" applyFill="1" applyBorder="1" applyAlignment="1">
      <alignment horizontal="right" vertical="center"/>
    </xf>
    <xf numFmtId="173" fontId="119" fillId="0" borderId="3" xfId="0" applyNumberFormat="1" applyFont="1" applyBorder="1"/>
    <xf numFmtId="173" fontId="119" fillId="0" borderId="5" xfId="0" applyNumberFormat="1" applyFont="1" applyBorder="1"/>
    <xf numFmtId="173" fontId="119" fillId="0" borderId="88" xfId="0" applyNumberFormat="1" applyFont="1" applyBorder="1"/>
    <xf numFmtId="173" fontId="0" fillId="0" borderId="117" xfId="0" applyNumberFormat="1" applyBorder="1"/>
    <xf numFmtId="173" fontId="121" fillId="0" borderId="48" xfId="0" applyNumberFormat="1" applyFont="1" applyBorder="1"/>
    <xf numFmtId="173" fontId="119" fillId="0" borderId="50" xfId="0" applyNumberFormat="1" applyFont="1" applyBorder="1"/>
    <xf numFmtId="3" fontId="2" fillId="0" borderId="159" xfId="0" applyNumberFormat="1" applyFont="1" applyBorder="1"/>
    <xf numFmtId="3" fontId="3" fillId="0" borderId="160" xfId="0" applyNumberFormat="1" applyFont="1" applyBorder="1"/>
    <xf numFmtId="173" fontId="119" fillId="0" borderId="139" xfId="0" applyNumberFormat="1" applyFont="1" applyBorder="1"/>
    <xf numFmtId="173" fontId="119" fillId="0" borderId="134" xfId="0" applyNumberFormat="1" applyFont="1" applyBorder="1"/>
    <xf numFmtId="173" fontId="119" fillId="0" borderId="161" xfId="0" applyNumberFormat="1" applyFont="1" applyBorder="1"/>
    <xf numFmtId="173" fontId="121" fillId="0" borderId="82" xfId="0" applyNumberFormat="1" applyFont="1" applyBorder="1"/>
    <xf numFmtId="173" fontId="119" fillId="0" borderId="133" xfId="0" applyNumberFormat="1" applyFont="1" applyBorder="1"/>
    <xf numFmtId="173" fontId="119" fillId="0" borderId="136" xfId="0" applyNumberFormat="1" applyFont="1" applyBorder="1"/>
    <xf numFmtId="173" fontId="119" fillId="0" borderId="82" xfId="0" applyNumberFormat="1" applyFont="1" applyBorder="1"/>
    <xf numFmtId="174" fontId="133" fillId="0" borderId="0" xfId="967" applyFont="1" applyBorder="1"/>
    <xf numFmtId="0" fontId="11" fillId="0" borderId="155" xfId="0" applyFont="1" applyBorder="1"/>
    <xf numFmtId="0" fontId="11" fillId="0" borderId="106" xfId="0" applyFont="1" applyBorder="1"/>
    <xf numFmtId="0" fontId="11" fillId="0" borderId="156" xfId="0" applyFont="1" applyBorder="1"/>
    <xf numFmtId="0" fontId="11" fillId="0" borderId="67" xfId="0" applyFont="1" applyBorder="1"/>
    <xf numFmtId="164" fontId="10" fillId="0" borderId="50" xfId="0" applyNumberFormat="1" applyFont="1" applyBorder="1"/>
    <xf numFmtId="164" fontId="10" fillId="0" borderId="3" xfId="0" applyNumberFormat="1" applyFont="1" applyBorder="1"/>
    <xf numFmtId="164" fontId="10" fillId="0" borderId="5" xfId="0" applyNumberFormat="1" applyFont="1" applyBorder="1"/>
    <xf numFmtId="174" fontId="29" fillId="0" borderId="162" xfId="967" applyFont="1" applyBorder="1"/>
    <xf numFmtId="174" fontId="29" fillId="0" borderId="14" xfId="967" applyFont="1" applyBorder="1"/>
    <xf numFmtId="174" fontId="29" fillId="0" borderId="163" xfId="967" applyFont="1" applyBorder="1"/>
    <xf numFmtId="4" fontId="8" fillId="0" borderId="67" xfId="0" applyNumberFormat="1" applyFont="1" applyBorder="1"/>
    <xf numFmtId="4" fontId="8" fillId="0" borderId="2" xfId="0" applyNumberFormat="1" applyFont="1" applyBorder="1"/>
    <xf numFmtId="4" fontId="8" fillId="0" borderId="4" xfId="0" applyNumberFormat="1" applyFont="1" applyBorder="1"/>
    <xf numFmtId="174" fontId="29" fillId="5" borderId="9" xfId="967" applyFont="1" applyFill="1" applyBorder="1"/>
    <xf numFmtId="174" fontId="29" fillId="5" borderId="14" xfId="967" applyFont="1" applyFill="1" applyBorder="1"/>
    <xf numFmtId="0" fontId="8" fillId="5" borderId="0" xfId="0" applyFont="1" applyFill="1" applyBorder="1" applyAlignment="1">
      <alignment horizontal="center" wrapText="1"/>
    </xf>
    <xf numFmtId="41" fontId="10" fillId="5" borderId="0" xfId="0" applyNumberFormat="1" applyFont="1" applyFill="1" applyBorder="1"/>
    <xf numFmtId="3" fontId="16" fillId="0" borderId="0" xfId="0" applyNumberFormat="1" applyFont="1" applyFill="1" applyBorder="1" applyAlignment="1">
      <alignment horizontal="right" vertical="center"/>
    </xf>
    <xf numFmtId="0" fontId="120" fillId="0" borderId="0" xfId="0" applyFont="1" applyAlignment="1">
      <alignment horizontal="center" vertical="center" wrapText="1"/>
    </xf>
    <xf numFmtId="0" fontId="0" fillId="0" borderId="0" xfId="0" applyAlignment="1">
      <alignment horizontal="center" vertical="center" wrapText="1"/>
    </xf>
    <xf numFmtId="0" fontId="109" fillId="5" borderId="53" xfId="0" applyFont="1" applyFill="1" applyBorder="1" applyAlignment="1">
      <alignment horizontal="center" wrapText="1"/>
    </xf>
    <xf numFmtId="165" fontId="135" fillId="5" borderId="56" xfId="0" applyNumberFormat="1" applyFont="1" applyFill="1" applyBorder="1"/>
    <xf numFmtId="0" fontId="136" fillId="0" borderId="0" xfId="0" applyFont="1"/>
    <xf numFmtId="41" fontId="0" fillId="0" borderId="0" xfId="0" applyNumberFormat="1"/>
    <xf numFmtId="3" fontId="137" fillId="0" borderId="0" xfId="0" applyNumberFormat="1" applyFont="1" applyAlignment="1">
      <alignment horizontal="right" vertical="center"/>
    </xf>
    <xf numFmtId="0" fontId="120" fillId="0" borderId="0" xfId="0" applyFont="1" applyAlignment="1">
      <alignment horizontal="center" vertical="center" wrapText="1"/>
    </xf>
    <xf numFmtId="0" fontId="0" fillId="0" borderId="0" xfId="0" applyAlignment="1">
      <alignment horizontal="center" vertical="center" wrapText="1"/>
    </xf>
    <xf numFmtId="0" fontId="135" fillId="5" borderId="48" xfId="0" applyFont="1" applyFill="1" applyBorder="1" applyAlignment="1">
      <alignment horizontal="right"/>
    </xf>
    <xf numFmtId="0" fontId="6" fillId="5" borderId="4" xfId="0" applyFont="1" applyFill="1" applyBorder="1"/>
    <xf numFmtId="0" fontId="6" fillId="5" borderId="17" xfId="0" applyFont="1" applyFill="1" applyBorder="1" applyAlignment="1">
      <alignment horizontal="left"/>
    </xf>
    <xf numFmtId="3" fontId="119" fillId="5" borderId="5" xfId="0" applyNumberFormat="1" applyFont="1" applyFill="1" applyBorder="1"/>
    <xf numFmtId="3" fontId="6" fillId="0" borderId="17" xfId="0" applyNumberFormat="1" applyFont="1" applyBorder="1"/>
    <xf numFmtId="173" fontId="6" fillId="0" borderId="5" xfId="0" applyNumberFormat="1" applyFont="1" applyBorder="1"/>
    <xf numFmtId="0" fontId="138" fillId="0" borderId="0" xfId="0" applyFont="1"/>
    <xf numFmtId="0" fontId="110" fillId="0" borderId="0" xfId="0" applyFont="1" applyAlignment="1">
      <alignment wrapText="1"/>
    </xf>
    <xf numFmtId="0" fontId="139" fillId="0" borderId="0" xfId="0" applyFont="1" applyAlignment="1">
      <alignment wrapText="1"/>
    </xf>
    <xf numFmtId="0" fontId="120" fillId="0" borderId="0" xfId="0" applyFont="1" applyAlignment="1">
      <alignment horizontal="center" vertical="center" wrapText="1"/>
    </xf>
    <xf numFmtId="0" fontId="0" fillId="0" borderId="0" xfId="0" applyAlignment="1">
      <alignment horizontal="center" vertical="center" wrapText="1"/>
    </xf>
    <xf numFmtId="0" fontId="119" fillId="0" borderId="51" xfId="0" applyFont="1" applyBorder="1" applyAlignment="1">
      <alignment horizontal="center"/>
    </xf>
    <xf numFmtId="0" fontId="119" fillId="0" borderId="52" xfId="0" applyFont="1" applyBorder="1" applyAlignment="1">
      <alignment horizontal="center"/>
    </xf>
    <xf numFmtId="0" fontId="119" fillId="0" borderId="53" xfId="0" applyFont="1" applyBorder="1" applyAlignment="1">
      <alignment horizontal="center"/>
    </xf>
    <xf numFmtId="0" fontId="110" fillId="0" borderId="0" xfId="0" applyFont="1" applyAlignment="1">
      <alignment horizontal="left" wrapText="1"/>
    </xf>
    <xf numFmtId="0" fontId="139" fillId="0" borderId="0" xfId="0" applyFont="1" applyAlignment="1">
      <alignment horizontal="left" wrapText="1"/>
    </xf>
    <xf numFmtId="0" fontId="6" fillId="5" borderId="56" xfId="0" applyFont="1" applyFill="1" applyBorder="1" applyAlignment="1"/>
    <xf numFmtId="0" fontId="0" fillId="0" borderId="60" xfId="0" applyBorder="1" applyAlignment="1"/>
    <xf numFmtId="0" fontId="19" fillId="0" borderId="0" xfId="0" applyFont="1" applyAlignment="1">
      <alignment horizontal="left" wrapText="1"/>
    </xf>
    <xf numFmtId="0" fontId="134" fillId="0" borderId="0" xfId="0" applyFont="1" applyAlignment="1">
      <alignment horizontal="left" wrapText="1"/>
    </xf>
    <xf numFmtId="3" fontId="16" fillId="5" borderId="48" xfId="0" applyNumberFormat="1" applyFont="1" applyFill="1" applyBorder="1" applyAlignment="1">
      <alignment horizontal="right" wrapText="1"/>
    </xf>
    <xf numFmtId="0" fontId="16" fillId="0" borderId="48" xfId="0" applyFont="1" applyBorder="1" applyAlignment="1">
      <alignment horizontal="right" wrapText="1"/>
    </xf>
    <xf numFmtId="0" fontId="16" fillId="0" borderId="48" xfId="0" applyFont="1" applyBorder="1" applyAlignment="1"/>
    <xf numFmtId="0" fontId="16" fillId="0" borderId="48" xfId="0" applyFont="1" applyBorder="1" applyAlignment="1">
      <alignment wrapText="1"/>
    </xf>
    <xf numFmtId="0" fontId="3" fillId="80" borderId="71" xfId="0" applyNumberFormat="1" applyFont="1" applyFill="1" applyBorder="1" applyAlignment="1">
      <alignment horizontal="center" wrapText="1"/>
    </xf>
    <xf numFmtId="0" fontId="0" fillId="80" borderId="71" xfId="0" applyFill="1" applyBorder="1" applyAlignment="1"/>
    <xf numFmtId="0" fontId="0" fillId="0" borderId="48" xfId="0" applyBorder="1" applyAlignment="1"/>
    <xf numFmtId="3" fontId="16" fillId="0" borderId="48" xfId="0" applyNumberFormat="1" applyFont="1" applyBorder="1" applyAlignment="1"/>
    <xf numFmtId="0" fontId="8" fillId="80" borderId="57" xfId="0" applyFont="1" applyFill="1" applyBorder="1" applyAlignment="1">
      <alignment horizontal="center"/>
    </xf>
    <xf numFmtId="0" fontId="8" fillId="80" borderId="58" xfId="0" applyFont="1" applyFill="1" applyBorder="1" applyAlignment="1">
      <alignment horizontal="center"/>
    </xf>
    <xf numFmtId="0" fontId="8" fillId="80" borderId="59" xfId="0" applyFont="1" applyFill="1" applyBorder="1" applyAlignment="1">
      <alignment horizontal="center"/>
    </xf>
    <xf numFmtId="0" fontId="10" fillId="0" borderId="48" xfId="0" applyFont="1" applyBorder="1" applyAlignment="1">
      <alignment horizontal="right"/>
    </xf>
    <xf numFmtId="3" fontId="11" fillId="5" borderId="158" xfId="0" applyNumberFormat="1" applyFont="1" applyFill="1" applyBorder="1" applyAlignment="1">
      <alignment horizontal="center" vertical="center"/>
    </xf>
    <xf numFmtId="0" fontId="11" fillId="0" borderId="158" xfId="0" applyFont="1" applyBorder="1" applyAlignment="1">
      <alignment vertical="center"/>
    </xf>
    <xf numFmtId="0" fontId="11" fillId="0" borderId="157" xfId="0" applyFont="1" applyBorder="1" applyAlignment="1">
      <alignment vertical="center"/>
    </xf>
    <xf numFmtId="0" fontId="10" fillId="0" borderId="48" xfId="0" applyFont="1" applyBorder="1" applyAlignment="1">
      <alignment horizontal="center" wrapText="1"/>
    </xf>
    <xf numFmtId="0" fontId="0" fillId="0" borderId="48" xfId="0" applyBorder="1" applyAlignment="1">
      <alignment horizontal="center"/>
    </xf>
    <xf numFmtId="0" fontId="10" fillId="5" borderId="48" xfId="0" applyFont="1" applyFill="1" applyBorder="1" applyAlignment="1">
      <alignment horizontal="center" wrapText="1"/>
    </xf>
    <xf numFmtId="0" fontId="114" fillId="0" borderId="48" xfId="0" applyFont="1" applyBorder="1" applyAlignment="1"/>
    <xf numFmtId="3" fontId="16" fillId="5" borderId="55" xfId="0" applyNumberFormat="1" applyFont="1" applyFill="1" applyBorder="1" applyAlignment="1">
      <alignment horizontal="right"/>
    </xf>
    <xf numFmtId="0" fontId="0" fillId="0" borderId="13" xfId="0" applyBorder="1" applyAlignment="1"/>
    <xf numFmtId="0" fontId="0" fillId="0" borderId="50" xfId="0" applyBorder="1" applyAlignment="1"/>
    <xf numFmtId="0" fontId="16" fillId="5" borderId="24" xfId="0" applyFont="1" applyFill="1" applyBorder="1" applyAlignment="1">
      <alignment horizontal="center"/>
    </xf>
    <xf numFmtId="0" fontId="0" fillId="0" borderId="8" xfId="0" applyBorder="1" applyAlignment="1">
      <alignment horizontal="center"/>
    </xf>
    <xf numFmtId="0" fontId="16" fillId="5" borderId="2" xfId="0" applyFont="1" applyFill="1" applyBorder="1" applyAlignment="1">
      <alignment horizontal="right"/>
    </xf>
    <xf numFmtId="0" fontId="0" fillId="0" borderId="9" xfId="0" applyBorder="1" applyAlignment="1"/>
    <xf numFmtId="0" fontId="0" fillId="0" borderId="3" xfId="0" applyBorder="1" applyAlignment="1"/>
    <xf numFmtId="0" fontId="16" fillId="5" borderId="10" xfId="0" applyFont="1" applyFill="1" applyBorder="1" applyAlignment="1">
      <alignment horizontal="center"/>
    </xf>
    <xf numFmtId="0" fontId="0" fillId="0" borderId="3" xfId="0" applyBorder="1" applyAlignment="1">
      <alignment horizontal="center"/>
    </xf>
    <xf numFmtId="0" fontId="16" fillId="5" borderId="2" xfId="0" applyFont="1" applyFill="1" applyBorder="1" applyAlignment="1">
      <alignment horizontal="right" wrapText="1"/>
    </xf>
    <xf numFmtId="0" fontId="0" fillId="0" borderId="9" xfId="0" applyBorder="1" applyAlignment="1">
      <alignment wrapText="1"/>
    </xf>
    <xf numFmtId="0" fontId="16" fillId="5" borderId="4" xfId="0" applyFont="1" applyFill="1" applyBorder="1" applyAlignment="1">
      <alignment horizontal="right"/>
    </xf>
    <xf numFmtId="0" fontId="0" fillId="0" borderId="17" xfId="0" applyBorder="1" applyAlignment="1"/>
    <xf numFmtId="0" fontId="0" fillId="0" borderId="5" xfId="0" applyBorder="1" applyAlignment="1"/>
    <xf numFmtId="0" fontId="16" fillId="5" borderId="20" xfId="0" applyFont="1" applyFill="1" applyBorder="1" applyAlignment="1">
      <alignment horizontal="center"/>
    </xf>
    <xf numFmtId="0" fontId="0" fillId="0" borderId="5" xfId="0" applyBorder="1" applyAlignment="1">
      <alignment horizontal="center"/>
    </xf>
    <xf numFmtId="0" fontId="3" fillId="5" borderId="60" xfId="0" applyNumberFormat="1" applyFont="1" applyFill="1" applyBorder="1" applyAlignment="1">
      <alignment horizontal="center" wrapText="1"/>
    </xf>
    <xf numFmtId="3" fontId="16" fillId="5" borderId="6" xfId="0" applyNumberFormat="1" applyFont="1" applyFill="1" applyBorder="1" applyAlignment="1">
      <alignment horizontal="right" wrapText="1"/>
    </xf>
    <xf numFmtId="0" fontId="16" fillId="0" borderId="7" xfId="0" applyFont="1" applyBorder="1" applyAlignment="1">
      <alignment horizontal="right" wrapText="1"/>
    </xf>
    <xf numFmtId="0" fontId="16" fillId="0" borderId="7" xfId="0" applyFont="1" applyBorder="1" applyAlignment="1"/>
    <xf numFmtId="0" fontId="16" fillId="0" borderId="2" xfId="0" applyFont="1" applyBorder="1" applyAlignment="1">
      <alignment wrapText="1"/>
    </xf>
    <xf numFmtId="0" fontId="16" fillId="0" borderId="9" xfId="0" applyFont="1" applyBorder="1" applyAlignment="1">
      <alignment wrapText="1"/>
    </xf>
    <xf numFmtId="0" fontId="16" fillId="0" borderId="9" xfId="0" applyFont="1" applyBorder="1" applyAlignment="1"/>
    <xf numFmtId="3" fontId="16" fillId="0" borderId="8" xfId="0" applyNumberFormat="1" applyFont="1" applyBorder="1" applyAlignment="1"/>
    <xf numFmtId="0" fontId="16" fillId="0" borderId="3" xfId="0" applyFont="1" applyBorder="1" applyAlignment="1"/>
    <xf numFmtId="3" fontId="16" fillId="5" borderId="2" xfId="0" applyNumberFormat="1" applyFont="1" applyFill="1" applyBorder="1" applyAlignment="1">
      <alignment horizontal="right" wrapText="1"/>
    </xf>
    <xf numFmtId="0" fontId="16" fillId="0" borderId="9" xfId="0" applyFont="1" applyBorder="1" applyAlignment="1">
      <alignment horizontal="right" wrapText="1"/>
    </xf>
    <xf numFmtId="0" fontId="120" fillId="0" borderId="57" xfId="0" applyFont="1" applyBorder="1" applyAlignment="1">
      <alignment horizontal="center"/>
    </xf>
    <xf numFmtId="0" fontId="120" fillId="0" borderId="58" xfId="0" applyFont="1" applyBorder="1" applyAlignment="1">
      <alignment horizontal="center"/>
    </xf>
    <xf numFmtId="0" fontId="120" fillId="0" borderId="59" xfId="0" applyFont="1" applyBorder="1" applyAlignment="1">
      <alignment horizontal="center"/>
    </xf>
    <xf numFmtId="3" fontId="16" fillId="0" borderId="3" xfId="0" applyNumberFormat="1" applyFont="1" applyBorder="1" applyAlignment="1"/>
    <xf numFmtId="0" fontId="116" fillId="0" borderId="57" xfId="0" applyFont="1" applyBorder="1" applyAlignment="1">
      <alignment horizontal="center" vertical="center"/>
    </xf>
    <xf numFmtId="0" fontId="116" fillId="0" borderId="58" xfId="0" applyFont="1" applyBorder="1" applyAlignment="1">
      <alignment horizontal="center" vertical="center"/>
    </xf>
    <xf numFmtId="0" fontId="0" fillId="0" borderId="59" xfId="0" applyBorder="1" applyAlignment="1">
      <alignment horizontal="center" vertical="center"/>
    </xf>
    <xf numFmtId="0" fontId="116" fillId="0" borderId="57" xfId="0" applyFont="1" applyBorder="1" applyAlignment="1">
      <alignment horizontal="center"/>
    </xf>
    <xf numFmtId="0" fontId="116" fillId="0" borderId="58" xfId="0" applyFont="1" applyBorder="1" applyAlignment="1">
      <alignment horizontal="center"/>
    </xf>
    <xf numFmtId="0" fontId="0" fillId="0" borderId="59" xfId="0" applyBorder="1" applyAlignment="1">
      <alignment horizontal="center"/>
    </xf>
    <xf numFmtId="0" fontId="116" fillId="79" borderId="57" xfId="0" applyFont="1" applyFill="1" applyBorder="1" applyAlignment="1">
      <alignment horizontal="center"/>
    </xf>
    <xf numFmtId="0" fontId="116" fillId="79" borderId="58" xfId="0" applyFont="1" applyFill="1" applyBorder="1" applyAlignment="1">
      <alignment horizontal="center"/>
    </xf>
    <xf numFmtId="0" fontId="0" fillId="0" borderId="58" xfId="0" applyBorder="1" applyAlignment="1">
      <alignment horizontal="center"/>
    </xf>
    <xf numFmtId="3" fontId="116" fillId="5" borderId="74" xfId="0" applyNumberFormat="1" applyFont="1" applyFill="1" applyBorder="1" applyAlignment="1">
      <alignment horizontal="center" vertical="center"/>
    </xf>
    <xf numFmtId="0" fontId="122" fillId="0" borderId="74" xfId="0" applyFont="1" applyBorder="1" applyAlignment="1">
      <alignment vertical="center"/>
    </xf>
    <xf numFmtId="0" fontId="122" fillId="0" borderId="78" xfId="0" applyFont="1" applyBorder="1" applyAlignment="1">
      <alignment vertical="center"/>
    </xf>
    <xf numFmtId="0" fontId="16" fillId="0" borderId="4" xfId="0" applyFont="1" applyBorder="1" applyAlignment="1">
      <alignment horizontal="right"/>
    </xf>
    <xf numFmtId="0" fontId="16" fillId="0" borderId="17" xfId="0" applyFont="1" applyBorder="1" applyAlignment="1">
      <alignment horizontal="right"/>
    </xf>
    <xf numFmtId="0" fontId="8" fillId="5" borderId="48" xfId="0" applyFont="1" applyFill="1" applyBorder="1" applyAlignment="1">
      <alignment horizontal="center"/>
    </xf>
    <xf numFmtId="0" fontId="19" fillId="0" borderId="0" xfId="0" applyFont="1" applyAlignment="1">
      <alignment wrapText="1"/>
    </xf>
    <xf numFmtId="0" fontId="134" fillId="0" borderId="0" xfId="0" applyFont="1" applyAlignment="1">
      <alignment wrapText="1"/>
    </xf>
    <xf numFmtId="0" fontId="30" fillId="0" borderId="0" xfId="0" applyFont="1" applyAlignment="1">
      <alignment horizontal="center" wrapText="1"/>
    </xf>
    <xf numFmtId="0" fontId="0" fillId="0" borderId="0" xfId="0" applyAlignment="1">
      <alignment horizontal="center" wrapText="1"/>
    </xf>
    <xf numFmtId="0" fontId="29" fillId="0" borderId="0" xfId="0" applyFont="1" applyAlignment="1">
      <alignment vertical="center"/>
    </xf>
    <xf numFmtId="0" fontId="11" fillId="0" borderId="0" xfId="0" applyFont="1" applyAlignment="1">
      <alignment vertical="center"/>
    </xf>
    <xf numFmtId="0" fontId="8" fillId="0" borderId="51" xfId="0" applyFont="1" applyBorder="1" applyAlignment="1">
      <alignment horizontal="right"/>
    </xf>
    <xf numFmtId="0" fontId="0" fillId="0" borderId="53" xfId="0" applyBorder="1" applyAlignment="1">
      <alignment horizontal="right"/>
    </xf>
    <xf numFmtId="0" fontId="20" fillId="0" borderId="0" xfId="0" applyFont="1" applyAlignment="1">
      <alignment wrapText="1"/>
    </xf>
    <xf numFmtId="0" fontId="28" fillId="0" borderId="57" xfId="0" applyFont="1" applyBorder="1" applyAlignment="1">
      <alignment horizontal="center" vertical="center" wrapText="1"/>
    </xf>
    <xf numFmtId="0" fontId="28" fillId="0" borderId="58" xfId="0" applyFont="1" applyBorder="1" applyAlignment="1">
      <alignment horizontal="center" vertical="center" wrapText="1"/>
    </xf>
    <xf numFmtId="0" fontId="16" fillId="0" borderId="58" xfId="0" applyFont="1" applyBorder="1" applyAlignment="1"/>
    <xf numFmtId="0" fontId="0" fillId="0" borderId="59" xfId="0" applyBorder="1" applyAlignment="1"/>
    <xf numFmtId="0" fontId="16" fillId="0" borderId="51" xfId="0" applyFont="1" applyBorder="1" applyAlignment="1">
      <alignment horizontal="center"/>
    </xf>
    <xf numFmtId="0" fontId="16" fillId="0" borderId="52" xfId="0" applyFont="1" applyBorder="1" applyAlignment="1">
      <alignment horizontal="center"/>
    </xf>
    <xf numFmtId="0" fontId="16" fillId="0" borderId="53" xfId="0" applyFont="1" applyBorder="1" applyAlignment="1">
      <alignment horizontal="center"/>
    </xf>
    <xf numFmtId="0" fontId="112" fillId="0" borderId="54" xfId="0" applyFont="1" applyBorder="1" applyAlignment="1">
      <alignment horizontal="right" wrapText="1"/>
    </xf>
    <xf numFmtId="0" fontId="113" fillId="0" borderId="54" xfId="0" applyFont="1" applyBorder="1" applyAlignment="1">
      <alignment horizontal="right" wrapText="1"/>
    </xf>
    <xf numFmtId="0" fontId="10" fillId="3" borderId="48" xfId="0" applyFont="1" applyFill="1" applyBorder="1" applyAlignment="1">
      <alignment horizontal="center"/>
    </xf>
    <xf numFmtId="3" fontId="30" fillId="0" borderId="0" xfId="0" applyNumberFormat="1" applyFont="1" applyAlignment="1"/>
    <xf numFmtId="0" fontId="0" fillId="0" borderId="0" xfId="0" applyAlignment="1"/>
  </cellXfs>
  <cellStyles count="971">
    <cellStyle name=" 1" xfId="880"/>
    <cellStyle name="0.0" xfId="10"/>
    <cellStyle name="1. izcēlums" xfId="881"/>
    <cellStyle name="2. izcēlums 2" xfId="882"/>
    <cellStyle name="20% - Accent1 2" xfId="11"/>
    <cellStyle name="20% - Accent1 2 2" xfId="12"/>
    <cellStyle name="20% - Accent1 2 3" xfId="13"/>
    <cellStyle name="20% - Accent2 2" xfId="14"/>
    <cellStyle name="20% - Accent2 2 2" xfId="15"/>
    <cellStyle name="20% - Accent2 2 3" xfId="16"/>
    <cellStyle name="20% - Accent3 2" xfId="17"/>
    <cellStyle name="20% - Accent3 2 2" xfId="18"/>
    <cellStyle name="20% - Accent3 2 3" xfId="19"/>
    <cellStyle name="20% - Accent4 2" xfId="20"/>
    <cellStyle name="20% - Accent4 2 2" xfId="21"/>
    <cellStyle name="20% - Accent4 2 3" xfId="22"/>
    <cellStyle name="20% - Accent5 2" xfId="23"/>
    <cellStyle name="20% - Accent5 2 2" xfId="24"/>
    <cellStyle name="20% - Accent5 2 3" xfId="25"/>
    <cellStyle name="20% - Accent6 2" xfId="26"/>
    <cellStyle name="20% - Accent6 2 2" xfId="27"/>
    <cellStyle name="20% - Accent6 2 3" xfId="28"/>
    <cellStyle name="20% no 1. izcēluma" xfId="883"/>
    <cellStyle name="20% no 2. izcēluma" xfId="884"/>
    <cellStyle name="20% no 3. izcēluma" xfId="885"/>
    <cellStyle name="20% no 4. izcēluma" xfId="886"/>
    <cellStyle name="20% no 5. izcēluma" xfId="887"/>
    <cellStyle name="20% no 6. izcēluma" xfId="888"/>
    <cellStyle name="3. izcēlums  2" xfId="889"/>
    <cellStyle name="4. izcēlums 2" xfId="890"/>
    <cellStyle name="40% - Accent1 2" xfId="29"/>
    <cellStyle name="40% - Accent1 2 2" xfId="30"/>
    <cellStyle name="40% - Accent1 2 3" xfId="31"/>
    <cellStyle name="40% - Accent2 2" xfId="32"/>
    <cellStyle name="40% - Accent2 2 2" xfId="33"/>
    <cellStyle name="40% - Accent2 2 3" xfId="34"/>
    <cellStyle name="40% - Accent3 2" xfId="35"/>
    <cellStyle name="40% - Accent3 2 2" xfId="36"/>
    <cellStyle name="40% - Accent3 2 3" xfId="37"/>
    <cellStyle name="40% - Accent4 2" xfId="38"/>
    <cellStyle name="40% - Accent4 2 2" xfId="39"/>
    <cellStyle name="40% - Accent4 2 3" xfId="40"/>
    <cellStyle name="40% - Accent5 2" xfId="41"/>
    <cellStyle name="40% - Accent5 2 2" xfId="42"/>
    <cellStyle name="40% - Accent5 2 3" xfId="43"/>
    <cellStyle name="40% - Accent6 2" xfId="44"/>
    <cellStyle name="40% - Accent6 2 2" xfId="45"/>
    <cellStyle name="40% - Accent6 2 3" xfId="46"/>
    <cellStyle name="40% no 1. izcēluma" xfId="891"/>
    <cellStyle name="40% no 2. izcēluma" xfId="892"/>
    <cellStyle name="40% no 3. izcēluma" xfId="893"/>
    <cellStyle name="40% no 4. izcēluma" xfId="894"/>
    <cellStyle name="40% no 5. izcēluma" xfId="895"/>
    <cellStyle name="40% no 6. izcēluma" xfId="896"/>
    <cellStyle name="5. izcēlums 2" xfId="897"/>
    <cellStyle name="6. izcēlums 2" xfId="898"/>
    <cellStyle name="60% - Accent1 2" xfId="47"/>
    <cellStyle name="60% - Accent1 2 2" xfId="48"/>
    <cellStyle name="60% - Accent1 2 3" xfId="49"/>
    <cellStyle name="60% - Accent2 2" xfId="50"/>
    <cellStyle name="60% - Accent2 2 2" xfId="51"/>
    <cellStyle name="60% - Accent2 2 3" xfId="52"/>
    <cellStyle name="60% - Accent3 2" xfId="53"/>
    <cellStyle name="60% - Accent3 2 2" xfId="54"/>
    <cellStyle name="60% - Accent3 2 3" xfId="55"/>
    <cellStyle name="60% - Accent4 2" xfId="56"/>
    <cellStyle name="60% - Accent4 2 2" xfId="57"/>
    <cellStyle name="60% - Accent4 2 3" xfId="58"/>
    <cellStyle name="60% - Accent5 2" xfId="59"/>
    <cellStyle name="60% - Accent5 2 2" xfId="60"/>
    <cellStyle name="60% - Accent5 2 3" xfId="61"/>
    <cellStyle name="60% - Accent6 2" xfId="62"/>
    <cellStyle name="60% - Accent6 2 2" xfId="63"/>
    <cellStyle name="60% - Accent6 2 3" xfId="64"/>
    <cellStyle name="60% no 1. izcēluma" xfId="899"/>
    <cellStyle name="60% no 2. izcēluma" xfId="900"/>
    <cellStyle name="60% no 3. izcēluma" xfId="901"/>
    <cellStyle name="60% no 4. izcēluma" xfId="902"/>
    <cellStyle name="60% no 5. izcēluma" xfId="903"/>
    <cellStyle name="60% no 6. izcēluma" xfId="904"/>
    <cellStyle name="Accent1 - 20%" xfId="65"/>
    <cellStyle name="Accent1 - 20% 2" xfId="66"/>
    <cellStyle name="Accent1 - 40%" xfId="67"/>
    <cellStyle name="Accent1 - 40% 2" xfId="68"/>
    <cellStyle name="Accent1 - 60%" xfId="69"/>
    <cellStyle name="Accent1 - 60% 2" xfId="70"/>
    <cellStyle name="Accent1 10" xfId="71"/>
    <cellStyle name="Accent1 11" xfId="72"/>
    <cellStyle name="Accent1 12" xfId="73"/>
    <cellStyle name="Accent1 13" xfId="74"/>
    <cellStyle name="Accent1 14" xfId="75"/>
    <cellStyle name="Accent1 15" xfId="76"/>
    <cellStyle name="Accent1 16" xfId="77"/>
    <cellStyle name="Accent1 17" xfId="78"/>
    <cellStyle name="Accent1 18" xfId="79"/>
    <cellStyle name="Accent1 19" xfId="80"/>
    <cellStyle name="Accent1 2" xfId="81"/>
    <cellStyle name="Accent1 20" xfId="82"/>
    <cellStyle name="Accent1 21" xfId="83"/>
    <cellStyle name="Accent1 22" xfId="84"/>
    <cellStyle name="Accent1 23" xfId="85"/>
    <cellStyle name="Accent1 24" xfId="86"/>
    <cellStyle name="Accent1 25" xfId="87"/>
    <cellStyle name="Accent1 26" xfId="88"/>
    <cellStyle name="Accent1 27" xfId="89"/>
    <cellStyle name="Accent1 28" xfId="90"/>
    <cellStyle name="Accent1 29" xfId="91"/>
    <cellStyle name="Accent1 3" xfId="92"/>
    <cellStyle name="Accent1 30" xfId="93"/>
    <cellStyle name="Accent1 31" xfId="94"/>
    <cellStyle name="Accent1 32" xfId="95"/>
    <cellStyle name="Accent1 33" xfId="96"/>
    <cellStyle name="Accent1 34" xfId="97"/>
    <cellStyle name="Accent1 35" xfId="98"/>
    <cellStyle name="Accent1 36" xfId="99"/>
    <cellStyle name="Accent1 37" xfId="100"/>
    <cellStyle name="Accent1 38" xfId="101"/>
    <cellStyle name="Accent1 39" xfId="102"/>
    <cellStyle name="Accent1 4" xfId="103"/>
    <cellStyle name="Accent1 40" xfId="104"/>
    <cellStyle name="Accent1 41" xfId="105"/>
    <cellStyle name="Accent1 42" xfId="106"/>
    <cellStyle name="Accent1 43" xfId="107"/>
    <cellStyle name="Accent1 44" xfId="108"/>
    <cellStyle name="Accent1 45" xfId="109"/>
    <cellStyle name="Accent1 46" xfId="110"/>
    <cellStyle name="Accent1 5" xfId="111"/>
    <cellStyle name="Accent1 6" xfId="112"/>
    <cellStyle name="Accent1 7" xfId="113"/>
    <cellStyle name="Accent1 8" xfId="114"/>
    <cellStyle name="Accent1 9" xfId="115"/>
    <cellStyle name="Accent2 - 20%" xfId="116"/>
    <cellStyle name="Accent2 - 20% 2" xfId="117"/>
    <cellStyle name="Accent2 - 40%" xfId="118"/>
    <cellStyle name="Accent2 - 40% 2" xfId="119"/>
    <cellStyle name="Accent2 - 60%" xfId="120"/>
    <cellStyle name="Accent2 - 60% 2" xfId="121"/>
    <cellStyle name="Accent2 10" xfId="122"/>
    <cellStyle name="Accent2 11" xfId="123"/>
    <cellStyle name="Accent2 12" xfId="124"/>
    <cellStyle name="Accent2 13" xfId="125"/>
    <cellStyle name="Accent2 14" xfId="126"/>
    <cellStyle name="Accent2 15" xfId="127"/>
    <cellStyle name="Accent2 16" xfId="128"/>
    <cellStyle name="Accent2 17" xfId="129"/>
    <cellStyle name="Accent2 18" xfId="130"/>
    <cellStyle name="Accent2 19" xfId="131"/>
    <cellStyle name="Accent2 2" xfId="132"/>
    <cellStyle name="Accent2 20" xfId="133"/>
    <cellStyle name="Accent2 21" xfId="134"/>
    <cellStyle name="Accent2 22" xfId="135"/>
    <cellStyle name="Accent2 23" xfId="136"/>
    <cellStyle name="Accent2 24" xfId="137"/>
    <cellStyle name="Accent2 25" xfId="138"/>
    <cellStyle name="Accent2 26" xfId="139"/>
    <cellStyle name="Accent2 27" xfId="140"/>
    <cellStyle name="Accent2 28" xfId="141"/>
    <cellStyle name="Accent2 29" xfId="142"/>
    <cellStyle name="Accent2 3" xfId="143"/>
    <cellStyle name="Accent2 30" xfId="144"/>
    <cellStyle name="Accent2 31" xfId="145"/>
    <cellStyle name="Accent2 32" xfId="146"/>
    <cellStyle name="Accent2 33" xfId="147"/>
    <cellStyle name="Accent2 34" xfId="148"/>
    <cellStyle name="Accent2 35" xfId="149"/>
    <cellStyle name="Accent2 36" xfId="150"/>
    <cellStyle name="Accent2 37" xfId="151"/>
    <cellStyle name="Accent2 38" xfId="152"/>
    <cellStyle name="Accent2 39" xfId="153"/>
    <cellStyle name="Accent2 4" xfId="154"/>
    <cellStyle name="Accent2 40" xfId="155"/>
    <cellStyle name="Accent2 41" xfId="156"/>
    <cellStyle name="Accent2 42" xfId="157"/>
    <cellStyle name="Accent2 43" xfId="158"/>
    <cellStyle name="Accent2 44" xfId="159"/>
    <cellStyle name="Accent2 45" xfId="160"/>
    <cellStyle name="Accent2 46" xfId="161"/>
    <cellStyle name="Accent2 5" xfId="162"/>
    <cellStyle name="Accent2 6" xfId="163"/>
    <cellStyle name="Accent2 7" xfId="164"/>
    <cellStyle name="Accent2 8" xfId="165"/>
    <cellStyle name="Accent2 9" xfId="166"/>
    <cellStyle name="Accent3 - 20%" xfId="167"/>
    <cellStyle name="Accent3 - 20% 2" xfId="168"/>
    <cellStyle name="Accent3 - 40%" xfId="169"/>
    <cellStyle name="Accent3 - 40% 2" xfId="170"/>
    <cellStyle name="Accent3 - 60%" xfId="171"/>
    <cellStyle name="Accent3 - 60% 2" xfId="172"/>
    <cellStyle name="Accent3 10" xfId="173"/>
    <cellStyle name="Accent3 11" xfId="174"/>
    <cellStyle name="Accent3 12" xfId="175"/>
    <cellStyle name="Accent3 13" xfId="176"/>
    <cellStyle name="Accent3 14" xfId="177"/>
    <cellStyle name="Accent3 15" xfId="178"/>
    <cellStyle name="Accent3 16" xfId="179"/>
    <cellStyle name="Accent3 17" xfId="180"/>
    <cellStyle name="Accent3 18" xfId="181"/>
    <cellStyle name="Accent3 19" xfId="182"/>
    <cellStyle name="Accent3 2" xfId="183"/>
    <cellStyle name="Accent3 2 2" xfId="184"/>
    <cellStyle name="Accent3 2 3" xfId="185"/>
    <cellStyle name="Accent3 20" xfId="186"/>
    <cellStyle name="Accent3 21" xfId="187"/>
    <cellStyle name="Accent3 22" xfId="188"/>
    <cellStyle name="Accent3 23" xfId="189"/>
    <cellStyle name="Accent3 24" xfId="190"/>
    <cellStyle name="Accent3 25" xfId="191"/>
    <cellStyle name="Accent3 26" xfId="192"/>
    <cellStyle name="Accent3 27" xfId="193"/>
    <cellStyle name="Accent3 28" xfId="194"/>
    <cellStyle name="Accent3 29" xfId="195"/>
    <cellStyle name="Accent3 3" xfId="196"/>
    <cellStyle name="Accent3 30" xfId="197"/>
    <cellStyle name="Accent3 31" xfId="198"/>
    <cellStyle name="Accent3 32" xfId="199"/>
    <cellStyle name="Accent3 33" xfId="200"/>
    <cellStyle name="Accent3 34" xfId="201"/>
    <cellStyle name="Accent3 35" xfId="202"/>
    <cellStyle name="Accent3 36" xfId="203"/>
    <cellStyle name="Accent3 37" xfId="204"/>
    <cellStyle name="Accent3 38" xfId="205"/>
    <cellStyle name="Accent3 39" xfId="206"/>
    <cellStyle name="Accent3 4" xfId="207"/>
    <cellStyle name="Accent3 4 2" xfId="951"/>
    <cellStyle name="Accent3 40" xfId="208"/>
    <cellStyle name="Accent3 41" xfId="209"/>
    <cellStyle name="Accent3 42" xfId="210"/>
    <cellStyle name="Accent3 43" xfId="211"/>
    <cellStyle name="Accent3 44" xfId="212"/>
    <cellStyle name="Accent3 45" xfId="213"/>
    <cellStyle name="Accent3 46" xfId="214"/>
    <cellStyle name="Accent3 5" xfId="215"/>
    <cellStyle name="Accent3 6" xfId="216"/>
    <cellStyle name="Accent3 7" xfId="217"/>
    <cellStyle name="Accent3 8" xfId="218"/>
    <cellStyle name="Accent3 9" xfId="219"/>
    <cellStyle name="Accent4 - 20%" xfId="220"/>
    <cellStyle name="Accent4 - 20% 2" xfId="221"/>
    <cellStyle name="Accent4 - 40%" xfId="222"/>
    <cellStyle name="Accent4 - 40% 2" xfId="223"/>
    <cellStyle name="Accent4 - 60%" xfId="224"/>
    <cellStyle name="Accent4 - 60% 2" xfId="225"/>
    <cellStyle name="Accent4 10" xfId="226"/>
    <cellStyle name="Accent4 11" xfId="227"/>
    <cellStyle name="Accent4 12" xfId="228"/>
    <cellStyle name="Accent4 13" xfId="229"/>
    <cellStyle name="Accent4 14" xfId="230"/>
    <cellStyle name="Accent4 15" xfId="231"/>
    <cellStyle name="Accent4 16" xfId="232"/>
    <cellStyle name="Accent4 17" xfId="233"/>
    <cellStyle name="Accent4 18" xfId="234"/>
    <cellStyle name="Accent4 19" xfId="235"/>
    <cellStyle name="Accent4 2" xfId="236"/>
    <cellStyle name="Accent4 2 2" xfId="237"/>
    <cellStyle name="Accent4 2 3" xfId="238"/>
    <cellStyle name="Accent4 20" xfId="239"/>
    <cellStyle name="Accent4 21" xfId="240"/>
    <cellStyle name="Accent4 22" xfId="241"/>
    <cellStyle name="Accent4 23" xfId="242"/>
    <cellStyle name="Accent4 24" xfId="243"/>
    <cellStyle name="Accent4 25" xfId="244"/>
    <cellStyle name="Accent4 26" xfId="245"/>
    <cellStyle name="Accent4 27" xfId="246"/>
    <cellStyle name="Accent4 28" xfId="247"/>
    <cellStyle name="Accent4 29" xfId="248"/>
    <cellStyle name="Accent4 3" xfId="249"/>
    <cellStyle name="Accent4 30" xfId="250"/>
    <cellStyle name="Accent4 31" xfId="251"/>
    <cellStyle name="Accent4 32" xfId="252"/>
    <cellStyle name="Accent4 33" xfId="253"/>
    <cellStyle name="Accent4 34" xfId="254"/>
    <cellStyle name="Accent4 35" xfId="255"/>
    <cellStyle name="Accent4 36" xfId="256"/>
    <cellStyle name="Accent4 37" xfId="257"/>
    <cellStyle name="Accent4 38" xfId="258"/>
    <cellStyle name="Accent4 39" xfId="259"/>
    <cellStyle name="Accent4 4" xfId="260"/>
    <cellStyle name="Accent4 4 2" xfId="952"/>
    <cellStyle name="Accent4 40" xfId="261"/>
    <cellStyle name="Accent4 41" xfId="262"/>
    <cellStyle name="Accent4 42" xfId="263"/>
    <cellStyle name="Accent4 43" xfId="264"/>
    <cellStyle name="Accent4 44" xfId="265"/>
    <cellStyle name="Accent4 45" xfId="266"/>
    <cellStyle name="Accent4 46" xfId="267"/>
    <cellStyle name="Accent4 5" xfId="268"/>
    <cellStyle name="Accent4 6" xfId="269"/>
    <cellStyle name="Accent4 7" xfId="270"/>
    <cellStyle name="Accent4 8" xfId="271"/>
    <cellStyle name="Accent4 9" xfId="272"/>
    <cellStyle name="Accent5 - 20%" xfId="273"/>
    <cellStyle name="Accent5 - 20% 2" xfId="274"/>
    <cellStyle name="Accent5 - 40%" xfId="275"/>
    <cellStyle name="Accent5 - 60%" xfId="276"/>
    <cellStyle name="Accent5 - 60% 2" xfId="277"/>
    <cellStyle name="Accent5 10" xfId="278"/>
    <cellStyle name="Accent5 11" xfId="279"/>
    <cellStyle name="Accent5 12" xfId="280"/>
    <cellStyle name="Accent5 13" xfId="281"/>
    <cellStyle name="Accent5 14" xfId="282"/>
    <cellStyle name="Accent5 15" xfId="283"/>
    <cellStyle name="Accent5 16" xfId="284"/>
    <cellStyle name="Accent5 17" xfId="285"/>
    <cellStyle name="Accent5 18" xfId="286"/>
    <cellStyle name="Accent5 19" xfId="287"/>
    <cellStyle name="Accent5 2" xfId="288"/>
    <cellStyle name="Accent5 2 2" xfId="289"/>
    <cellStyle name="Accent5 2 3" xfId="290"/>
    <cellStyle name="Accent5 20" xfId="291"/>
    <cellStyle name="Accent5 21" xfId="292"/>
    <cellStyle name="Accent5 22" xfId="293"/>
    <cellStyle name="Accent5 23" xfId="294"/>
    <cellStyle name="Accent5 24" xfId="295"/>
    <cellStyle name="Accent5 25" xfId="296"/>
    <cellStyle name="Accent5 26" xfId="297"/>
    <cellStyle name="Accent5 27" xfId="298"/>
    <cellStyle name="Accent5 28" xfId="299"/>
    <cellStyle name="Accent5 29" xfId="300"/>
    <cellStyle name="Accent5 3" xfId="301"/>
    <cellStyle name="Accent5 30" xfId="302"/>
    <cellStyle name="Accent5 31" xfId="303"/>
    <cellStyle name="Accent5 32" xfId="304"/>
    <cellStyle name="Accent5 33" xfId="305"/>
    <cellStyle name="Accent5 34" xfId="306"/>
    <cellStyle name="Accent5 35" xfId="307"/>
    <cellStyle name="Accent5 36" xfId="308"/>
    <cellStyle name="Accent5 37" xfId="309"/>
    <cellStyle name="Accent5 38" xfId="310"/>
    <cellStyle name="Accent5 39" xfId="311"/>
    <cellStyle name="Accent5 4" xfId="312"/>
    <cellStyle name="Accent5 4 2" xfId="953"/>
    <cellStyle name="Accent5 40" xfId="313"/>
    <cellStyle name="Accent5 41" xfId="314"/>
    <cellStyle name="Accent5 42" xfId="315"/>
    <cellStyle name="Accent5 43" xfId="316"/>
    <cellStyle name="Accent5 44" xfId="317"/>
    <cellStyle name="Accent5 45" xfId="318"/>
    <cellStyle name="Accent5 46" xfId="319"/>
    <cellStyle name="Accent5 5" xfId="320"/>
    <cellStyle name="Accent5 6" xfId="321"/>
    <cellStyle name="Accent5 7" xfId="322"/>
    <cellStyle name="Accent5 8" xfId="323"/>
    <cellStyle name="Accent5 9" xfId="324"/>
    <cellStyle name="Accent6 - 20%" xfId="325"/>
    <cellStyle name="Accent6 - 40%" xfId="326"/>
    <cellStyle name="Accent6 - 40% 2" xfId="327"/>
    <cellStyle name="Accent6 - 60%" xfId="328"/>
    <cellStyle name="Accent6 - 60% 2" xfId="329"/>
    <cellStyle name="Accent6 10" xfId="330"/>
    <cellStyle name="Accent6 11" xfId="331"/>
    <cellStyle name="Accent6 12" xfId="332"/>
    <cellStyle name="Accent6 13" xfId="333"/>
    <cellStyle name="Accent6 14" xfId="334"/>
    <cellStyle name="Accent6 15" xfId="335"/>
    <cellStyle name="Accent6 16" xfId="336"/>
    <cellStyle name="Accent6 17" xfId="337"/>
    <cellStyle name="Accent6 18" xfId="338"/>
    <cellStyle name="Accent6 19" xfId="339"/>
    <cellStyle name="Accent6 2" xfId="340"/>
    <cellStyle name="Accent6 2 2" xfId="341"/>
    <cellStyle name="Accent6 2 3" xfId="342"/>
    <cellStyle name="Accent6 20" xfId="343"/>
    <cellStyle name="Accent6 21" xfId="344"/>
    <cellStyle name="Accent6 22" xfId="345"/>
    <cellStyle name="Accent6 23" xfId="346"/>
    <cellStyle name="Accent6 24" xfId="347"/>
    <cellStyle name="Accent6 25" xfId="348"/>
    <cellStyle name="Accent6 26" xfId="349"/>
    <cellStyle name="Accent6 27" xfId="350"/>
    <cellStyle name="Accent6 28" xfId="351"/>
    <cellStyle name="Accent6 29" xfId="352"/>
    <cellStyle name="Accent6 3" xfId="353"/>
    <cellStyle name="Accent6 30" xfId="354"/>
    <cellStyle name="Accent6 31" xfId="355"/>
    <cellStyle name="Accent6 32" xfId="356"/>
    <cellStyle name="Accent6 33" xfId="357"/>
    <cellStyle name="Accent6 34" xfId="358"/>
    <cellStyle name="Accent6 35" xfId="359"/>
    <cellStyle name="Accent6 36" xfId="360"/>
    <cellStyle name="Accent6 37" xfId="361"/>
    <cellStyle name="Accent6 38" xfId="362"/>
    <cellStyle name="Accent6 39" xfId="363"/>
    <cellStyle name="Accent6 4" xfId="364"/>
    <cellStyle name="Accent6 4 2" xfId="954"/>
    <cellStyle name="Accent6 40" xfId="365"/>
    <cellStyle name="Accent6 41" xfId="366"/>
    <cellStyle name="Accent6 42" xfId="367"/>
    <cellStyle name="Accent6 43" xfId="368"/>
    <cellStyle name="Accent6 44" xfId="369"/>
    <cellStyle name="Accent6 45" xfId="370"/>
    <cellStyle name="Accent6 46" xfId="371"/>
    <cellStyle name="Accent6 5" xfId="372"/>
    <cellStyle name="Accent6 6" xfId="373"/>
    <cellStyle name="Accent6 7" xfId="374"/>
    <cellStyle name="Accent6 8" xfId="375"/>
    <cellStyle name="Accent6 9" xfId="376"/>
    <cellStyle name="Aprēķināšana 2" xfId="905"/>
    <cellStyle name="Bad 2" xfId="377"/>
    <cellStyle name="Bad 2 2" xfId="378"/>
    <cellStyle name="Bad 2 3" xfId="379"/>
    <cellStyle name="Bad 3" xfId="380"/>
    <cellStyle name="Brīdinājuma teksts 2" xfId="906"/>
    <cellStyle name="Calculation 2" xfId="381"/>
    <cellStyle name="Calculation 2 2" xfId="382"/>
    <cellStyle name="Calculation 2 3" xfId="383"/>
    <cellStyle name="Calculation 2 4" xfId="384"/>
    <cellStyle name="Calculation 3" xfId="385"/>
    <cellStyle name="Check Cell 2" xfId="386"/>
    <cellStyle name="Check Cell 2 2" xfId="387"/>
    <cellStyle name="Check Cell 2 3" xfId="388"/>
    <cellStyle name="Check Cell 3" xfId="389"/>
    <cellStyle name="Comma 2" xfId="390"/>
    <cellStyle name="Comma 2 2" xfId="965"/>
    <cellStyle name="Comma 3" xfId="967"/>
    <cellStyle name="Datumi" xfId="391"/>
    <cellStyle name="Emphasis 1" xfId="392"/>
    <cellStyle name="Emphasis 1 2" xfId="393"/>
    <cellStyle name="Emphasis 2" xfId="394"/>
    <cellStyle name="Emphasis 2 2" xfId="395"/>
    <cellStyle name="Emphasis 3" xfId="396"/>
    <cellStyle name="exo" xfId="397"/>
    <cellStyle name="exo 2" xfId="398"/>
    <cellStyle name="exo 3" xfId="399"/>
    <cellStyle name="Explanatory Text 2" xfId="400"/>
    <cellStyle name="Explanatory Text 2 2" xfId="401"/>
    <cellStyle name="Explanatory Text 2 3" xfId="402"/>
    <cellStyle name="Good 2" xfId="403"/>
    <cellStyle name="Good 2 2" xfId="404"/>
    <cellStyle name="Good 2 3" xfId="405"/>
    <cellStyle name="Good 3" xfId="406"/>
    <cellStyle name="Heading 1 2" xfId="407"/>
    <cellStyle name="Heading 2 2" xfId="408"/>
    <cellStyle name="Heading 2 2 2" xfId="409"/>
    <cellStyle name="Heading 2 2 3" xfId="410"/>
    <cellStyle name="Heading 2 3" xfId="411"/>
    <cellStyle name="Heading 3 2" xfId="412"/>
    <cellStyle name="Heading 3 2 2" xfId="413"/>
    <cellStyle name="Heading 3 2 2 2" xfId="961"/>
    <cellStyle name="Heading 3 2 3" xfId="414"/>
    <cellStyle name="Heading 3 2 4" xfId="955"/>
    <cellStyle name="Heading 3 3" xfId="415"/>
    <cellStyle name="Heading 3 3 2" xfId="962"/>
    <cellStyle name="Heading 4 2" xfId="416"/>
    <cellStyle name="Hyperlink 2" xfId="417"/>
    <cellStyle name="Hyperlink 3" xfId="418"/>
    <cellStyle name="Ievade 2" xfId="907"/>
    <cellStyle name="Input 2" xfId="419"/>
    <cellStyle name="Input 2 2" xfId="420"/>
    <cellStyle name="Input 2 3" xfId="421"/>
    <cellStyle name="Input 2 4" xfId="422"/>
    <cellStyle name="Input 3" xfId="423"/>
    <cellStyle name="Izvade 2" xfId="908"/>
    <cellStyle name="Koefic." xfId="424"/>
    <cellStyle name="Koefic. 2" xfId="425"/>
    <cellStyle name="Koefic. 3" xfId="426"/>
    <cellStyle name="Komats 2" xfId="7"/>
    <cellStyle name="Kopsumma 2" xfId="909"/>
    <cellStyle name="Labs 2" xfId="910"/>
    <cellStyle name="Linked Cell 2" xfId="427"/>
    <cellStyle name="Linked Cell 2 2" xfId="428"/>
    <cellStyle name="Linked Cell 2 3" xfId="429"/>
    <cellStyle name="Linked Cell 3" xfId="430"/>
    <cellStyle name="Neitrāls 2" xfId="911"/>
    <cellStyle name="Neutral 2" xfId="431"/>
    <cellStyle name="Neutral 2 2" xfId="432"/>
    <cellStyle name="Neutral 2 3" xfId="433"/>
    <cellStyle name="Neutral 3" xfId="434"/>
    <cellStyle name="Normal" xfId="0" builtinId="0"/>
    <cellStyle name="Normal 10" xfId="435"/>
    <cellStyle name="Normal 10 2" xfId="436"/>
    <cellStyle name="Normal 10 2 2" xfId="437"/>
    <cellStyle name="Normal 10 3" xfId="438"/>
    <cellStyle name="Normal 10 4" xfId="912"/>
    <cellStyle name="Normal 11" xfId="439"/>
    <cellStyle name="Normal 11 2" xfId="440"/>
    <cellStyle name="Normal 11 2 2" xfId="441"/>
    <cellStyle name="Normal 11 3" xfId="442"/>
    <cellStyle name="Normal 12" xfId="443"/>
    <cellStyle name="Normal 12 2" xfId="444"/>
    <cellStyle name="Normal 12 2 2" xfId="445"/>
    <cellStyle name="Normal 12 3" xfId="446"/>
    <cellStyle name="Normal 13" xfId="447"/>
    <cellStyle name="Normal 13 2" xfId="448"/>
    <cellStyle name="Normal 13 2 2" xfId="449"/>
    <cellStyle name="Normal 13 3" xfId="450"/>
    <cellStyle name="Normal 14" xfId="451"/>
    <cellStyle name="Normal 14 2" xfId="452"/>
    <cellStyle name="Normal 14 2 2" xfId="453"/>
    <cellStyle name="Normal 14 3" xfId="454"/>
    <cellStyle name="Normal 15" xfId="455"/>
    <cellStyle name="Normal 15 2" xfId="456"/>
    <cellStyle name="Normal 15 2 2" xfId="457"/>
    <cellStyle name="Normal 15 3" xfId="458"/>
    <cellStyle name="Normal 16" xfId="459"/>
    <cellStyle name="Normal 16 2" xfId="460"/>
    <cellStyle name="Normal 16 2 2" xfId="461"/>
    <cellStyle name="Normal 16 3" xfId="462"/>
    <cellStyle name="Normal 17" xfId="463"/>
    <cellStyle name="Normal 17 2" xfId="464"/>
    <cellStyle name="Normal 17 3" xfId="465"/>
    <cellStyle name="Normal 18" xfId="466"/>
    <cellStyle name="Normal 18 2" xfId="467"/>
    <cellStyle name="Normal 19" xfId="468"/>
    <cellStyle name="Normal 19 2" xfId="469"/>
    <cellStyle name="Normal 19 3" xfId="470"/>
    <cellStyle name="Normal 2" xfId="1"/>
    <cellStyle name="Normal 2 2" xfId="2"/>
    <cellStyle name="Normal 2 2 2" xfId="472"/>
    <cellStyle name="Normal 2 2 3" xfId="473"/>
    <cellStyle name="Normal 2 3" xfId="474"/>
    <cellStyle name="Normal 2 3 2" xfId="475"/>
    <cellStyle name="Normal 2 4" xfId="476"/>
    <cellStyle name="Normal 2 5" xfId="471"/>
    <cellStyle name="Normal 20" xfId="477"/>
    <cellStyle name="Normal 20 2" xfId="478"/>
    <cellStyle name="Normal 20 2 2" xfId="479"/>
    <cellStyle name="Normal 20 3" xfId="480"/>
    <cellStyle name="Normal 21" xfId="481"/>
    <cellStyle name="Normal 21 2" xfId="482"/>
    <cellStyle name="Normal 21 2 2" xfId="483"/>
    <cellStyle name="Normal 21 3" xfId="484"/>
    <cellStyle name="Normal 22" xfId="485"/>
    <cellStyle name="Normal 22 2" xfId="486"/>
    <cellStyle name="Normal 23" xfId="487"/>
    <cellStyle name="Normal 23 2" xfId="488"/>
    <cellStyle name="Normal 24" xfId="489"/>
    <cellStyle name="Normal 25" xfId="490"/>
    <cellStyle name="Normal 26" xfId="491"/>
    <cellStyle name="Normal 27" xfId="492"/>
    <cellStyle name="Normal 28" xfId="493"/>
    <cellStyle name="Normal 28 3" xfId="494"/>
    <cellStyle name="Normal 29" xfId="495"/>
    <cellStyle name="Normal 3" xfId="3"/>
    <cellStyle name="Normal 3 2" xfId="497"/>
    <cellStyle name="Normal 3 2 2" xfId="913"/>
    <cellStyle name="Normal 3 3" xfId="498"/>
    <cellStyle name="Normal 3 3 2" xfId="499"/>
    <cellStyle name="Normal 3 4" xfId="500"/>
    <cellStyle name="Normal 3 4 2" xfId="501"/>
    <cellStyle name="Normal 3 5" xfId="502"/>
    <cellStyle name="Normal 3 6" xfId="503"/>
    <cellStyle name="Normal 3 7" xfId="496"/>
    <cellStyle name="Normal 3 8" xfId="968"/>
    <cellStyle name="Normal 30" xfId="504"/>
    <cellStyle name="Normal 31" xfId="505"/>
    <cellStyle name="Normal 32" xfId="506"/>
    <cellStyle name="Normal 33" xfId="507"/>
    <cellStyle name="Normal 34" xfId="879"/>
    <cellStyle name="Normal 34 2" xfId="964"/>
    <cellStyle name="Normal 36" xfId="970"/>
    <cellStyle name="Normal 4" xfId="508"/>
    <cellStyle name="Normal 5" xfId="509"/>
    <cellStyle name="Normal 5 2" xfId="510"/>
    <cellStyle name="Normal 5 2 2" xfId="511"/>
    <cellStyle name="Normal 5 2 3" xfId="512"/>
    <cellStyle name="Normal 5 3" xfId="513"/>
    <cellStyle name="Normal 5 3 2" xfId="514"/>
    <cellStyle name="Normal 5 3 3" xfId="515"/>
    <cellStyle name="Normal 6" xfId="516"/>
    <cellStyle name="Normal 6 2" xfId="517"/>
    <cellStyle name="Normal 7" xfId="518"/>
    <cellStyle name="Normal 7 2" xfId="519"/>
    <cellStyle name="Normal 7 3" xfId="520"/>
    <cellStyle name="Normal 7 3 2" xfId="963"/>
    <cellStyle name="Normal 8" xfId="521"/>
    <cellStyle name="Normal 8 2" xfId="522"/>
    <cellStyle name="Normal 8 2 2" xfId="523"/>
    <cellStyle name="Normal 8 3" xfId="524"/>
    <cellStyle name="Normal 8 4" xfId="914"/>
    <cellStyle name="Normal 9" xfId="525"/>
    <cellStyle name="Normal 9 2" xfId="526"/>
    <cellStyle name="Normal 9 2 2" xfId="527"/>
    <cellStyle name="Normal 9 3" xfId="528"/>
    <cellStyle name="Normal 9 4" xfId="915"/>
    <cellStyle name="Normal_96_97pr_23aug" xfId="9"/>
    <cellStyle name="Nosaukums 2" xfId="916"/>
    <cellStyle name="Note 2" xfId="529"/>
    <cellStyle name="Note 2 2" xfId="530"/>
    <cellStyle name="Note 2 2 2" xfId="531"/>
    <cellStyle name="Note 2 3" xfId="532"/>
    <cellStyle name="Note 2 4" xfId="533"/>
    <cellStyle name="Note 3" xfId="534"/>
    <cellStyle name="Note 4" xfId="535"/>
    <cellStyle name="Note 5" xfId="536"/>
    <cellStyle name="Note 6" xfId="537"/>
    <cellStyle name="Output 2" xfId="538"/>
    <cellStyle name="Output 2 2" xfId="539"/>
    <cellStyle name="Output 2 3" xfId="540"/>
    <cellStyle name="Output 3" xfId="541"/>
    <cellStyle name="Parastais 13" xfId="542"/>
    <cellStyle name="Parastais 2" xfId="543"/>
    <cellStyle name="Parastais 2 2" xfId="544"/>
    <cellStyle name="Parastais 2 3" xfId="545"/>
    <cellStyle name="Parastais 2_FMRik_260209_marts_sad1II.variants" xfId="546"/>
    <cellStyle name="Parastais 3" xfId="547"/>
    <cellStyle name="Parastais 3 2" xfId="917"/>
    <cellStyle name="Parastais 4" xfId="548"/>
    <cellStyle name="Parastais 5" xfId="549"/>
    <cellStyle name="Parastais 6" xfId="550"/>
    <cellStyle name="Parastais_arvalstu_ienemumi_12_05_2005" xfId="551"/>
    <cellStyle name="Parasts 2" xfId="4"/>
    <cellStyle name="Parasts 2 2" xfId="918"/>
    <cellStyle name="Parasts 3" xfId="5"/>
    <cellStyle name="Parasts 3 2" xfId="919"/>
    <cellStyle name="Parasts 3 3" xfId="552"/>
    <cellStyle name="Parasts 4" xfId="553"/>
    <cellStyle name="Parasts 5" xfId="6"/>
    <cellStyle name="Paskaidrojošs teksts 2" xfId="920"/>
    <cellStyle name="Pārbaudes šūna 2" xfId="921"/>
    <cellStyle name="Percent 2" xfId="554"/>
    <cellStyle name="Percent 2 2" xfId="555"/>
    <cellStyle name="Percent 2 3" xfId="969"/>
    <cellStyle name="Percent 3" xfId="556"/>
    <cellStyle name="Percent 3 2" xfId="557"/>
    <cellStyle name="Percent 4" xfId="558"/>
    <cellStyle name="Percent 5" xfId="966"/>
    <cellStyle name="Pie??m." xfId="559"/>
    <cellStyle name="Pie??m. 2" xfId="560"/>
    <cellStyle name="Pie??m. 3" xfId="561"/>
    <cellStyle name="Pie?æm." xfId="562"/>
    <cellStyle name="Pieņęm." xfId="564"/>
    <cellStyle name="Pieņēm." xfId="563"/>
    <cellStyle name="Piezīme 2" xfId="922"/>
    <cellStyle name="Procenti 2" xfId="8"/>
    <cellStyle name="Saistītā šūna" xfId="923"/>
    <cellStyle name="SAPBEXaggData" xfId="565"/>
    <cellStyle name="SAPBEXaggData 2" xfId="566"/>
    <cellStyle name="SAPBEXaggData 2 2" xfId="567"/>
    <cellStyle name="SAPBEXaggData 2 3" xfId="568"/>
    <cellStyle name="SAPBEXaggData 2 4" xfId="569"/>
    <cellStyle name="SAPBEXaggData 3" xfId="570"/>
    <cellStyle name="SAPBEXaggData 4" xfId="571"/>
    <cellStyle name="SAPBEXaggData 5" xfId="572"/>
    <cellStyle name="SAPBEXaggDataEmph" xfId="573"/>
    <cellStyle name="SAPBEXaggDataEmph 2" xfId="574"/>
    <cellStyle name="SAPBEXaggDataEmph 2 2" xfId="575"/>
    <cellStyle name="SAPBEXaggDataEmph 2 3" xfId="576"/>
    <cellStyle name="SAPBEXaggDataEmph 2 4" xfId="577"/>
    <cellStyle name="SAPBEXaggDataEmph 3" xfId="578"/>
    <cellStyle name="SAPBEXaggDataEmph 4" xfId="924"/>
    <cellStyle name="SAPBEXaggItem" xfId="579"/>
    <cellStyle name="SAPBEXaggItem 2" xfId="580"/>
    <cellStyle name="SAPBEXaggItem 2 2" xfId="581"/>
    <cellStyle name="SAPBEXaggItem 2 3" xfId="582"/>
    <cellStyle name="SAPBEXaggItem 2 4" xfId="583"/>
    <cellStyle name="SAPBEXaggItem 3" xfId="584"/>
    <cellStyle name="SAPBEXaggItem 4" xfId="585"/>
    <cellStyle name="SAPBEXaggItem 5" xfId="586"/>
    <cellStyle name="SAPBEXaggItem 6" xfId="925"/>
    <cellStyle name="SAPBEXaggItemX" xfId="587"/>
    <cellStyle name="SAPBEXaggItemX 2" xfId="588"/>
    <cellStyle name="SAPBEXaggItemX 2 2" xfId="589"/>
    <cellStyle name="SAPBEXaggItemX 2 3" xfId="590"/>
    <cellStyle name="SAPBEXaggItemX 2 4" xfId="591"/>
    <cellStyle name="SAPBEXaggItemX 3" xfId="592"/>
    <cellStyle name="SAPBEXaggItemX 4" xfId="926"/>
    <cellStyle name="SAPBEXchaText" xfId="593"/>
    <cellStyle name="SAPBEXchaText 2" xfId="594"/>
    <cellStyle name="SAPBEXchaText 2 2" xfId="595"/>
    <cellStyle name="SAPBEXchaText 2 3" xfId="596"/>
    <cellStyle name="SAPBEXchaText 3" xfId="597"/>
    <cellStyle name="SAPBEXchaText 3 2" xfId="956"/>
    <cellStyle name="SAPBEXchaText 4" xfId="598"/>
    <cellStyle name="SAPBEXchaText 5" xfId="599"/>
    <cellStyle name="SAPBEXchaText 6" xfId="600"/>
    <cellStyle name="SAPBEXchaText 7" xfId="927"/>
    <cellStyle name="SAPBEXexcBad7" xfId="601"/>
    <cellStyle name="SAPBEXexcBad7 2" xfId="602"/>
    <cellStyle name="SAPBEXexcBad7 2 2" xfId="603"/>
    <cellStyle name="SAPBEXexcBad7 2 3" xfId="604"/>
    <cellStyle name="SAPBEXexcBad7 2 4" xfId="605"/>
    <cellStyle name="SAPBEXexcBad7 3" xfId="606"/>
    <cellStyle name="SAPBEXexcBad8" xfId="607"/>
    <cellStyle name="SAPBEXexcBad8 2" xfId="608"/>
    <cellStyle name="SAPBEXexcBad8 2 2" xfId="609"/>
    <cellStyle name="SAPBEXexcBad8 2 3" xfId="610"/>
    <cellStyle name="SAPBEXexcBad8 2 4" xfId="611"/>
    <cellStyle name="SAPBEXexcBad8 3" xfId="612"/>
    <cellStyle name="SAPBEXexcBad9" xfId="613"/>
    <cellStyle name="SAPBEXexcBad9 2" xfId="614"/>
    <cellStyle name="SAPBEXexcBad9 2 2" xfId="615"/>
    <cellStyle name="SAPBEXexcBad9 2 3" xfId="616"/>
    <cellStyle name="SAPBEXexcBad9 2 4" xfId="617"/>
    <cellStyle name="SAPBEXexcBad9 3" xfId="618"/>
    <cellStyle name="SAPBEXexcCritical4" xfId="619"/>
    <cellStyle name="SAPBEXexcCritical4 2" xfId="620"/>
    <cellStyle name="SAPBEXexcCritical4 2 2" xfId="621"/>
    <cellStyle name="SAPBEXexcCritical4 2 3" xfId="622"/>
    <cellStyle name="SAPBEXexcCritical4 2 4" xfId="623"/>
    <cellStyle name="SAPBEXexcCritical4 3" xfId="624"/>
    <cellStyle name="SAPBEXexcCritical5" xfId="625"/>
    <cellStyle name="SAPBEXexcCritical5 2" xfId="626"/>
    <cellStyle name="SAPBEXexcCritical5 2 2" xfId="627"/>
    <cellStyle name="SAPBEXexcCritical5 2 3" xfId="628"/>
    <cellStyle name="SAPBEXexcCritical5 2 4" xfId="629"/>
    <cellStyle name="SAPBEXexcCritical5 3" xfId="630"/>
    <cellStyle name="SAPBEXexcCritical6" xfId="631"/>
    <cellStyle name="SAPBEXexcCritical6 2" xfId="632"/>
    <cellStyle name="SAPBEXexcCritical6 2 2" xfId="633"/>
    <cellStyle name="SAPBEXexcCritical6 2 3" xfId="634"/>
    <cellStyle name="SAPBEXexcCritical6 2 4" xfId="635"/>
    <cellStyle name="SAPBEXexcCritical6 3" xfId="636"/>
    <cellStyle name="SAPBEXexcGood1" xfId="637"/>
    <cellStyle name="SAPBEXexcGood1 2" xfId="638"/>
    <cellStyle name="SAPBEXexcGood1 2 2" xfId="639"/>
    <cellStyle name="SAPBEXexcGood1 2 3" xfId="640"/>
    <cellStyle name="SAPBEXexcGood1 2 4" xfId="641"/>
    <cellStyle name="SAPBEXexcGood1 3" xfId="642"/>
    <cellStyle name="SAPBEXexcGood2" xfId="643"/>
    <cellStyle name="SAPBEXexcGood2 2" xfId="644"/>
    <cellStyle name="SAPBEXexcGood2 2 2" xfId="645"/>
    <cellStyle name="SAPBEXexcGood2 2 3" xfId="646"/>
    <cellStyle name="SAPBEXexcGood2 2 4" xfId="647"/>
    <cellStyle name="SAPBEXexcGood2 3" xfId="648"/>
    <cellStyle name="SAPBEXexcGood3" xfId="649"/>
    <cellStyle name="SAPBEXexcGood3 2" xfId="650"/>
    <cellStyle name="SAPBEXexcGood3 2 2" xfId="651"/>
    <cellStyle name="SAPBEXexcGood3 2 3" xfId="652"/>
    <cellStyle name="SAPBEXexcGood3 2 4" xfId="653"/>
    <cellStyle name="SAPBEXexcGood3 3" xfId="654"/>
    <cellStyle name="SAPBEXfilterDrill" xfId="655"/>
    <cellStyle name="SAPBEXfilterDrill 2" xfId="656"/>
    <cellStyle name="SAPBEXfilterDrill 2 2" xfId="657"/>
    <cellStyle name="SAPBEXfilterDrill 2 3" xfId="658"/>
    <cellStyle name="SAPBEXfilterDrill 3" xfId="659"/>
    <cellStyle name="SAPBEXfilterItem" xfId="660"/>
    <cellStyle name="SAPBEXfilterItem 2" xfId="661"/>
    <cellStyle name="SAPBEXfilterItem 2 2" xfId="662"/>
    <cellStyle name="SAPBEXfilterItem 2 3" xfId="663"/>
    <cellStyle name="SAPBEXfilterItem 3" xfId="664"/>
    <cellStyle name="SAPBEXfilterItem 4" xfId="665"/>
    <cellStyle name="SAPBEXfilterItem 5" xfId="666"/>
    <cellStyle name="SAPBEXfilterText" xfId="667"/>
    <cellStyle name="SAPBEXfilterText 2" xfId="668"/>
    <cellStyle name="SAPBEXfilterText 2 2" xfId="669"/>
    <cellStyle name="SAPBEXfilterText 2 3" xfId="670"/>
    <cellStyle name="SAPBEXfilterText 3" xfId="671"/>
    <cellStyle name="SAPBEXfilterText 4" xfId="672"/>
    <cellStyle name="SAPBEXfilterText 5" xfId="673"/>
    <cellStyle name="SAPBEXfilterText 6" xfId="674"/>
    <cellStyle name="SAPBEXfilterText 7" xfId="675"/>
    <cellStyle name="SAPBEXfilterText 8" xfId="928"/>
    <cellStyle name="SAPBEXformats" xfId="676"/>
    <cellStyle name="SAPBEXformats 2" xfId="677"/>
    <cellStyle name="SAPBEXformats 2 2" xfId="678"/>
    <cellStyle name="SAPBEXformats 2 3" xfId="679"/>
    <cellStyle name="SAPBEXformats 2 4" xfId="680"/>
    <cellStyle name="SAPBEXformats 3" xfId="681"/>
    <cellStyle name="SAPBEXheaderItem" xfId="682"/>
    <cellStyle name="SAPBEXheaderItem 2" xfId="683"/>
    <cellStyle name="SAPBEXheaderItem 2 2" xfId="684"/>
    <cellStyle name="SAPBEXheaderItem 2 3" xfId="685"/>
    <cellStyle name="SAPBEXheaderItem 3" xfId="686"/>
    <cellStyle name="SAPBEXheaderItem 4" xfId="687"/>
    <cellStyle name="SAPBEXheaderItem 5" xfId="688"/>
    <cellStyle name="SAPBEXheaderItem 6" xfId="689"/>
    <cellStyle name="SAPBEXheaderItem 7" xfId="690"/>
    <cellStyle name="SAPBEXheaderText" xfId="691"/>
    <cellStyle name="SAPBEXheaderText 2" xfId="692"/>
    <cellStyle name="SAPBEXheaderText 2 2" xfId="693"/>
    <cellStyle name="SAPBEXheaderText 2 3" xfId="694"/>
    <cellStyle name="SAPBEXheaderText 3" xfId="695"/>
    <cellStyle name="SAPBEXheaderText 4" xfId="696"/>
    <cellStyle name="SAPBEXheaderText 5" xfId="697"/>
    <cellStyle name="SAPBEXheaderText 6" xfId="698"/>
    <cellStyle name="SAPBEXheaderText 7" xfId="699"/>
    <cellStyle name="SAPBEXheaderText 8" xfId="929"/>
    <cellStyle name="SAPBEXHLevel0" xfId="700"/>
    <cellStyle name="SAPBEXHLevel0 2" xfId="701"/>
    <cellStyle name="SAPBEXHLevel0 2 2" xfId="702"/>
    <cellStyle name="SAPBEXHLevel0 2 2 2" xfId="703"/>
    <cellStyle name="SAPBEXHLevel0 2 3" xfId="704"/>
    <cellStyle name="SAPBEXHLevel0 3" xfId="705"/>
    <cellStyle name="SAPBEXHLevel0 3 2" xfId="706"/>
    <cellStyle name="SAPBEXHLevel0 4" xfId="707"/>
    <cellStyle name="SAPBEXHLevel0 5" xfId="708"/>
    <cellStyle name="SAPBEXHLevel0X" xfId="709"/>
    <cellStyle name="SAPBEXHLevel0X 2" xfId="710"/>
    <cellStyle name="SAPBEXHLevel0X 2 2" xfId="711"/>
    <cellStyle name="SAPBEXHLevel0X 2 2 2" xfId="712"/>
    <cellStyle name="SAPBEXHLevel0X 2 3" xfId="713"/>
    <cellStyle name="SAPBEXHLevel0X 2 4" xfId="714"/>
    <cellStyle name="SAPBEXHLevel0X 3" xfId="715"/>
    <cellStyle name="SAPBEXHLevel0X 4" xfId="716"/>
    <cellStyle name="SAPBEXHLevel0X 5" xfId="717"/>
    <cellStyle name="SAPBEXHLevel0X 6" xfId="718"/>
    <cellStyle name="SAPBEXHLevel0X 7" xfId="719"/>
    <cellStyle name="SAPBEXHLevel0X 8" xfId="930"/>
    <cellStyle name="SAPBEXHLevel1" xfId="720"/>
    <cellStyle name="SAPBEXHLevel1 2" xfId="721"/>
    <cellStyle name="SAPBEXHLevel1 2 2" xfId="722"/>
    <cellStyle name="SAPBEXHLevel1 2 2 2" xfId="723"/>
    <cellStyle name="SAPBEXHLevel1 3" xfId="724"/>
    <cellStyle name="SAPBEXHLevel1 3 2" xfId="725"/>
    <cellStyle name="SAPBEXHLevel1 3 3" xfId="957"/>
    <cellStyle name="SAPBEXHLevel1 4" xfId="726"/>
    <cellStyle name="SAPBEXHLevel1 5" xfId="727"/>
    <cellStyle name="SAPBEXHLevel1X" xfId="728"/>
    <cellStyle name="SAPBEXHLevel1X 2" xfId="729"/>
    <cellStyle name="SAPBEXHLevel1X 2 2" xfId="730"/>
    <cellStyle name="SAPBEXHLevel1X 2 2 2" xfId="731"/>
    <cellStyle name="SAPBEXHLevel1X 2 3" xfId="732"/>
    <cellStyle name="SAPBEXHLevel1X 2 4" xfId="733"/>
    <cellStyle name="SAPBEXHLevel1X 3" xfId="734"/>
    <cellStyle name="SAPBEXHLevel1X 4" xfId="735"/>
    <cellStyle name="SAPBEXHLevel1X 5" xfId="736"/>
    <cellStyle name="SAPBEXHLevel1X 6" xfId="737"/>
    <cellStyle name="SAPBEXHLevel1X 7" xfId="738"/>
    <cellStyle name="SAPBEXHLevel1X 8" xfId="931"/>
    <cellStyle name="SAPBEXHLevel2" xfId="739"/>
    <cellStyle name="SAPBEXHLevel2 2" xfId="740"/>
    <cellStyle name="SAPBEXHLevel2 2 2" xfId="741"/>
    <cellStyle name="SAPBEXHLevel2 2 2 2" xfId="742"/>
    <cellStyle name="SAPBEXHLevel2 3" xfId="743"/>
    <cellStyle name="SAPBEXHLevel2 3 2" xfId="744"/>
    <cellStyle name="SAPBEXHLevel2 3 3" xfId="958"/>
    <cellStyle name="SAPBEXHLevel2 4" xfId="745"/>
    <cellStyle name="SAPBEXHLevel2 5" xfId="746"/>
    <cellStyle name="SAPBEXHLevel2X" xfId="747"/>
    <cellStyle name="SAPBEXHLevel2X 2" xfId="748"/>
    <cellStyle name="SAPBEXHLevel2X 2 2" xfId="749"/>
    <cellStyle name="SAPBEXHLevel2X 2 2 2" xfId="750"/>
    <cellStyle name="SAPBEXHLevel2X 2 3" xfId="751"/>
    <cellStyle name="SAPBEXHLevel2X 2 4" xfId="752"/>
    <cellStyle name="SAPBEXHLevel2X 3" xfId="753"/>
    <cellStyle name="SAPBEXHLevel2X 4" xfId="754"/>
    <cellStyle name="SAPBEXHLevel2X 5" xfId="755"/>
    <cellStyle name="SAPBEXHLevel2X 6" xfId="756"/>
    <cellStyle name="SAPBEXHLevel2X 7" xfId="757"/>
    <cellStyle name="SAPBEXHLevel2X 8" xfId="932"/>
    <cellStyle name="SAPBEXHLevel3" xfId="758"/>
    <cellStyle name="SAPBEXHLevel3 2" xfId="759"/>
    <cellStyle name="SAPBEXHLevel3 2 2" xfId="760"/>
    <cellStyle name="SAPBEXHLevel3 2 2 2" xfId="761"/>
    <cellStyle name="SAPBEXHLevel3 2 3" xfId="934"/>
    <cellStyle name="SAPBEXHLevel3 3" xfId="762"/>
    <cellStyle name="SAPBEXHLevel3 3 2" xfId="763"/>
    <cellStyle name="SAPBEXHLevel3 4" xfId="764"/>
    <cellStyle name="SAPBEXHLevel3 4 2" xfId="959"/>
    <cellStyle name="SAPBEXHLevel3 5" xfId="765"/>
    <cellStyle name="SAPBEXHLevel3 6" xfId="933"/>
    <cellStyle name="SAPBEXHLevel3X" xfId="766"/>
    <cellStyle name="SAPBEXHLevel3X 2" xfId="767"/>
    <cellStyle name="SAPBEXHLevel3X 2 2" xfId="768"/>
    <cellStyle name="SAPBEXHLevel3X 2 2 2" xfId="769"/>
    <cellStyle name="SAPBEXHLevel3X 2 3" xfId="770"/>
    <cellStyle name="SAPBEXHLevel3X 2 4" xfId="771"/>
    <cellStyle name="SAPBEXHLevel3X 3" xfId="772"/>
    <cellStyle name="SAPBEXHLevel3X 4" xfId="773"/>
    <cellStyle name="SAPBEXHLevel3X 5" xfId="774"/>
    <cellStyle name="SAPBEXHLevel3X 6" xfId="775"/>
    <cellStyle name="SAPBEXHLevel3X 7" xfId="776"/>
    <cellStyle name="SAPBEXHLevel3X 8" xfId="935"/>
    <cellStyle name="SAPBEXinputData" xfId="777"/>
    <cellStyle name="SAPBEXinputData 2" xfId="778"/>
    <cellStyle name="SAPBEXinputData 2 2" xfId="779"/>
    <cellStyle name="SAPBEXinputData 2 3" xfId="780"/>
    <cellStyle name="SAPBEXinputData 3" xfId="781"/>
    <cellStyle name="SAPBEXinputData 4" xfId="782"/>
    <cellStyle name="SAPBEXinputData 5" xfId="783"/>
    <cellStyle name="SAPBEXinputData 6" xfId="784"/>
    <cellStyle name="SAPBEXinputData 7" xfId="785"/>
    <cellStyle name="SAPBEXinputData 8" xfId="936"/>
    <cellStyle name="SAPBEXItemHeader" xfId="786"/>
    <cellStyle name="SAPBEXresData" xfId="787"/>
    <cellStyle name="SAPBEXresData 2" xfId="788"/>
    <cellStyle name="SAPBEXresData 2 2" xfId="789"/>
    <cellStyle name="SAPBEXresData 2 3" xfId="790"/>
    <cellStyle name="SAPBEXresData 2 4" xfId="791"/>
    <cellStyle name="SAPBEXresData 3" xfId="792"/>
    <cellStyle name="SAPBEXresData 4" xfId="937"/>
    <cellStyle name="SAPBEXresDataEmph" xfId="793"/>
    <cellStyle name="SAPBEXresDataEmph 2" xfId="794"/>
    <cellStyle name="SAPBEXresDataEmph 2 2" xfId="795"/>
    <cellStyle name="SAPBEXresDataEmph 2 3" xfId="796"/>
    <cellStyle name="SAPBEXresDataEmph 2 4" xfId="797"/>
    <cellStyle name="SAPBEXresDataEmph 3" xfId="798"/>
    <cellStyle name="SAPBEXresDataEmph 4" xfId="938"/>
    <cellStyle name="SAPBEXresItem" xfId="799"/>
    <cellStyle name="SAPBEXresItem 2" xfId="800"/>
    <cellStyle name="SAPBEXresItem 2 2" xfId="801"/>
    <cellStyle name="SAPBEXresItem 2 3" xfId="802"/>
    <cellStyle name="SAPBEXresItem 2 4" xfId="803"/>
    <cellStyle name="SAPBEXresItem 3" xfId="804"/>
    <cellStyle name="SAPBEXresItem 4" xfId="939"/>
    <cellStyle name="SAPBEXresItemX" xfId="805"/>
    <cellStyle name="SAPBEXresItemX 2" xfId="806"/>
    <cellStyle name="SAPBEXresItemX 2 2" xfId="807"/>
    <cellStyle name="SAPBEXresItemX 2 3" xfId="808"/>
    <cellStyle name="SAPBEXresItemX 2 4" xfId="809"/>
    <cellStyle name="SAPBEXresItemX 3" xfId="810"/>
    <cellStyle name="SAPBEXresItemX 4" xfId="940"/>
    <cellStyle name="SAPBEXstdData" xfId="811"/>
    <cellStyle name="SAPBEXstdData 2" xfId="812"/>
    <cellStyle name="SAPBEXstdData 2 2" xfId="813"/>
    <cellStyle name="SAPBEXstdData 2 2 2" xfId="942"/>
    <cellStyle name="SAPBEXstdData 2 3" xfId="941"/>
    <cellStyle name="SAPBEXstdData 3" xfId="814"/>
    <cellStyle name="SAPBEXstdData 4" xfId="815"/>
    <cellStyle name="SAPBEXstdData 5" xfId="816"/>
    <cellStyle name="SAPBEXstdData_2009 g _150609" xfId="817"/>
    <cellStyle name="SAPBEXstdDataEmph" xfId="818"/>
    <cellStyle name="SAPBEXstdDataEmph 2" xfId="819"/>
    <cellStyle name="SAPBEXstdDataEmph 2 2" xfId="820"/>
    <cellStyle name="SAPBEXstdDataEmph 2 3" xfId="821"/>
    <cellStyle name="SAPBEXstdDataEmph 2 4" xfId="822"/>
    <cellStyle name="SAPBEXstdDataEmph 3" xfId="823"/>
    <cellStyle name="SAPBEXstdItem" xfId="824"/>
    <cellStyle name="SAPBEXstdItem 2" xfId="825"/>
    <cellStyle name="SAPBEXstdItem 2 2" xfId="826"/>
    <cellStyle name="SAPBEXstdItem 2 3" xfId="827"/>
    <cellStyle name="SAPBEXstdItem 2 4" xfId="828"/>
    <cellStyle name="SAPBEXstdItem 3" xfId="829"/>
    <cellStyle name="SAPBEXstdItem 3 2" xfId="830"/>
    <cellStyle name="SAPBEXstdItem 3 3" xfId="960"/>
    <cellStyle name="SAPBEXstdItem 4" xfId="831"/>
    <cellStyle name="SAPBEXstdItem 5" xfId="832"/>
    <cellStyle name="SAPBEXstdItem 6" xfId="943"/>
    <cellStyle name="SAPBEXstdItem_FMLikp03_081208_15_aprrez" xfId="833"/>
    <cellStyle name="SAPBEXstdItemX" xfId="834"/>
    <cellStyle name="SAPBEXstdItemX 2" xfId="835"/>
    <cellStyle name="SAPBEXstdItemX 2 2" xfId="836"/>
    <cellStyle name="SAPBEXstdItemX 2 3" xfId="837"/>
    <cellStyle name="SAPBEXstdItemX 2 4" xfId="838"/>
    <cellStyle name="SAPBEXstdItemX 3" xfId="839"/>
    <cellStyle name="SAPBEXstdItemX 4" xfId="944"/>
    <cellStyle name="SAPBEXtitle" xfId="840"/>
    <cellStyle name="SAPBEXtitle 2" xfId="841"/>
    <cellStyle name="SAPBEXtitle 2 2" xfId="842"/>
    <cellStyle name="SAPBEXtitle 2 3" xfId="843"/>
    <cellStyle name="SAPBEXtitle 3" xfId="844"/>
    <cellStyle name="SAPBEXtitle 4" xfId="845"/>
    <cellStyle name="SAPBEXtitle 5" xfId="846"/>
    <cellStyle name="SAPBEXtitle 6" xfId="847"/>
    <cellStyle name="SAPBEXtitle 7" xfId="848"/>
    <cellStyle name="SAPBEXunassignedItem" xfId="849"/>
    <cellStyle name="SAPBEXundefined" xfId="850"/>
    <cellStyle name="SAPBEXundefined 2" xfId="851"/>
    <cellStyle name="SAPBEXundefined 2 2" xfId="852"/>
    <cellStyle name="SAPBEXundefined 2 3" xfId="853"/>
    <cellStyle name="SAPBEXundefined 2 4" xfId="854"/>
    <cellStyle name="SAPBEXundefined 3" xfId="855"/>
    <cellStyle name="SAPBEXundefined 4" xfId="856"/>
    <cellStyle name="SAPBEXundefined 5" xfId="857"/>
    <cellStyle name="Sheet Title" xfId="858"/>
    <cellStyle name="Skaitli" xfId="859"/>
    <cellStyle name="Skaitli,0" xfId="860"/>
    <cellStyle name="Slikts 2" xfId="945"/>
    <cellStyle name="Stils 1" xfId="861"/>
    <cellStyle name="Style 1" xfId="862"/>
    <cellStyle name="Title 2" xfId="863"/>
    <cellStyle name="Title 2 2" xfId="864"/>
    <cellStyle name="Title 2 3" xfId="865"/>
    <cellStyle name="Total 2" xfId="866"/>
    <cellStyle name="Total 2 2" xfId="867"/>
    <cellStyle name="V?st." xfId="868"/>
    <cellStyle name="V?st. 2" xfId="869"/>
    <cellStyle name="V?st. 3" xfId="870"/>
    <cellStyle name="Væst." xfId="871"/>
    <cellStyle name="Vęst." xfId="873"/>
    <cellStyle name="Vēst." xfId="872"/>
    <cellStyle name="Vēst. 2" xfId="874"/>
    <cellStyle name="Virsraksts 1 2" xfId="946"/>
    <cellStyle name="Virsraksts 2 2" xfId="947"/>
    <cellStyle name="Virsraksts 3 2" xfId="950"/>
    <cellStyle name="Virsraksts 3 3" xfId="948"/>
    <cellStyle name="Virsraksts 4 2" xfId="949"/>
    <cellStyle name="Warning Text 2" xfId="875"/>
    <cellStyle name="Warning Text 2 2" xfId="876"/>
    <cellStyle name="Warning Text 2 3" xfId="877"/>
    <cellStyle name="Warning Text 3" xfId="878"/>
  </cellStyles>
  <dxfs count="0"/>
  <tableStyles count="0" defaultTableStyle="TableStyleMedium9" defaultPivotStyle="PivotStyleLight16"/>
  <colors>
    <mruColors>
      <color rgb="FFFFFF99"/>
      <color rgb="FF0000FF"/>
      <color rgb="FF009900"/>
      <color rgb="FFCCFF99"/>
      <color rgb="FFFFCC66"/>
      <color rgb="FF33CC33"/>
      <color rgb="FFFFCC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5"/>
  <sheetViews>
    <sheetView tabSelected="1" zoomScaleNormal="100" workbookViewId="0">
      <selection activeCell="F137" sqref="F137"/>
    </sheetView>
  </sheetViews>
  <sheetFormatPr defaultRowHeight="12.75"/>
  <cols>
    <col min="1" max="1" width="5.140625" customWidth="1"/>
    <col min="2" max="2" width="17.5703125" customWidth="1"/>
    <col min="3" max="6" width="12.7109375" customWidth="1"/>
    <col min="7" max="8" width="10.7109375" customWidth="1"/>
    <col min="10" max="10" width="13.5703125" customWidth="1"/>
  </cols>
  <sheetData>
    <row r="2" spans="1:10" ht="24" customHeight="1">
      <c r="A2" s="505" t="s">
        <v>246</v>
      </c>
      <c r="B2" s="506"/>
      <c r="C2" s="506"/>
      <c r="D2" s="506"/>
      <c r="E2" s="506"/>
      <c r="F2" s="506"/>
      <c r="G2" s="506"/>
      <c r="H2" s="506"/>
    </row>
    <row r="3" spans="1:10" ht="8.25" customHeight="1">
      <c r="A3" s="487"/>
      <c r="B3" s="488"/>
      <c r="C3" s="488"/>
      <c r="D3" s="488"/>
      <c r="E3" s="488"/>
      <c r="F3" s="488"/>
      <c r="G3" s="488"/>
      <c r="H3" s="488"/>
    </row>
    <row r="4" spans="1:10" ht="30.75" customHeight="1">
      <c r="A4" s="510" t="s">
        <v>254</v>
      </c>
      <c r="B4" s="511"/>
      <c r="C4" s="511"/>
      <c r="D4" s="511"/>
      <c r="E4" s="511"/>
      <c r="F4" s="511"/>
      <c r="G4" s="511"/>
      <c r="H4" s="511"/>
    </row>
    <row r="5" spans="1:10" ht="62.25" customHeight="1">
      <c r="A5" s="503" t="s">
        <v>255</v>
      </c>
      <c r="B5" s="504"/>
      <c r="C5" s="504"/>
      <c r="D5" s="504"/>
      <c r="E5" s="504"/>
      <c r="F5" s="504"/>
      <c r="G5" s="504"/>
      <c r="H5" s="504"/>
    </row>
    <row r="6" spans="1:10" ht="12.75" customHeight="1">
      <c r="A6" s="281"/>
      <c r="B6" s="258"/>
      <c r="C6" s="258"/>
      <c r="D6" s="258"/>
      <c r="E6" s="258"/>
      <c r="F6" s="258"/>
      <c r="G6" s="258"/>
      <c r="H6" s="258"/>
    </row>
    <row r="7" spans="1:10">
      <c r="A7" s="164"/>
      <c r="B7" s="164"/>
      <c r="C7" s="507">
        <v>2018</v>
      </c>
      <c r="D7" s="508"/>
      <c r="E7" s="509"/>
      <c r="F7" s="507" t="s">
        <v>247</v>
      </c>
      <c r="G7" s="508"/>
      <c r="H7" s="509"/>
    </row>
    <row r="8" spans="1:10" ht="64.5">
      <c r="A8" s="260"/>
      <c r="B8" s="260"/>
      <c r="C8" s="260" t="s">
        <v>222</v>
      </c>
      <c r="D8" s="261" t="s">
        <v>223</v>
      </c>
      <c r="E8" s="261" t="s">
        <v>224</v>
      </c>
      <c r="F8" s="275" t="s">
        <v>248</v>
      </c>
      <c r="G8" s="261" t="s">
        <v>249</v>
      </c>
      <c r="H8" s="261" t="s">
        <v>250</v>
      </c>
    </row>
    <row r="9" spans="1:10">
      <c r="A9" s="235"/>
      <c r="B9" s="262" t="s">
        <v>221</v>
      </c>
      <c r="C9" s="235">
        <f t="shared" ref="C9:H9" si="0">C131</f>
        <v>1576394453.9999993</v>
      </c>
      <c r="D9" s="235">
        <f t="shared" si="0"/>
        <v>35821802.999999687</v>
      </c>
      <c r="E9" s="235">
        <f t="shared" si="0"/>
        <v>1612216256.999999</v>
      </c>
      <c r="F9" s="250">
        <f t="shared" si="0"/>
        <v>1520251490.000001</v>
      </c>
      <c r="G9" s="235">
        <f t="shared" si="0"/>
        <v>91964766.999998122</v>
      </c>
      <c r="H9" s="248">
        <f t="shared" si="0"/>
        <v>6.0493127357499343E-2</v>
      </c>
      <c r="J9" s="18"/>
    </row>
    <row r="10" spans="1:10">
      <c r="A10" s="236">
        <v>1</v>
      </c>
      <c r="B10" s="237" t="s">
        <v>2</v>
      </c>
      <c r="C10" s="103">
        <f>PFI!C18</f>
        <v>43754596.848144069</v>
      </c>
      <c r="D10" s="259">
        <f>PFI!L18</f>
        <v>16489502.940669317</v>
      </c>
      <c r="E10" s="277">
        <f>C10+D10</f>
        <v>60244099.788813382</v>
      </c>
      <c r="F10" s="249">
        <v>57404190.337820202</v>
      </c>
      <c r="G10" s="244">
        <f>E10-F10</f>
        <v>2839909.4509931803</v>
      </c>
      <c r="H10" s="245">
        <f>E10/F10-1</f>
        <v>4.9472162820875631E-2</v>
      </c>
      <c r="J10" s="18"/>
    </row>
    <row r="11" spans="1:10">
      <c r="A11" s="238">
        <v>2</v>
      </c>
      <c r="B11" s="239" t="s">
        <v>3</v>
      </c>
      <c r="C11" s="105">
        <f>PFI!C19</f>
        <v>12662595.116905</v>
      </c>
      <c r="D11" s="272">
        <f>PFI!L19</f>
        <v>3356064.9314071876</v>
      </c>
      <c r="E11" s="278">
        <f t="shared" ref="E11:E74" si="1">C11+D11</f>
        <v>16018660.048312187</v>
      </c>
      <c r="F11" s="180">
        <v>15221943.877402082</v>
      </c>
      <c r="G11" s="246">
        <f t="shared" ref="G11:G74" si="2">E11-F11</f>
        <v>796716.17091010511</v>
      </c>
      <c r="H11" s="247">
        <f t="shared" ref="H11:H74" si="3">E11/F11-1</f>
        <v>5.2339975585699028E-2</v>
      </c>
      <c r="J11" s="18"/>
    </row>
    <row r="12" spans="1:10">
      <c r="A12" s="238">
        <v>3</v>
      </c>
      <c r="B12" s="239" t="s">
        <v>4</v>
      </c>
      <c r="C12" s="105">
        <f>PFI!C20</f>
        <v>44146662.514848307</v>
      </c>
      <c r="D12" s="272">
        <f>PFI!L20</f>
        <v>2047827.819184449</v>
      </c>
      <c r="E12" s="278">
        <f t="shared" si="1"/>
        <v>46194490.334032759</v>
      </c>
      <c r="F12" s="180">
        <v>42982033.750935279</v>
      </c>
      <c r="G12" s="246">
        <f t="shared" si="2"/>
        <v>3212456.5830974802</v>
      </c>
      <c r="H12" s="247">
        <f t="shared" si="3"/>
        <v>7.4739520277529392E-2</v>
      </c>
      <c r="J12" s="18"/>
    </row>
    <row r="13" spans="1:10">
      <c r="A13" s="238">
        <v>4</v>
      </c>
      <c r="B13" s="239" t="s">
        <v>5</v>
      </c>
      <c r="C13" s="105">
        <f>PFI!C21</f>
        <v>61788952.86243467</v>
      </c>
      <c r="D13" s="272">
        <f>PFI!L21</f>
        <v>-12308265.369369557</v>
      </c>
      <c r="E13" s="278">
        <f t="shared" si="1"/>
        <v>49480687.493065111</v>
      </c>
      <c r="F13" s="180">
        <v>46475017.110388011</v>
      </c>
      <c r="G13" s="246">
        <f t="shared" si="2"/>
        <v>3005670.3826771006</v>
      </c>
      <c r="H13" s="247">
        <f t="shared" si="3"/>
        <v>6.4672819281335503E-2</v>
      </c>
      <c r="J13" s="18"/>
    </row>
    <row r="14" spans="1:10">
      <c r="A14" s="238">
        <v>5</v>
      </c>
      <c r="B14" s="239" t="s">
        <v>6</v>
      </c>
      <c r="C14" s="105">
        <f>PFI!C22</f>
        <v>44495876.78034389</v>
      </c>
      <c r="D14" s="272">
        <f>PFI!L22</f>
        <v>9244164.0483427122</v>
      </c>
      <c r="E14" s="278">
        <f t="shared" si="1"/>
        <v>53740040.828686602</v>
      </c>
      <c r="F14" s="180">
        <v>50600498.425667085</v>
      </c>
      <c r="G14" s="246">
        <f t="shared" si="2"/>
        <v>3139542.4030195177</v>
      </c>
      <c r="H14" s="247">
        <f t="shared" si="3"/>
        <v>6.2045681380620277E-2</v>
      </c>
      <c r="J14" s="18"/>
    </row>
    <row r="15" spans="1:10">
      <c r="A15" s="238">
        <v>6</v>
      </c>
      <c r="B15" s="239" t="s">
        <v>7</v>
      </c>
      <c r="C15" s="105">
        <f>PFI!C23</f>
        <v>15856348.458684802</v>
      </c>
      <c r="D15" s="272">
        <f>PFI!L23</f>
        <v>4471765.8281620219</v>
      </c>
      <c r="E15" s="278">
        <f t="shared" si="1"/>
        <v>20328114.286846824</v>
      </c>
      <c r="F15" s="180">
        <v>19312340.369424507</v>
      </c>
      <c r="G15" s="246">
        <f t="shared" si="2"/>
        <v>1015773.917422317</v>
      </c>
      <c r="H15" s="247">
        <f t="shared" si="3"/>
        <v>5.2597142448385092E-2</v>
      </c>
      <c r="J15" s="18"/>
    </row>
    <row r="16" spans="1:10">
      <c r="A16" s="238">
        <v>7</v>
      </c>
      <c r="B16" s="239" t="s">
        <v>8</v>
      </c>
      <c r="C16" s="105">
        <f>PFI!C24</f>
        <v>665316242.72451079</v>
      </c>
      <c r="D16" s="272">
        <f>PFI!L24</f>
        <v>-91629825.632372528</v>
      </c>
      <c r="E16" s="278">
        <f t="shared" si="1"/>
        <v>573686417.09213829</v>
      </c>
      <c r="F16" s="180">
        <v>537988591.33668971</v>
      </c>
      <c r="G16" s="246">
        <f t="shared" si="2"/>
        <v>35697825.75544858</v>
      </c>
      <c r="H16" s="247">
        <f t="shared" si="3"/>
        <v>6.6354243064436602E-2</v>
      </c>
      <c r="J16" s="18"/>
    </row>
    <row r="17" spans="1:10">
      <c r="A17" s="238">
        <v>8</v>
      </c>
      <c r="B17" s="239" t="s">
        <v>9</v>
      </c>
      <c r="C17" s="105">
        <f>PFI!C25</f>
        <v>18686340.96471817</v>
      </c>
      <c r="D17" s="272">
        <f>PFI!L25</f>
        <v>143560.48181725218</v>
      </c>
      <c r="E17" s="278">
        <f t="shared" si="1"/>
        <v>18829901.446535423</v>
      </c>
      <c r="F17" s="180">
        <v>17742408.619444247</v>
      </c>
      <c r="G17" s="246">
        <f t="shared" si="2"/>
        <v>1087492.8270911761</v>
      </c>
      <c r="H17" s="247">
        <f t="shared" si="3"/>
        <v>6.1293415703399523E-2</v>
      </c>
      <c r="J17" s="18"/>
    </row>
    <row r="18" spans="1:10">
      <c r="A18" s="263">
        <v>9</v>
      </c>
      <c r="B18" s="264" t="s">
        <v>10</v>
      </c>
      <c r="C18" s="265">
        <f>PFI!C26</f>
        <v>31119525.877162613</v>
      </c>
      <c r="D18" s="273">
        <f>PFI!L26</f>
        <v>-1065099.8084574137</v>
      </c>
      <c r="E18" s="279">
        <f t="shared" si="1"/>
        <v>30054426.068705201</v>
      </c>
      <c r="F18" s="216">
        <v>29123436.264106099</v>
      </c>
      <c r="G18" s="266">
        <f t="shared" si="2"/>
        <v>930989.80459910259</v>
      </c>
      <c r="H18" s="267">
        <f t="shared" si="3"/>
        <v>3.196703150536262E-2</v>
      </c>
      <c r="J18" s="18"/>
    </row>
    <row r="19" spans="1:10" ht="13.5">
      <c r="A19" s="235"/>
      <c r="B19" s="240" t="s">
        <v>124</v>
      </c>
      <c r="C19" s="235">
        <f>SUM(C10:C18)</f>
        <v>937827142.14775229</v>
      </c>
      <c r="D19" s="235">
        <f>SUM(D10:D18)</f>
        <v>-69250304.760616571</v>
      </c>
      <c r="E19" s="235">
        <f>SUM(E10:E18)</f>
        <v>868576837.38713574</v>
      </c>
      <c r="F19" s="250">
        <f>SUM(F10:F18)</f>
        <v>816850460.09187722</v>
      </c>
      <c r="G19" s="235">
        <f>SUM(G10:G18)</f>
        <v>51726377.295258567</v>
      </c>
      <c r="H19" s="248">
        <f t="shared" si="3"/>
        <v>6.3324169872464031E-2</v>
      </c>
      <c r="J19" s="18"/>
    </row>
    <row r="20" spans="1:10">
      <c r="A20" s="268">
        <v>10</v>
      </c>
      <c r="B20" s="269" t="s">
        <v>12</v>
      </c>
      <c r="C20" s="140">
        <f>PFI!C28</f>
        <v>1221756.3963681159</v>
      </c>
      <c r="D20" s="274">
        <f>PFI!L28</f>
        <v>1110072.1655129194</v>
      </c>
      <c r="E20" s="280">
        <f t="shared" si="1"/>
        <v>2331828.5618810356</v>
      </c>
      <c r="F20" s="276">
        <v>2266894.7043528613</v>
      </c>
      <c r="G20" s="270">
        <f t="shared" si="2"/>
        <v>64933.857528174296</v>
      </c>
      <c r="H20" s="271">
        <f t="shared" si="3"/>
        <v>2.8644408319225878E-2</v>
      </c>
      <c r="J20" s="18"/>
    </row>
    <row r="21" spans="1:10">
      <c r="A21" s="238">
        <v>11</v>
      </c>
      <c r="B21" s="239" t="s">
        <v>13</v>
      </c>
      <c r="C21" s="105">
        <f>PFI!C29</f>
        <v>6237957.0300707668</v>
      </c>
      <c r="D21" s="272">
        <f>PFI!L29</f>
        <v>226830.64221169756</v>
      </c>
      <c r="E21" s="278">
        <f t="shared" si="1"/>
        <v>6464787.6722824648</v>
      </c>
      <c r="F21" s="180">
        <v>6104418.8822280196</v>
      </c>
      <c r="G21" s="246">
        <f t="shared" si="2"/>
        <v>360368.79005444515</v>
      </c>
      <c r="H21" s="247">
        <f t="shared" si="3"/>
        <v>5.9034086127935481E-2</v>
      </c>
      <c r="J21" s="18"/>
    </row>
    <row r="22" spans="1:10">
      <c r="A22" s="238">
        <v>12</v>
      </c>
      <c r="B22" s="239" t="s">
        <v>14</v>
      </c>
      <c r="C22" s="105">
        <f>PFI!C30</f>
        <v>4606508.67622161</v>
      </c>
      <c r="D22" s="272">
        <f>PFI!L30</f>
        <v>1772701.0816934009</v>
      </c>
      <c r="E22" s="278">
        <f t="shared" si="1"/>
        <v>6379209.7579150107</v>
      </c>
      <c r="F22" s="180">
        <v>6095695.7993607139</v>
      </c>
      <c r="G22" s="246">
        <f t="shared" si="2"/>
        <v>283513.95855429675</v>
      </c>
      <c r="H22" s="247">
        <f t="shared" si="3"/>
        <v>4.6510516253785106E-2</v>
      </c>
      <c r="J22" s="18"/>
    </row>
    <row r="23" spans="1:10">
      <c r="A23" s="238">
        <v>13</v>
      </c>
      <c r="B23" s="239" t="s">
        <v>15</v>
      </c>
      <c r="C23" s="105">
        <f>PFI!C31</f>
        <v>1501503.4038951893</v>
      </c>
      <c r="D23" s="272">
        <f>PFI!L31</f>
        <v>428170.10321413836</v>
      </c>
      <c r="E23" s="278">
        <f t="shared" si="1"/>
        <v>1929673.5071093277</v>
      </c>
      <c r="F23" s="180">
        <v>1865211.0770405126</v>
      </c>
      <c r="G23" s="246">
        <f t="shared" si="2"/>
        <v>64462.430068815127</v>
      </c>
      <c r="H23" s="247">
        <f t="shared" si="3"/>
        <v>3.4560394189324661E-2</v>
      </c>
      <c r="J23" s="18"/>
    </row>
    <row r="24" spans="1:10">
      <c r="A24" s="238">
        <v>14</v>
      </c>
      <c r="B24" s="239" t="s">
        <v>16</v>
      </c>
      <c r="C24" s="105">
        <f>PFI!C32</f>
        <v>2364628.861485648</v>
      </c>
      <c r="D24" s="272">
        <f>PFI!L32</f>
        <v>1180785.3529291218</v>
      </c>
      <c r="E24" s="278">
        <f t="shared" si="1"/>
        <v>3545414.2144147698</v>
      </c>
      <c r="F24" s="180">
        <v>3405198.1985150464</v>
      </c>
      <c r="G24" s="246">
        <f t="shared" si="2"/>
        <v>140216.0158997234</v>
      </c>
      <c r="H24" s="247">
        <f t="shared" si="3"/>
        <v>4.1177049829542733E-2</v>
      </c>
      <c r="J24" s="18"/>
    </row>
    <row r="25" spans="1:10">
      <c r="A25" s="238">
        <v>15</v>
      </c>
      <c r="B25" s="239" t="s">
        <v>17</v>
      </c>
      <c r="C25" s="105">
        <f>PFI!C33</f>
        <v>786708.01476338436</v>
      </c>
      <c r="D25" s="272">
        <f>PFI!L33</f>
        <v>252965.74445834747</v>
      </c>
      <c r="E25" s="278">
        <f t="shared" si="1"/>
        <v>1039673.7592217318</v>
      </c>
      <c r="F25" s="180">
        <v>996982.94775165187</v>
      </c>
      <c r="G25" s="246">
        <f t="shared" si="2"/>
        <v>42690.811470079934</v>
      </c>
      <c r="H25" s="247">
        <f t="shared" si="3"/>
        <v>4.2820001652339457E-2</v>
      </c>
      <c r="J25" s="18"/>
    </row>
    <row r="26" spans="1:10">
      <c r="A26" s="238">
        <v>16</v>
      </c>
      <c r="B26" s="239" t="s">
        <v>18</v>
      </c>
      <c r="C26" s="105">
        <f>PFI!C34</f>
        <v>8020299.2656937363</v>
      </c>
      <c r="D26" s="272">
        <f>PFI!L34</f>
        <v>3423534.2342212596</v>
      </c>
      <c r="E26" s="278">
        <f t="shared" si="1"/>
        <v>11443833.499914996</v>
      </c>
      <c r="F26" s="180">
        <v>10954024.877680127</v>
      </c>
      <c r="G26" s="246">
        <f t="shared" si="2"/>
        <v>489808.62223486975</v>
      </c>
      <c r="H26" s="247">
        <f t="shared" si="3"/>
        <v>4.4714945210038826E-2</v>
      </c>
      <c r="J26" s="18"/>
    </row>
    <row r="27" spans="1:10">
      <c r="A27" s="238">
        <v>17</v>
      </c>
      <c r="B27" s="239" t="s">
        <v>19</v>
      </c>
      <c r="C27" s="105">
        <f>PFI!C35</f>
        <v>3499033.5866551511</v>
      </c>
      <c r="D27" s="272">
        <f>PFI!L35</f>
        <v>820765.70870284352</v>
      </c>
      <c r="E27" s="278">
        <f t="shared" si="1"/>
        <v>4319799.2953579947</v>
      </c>
      <c r="F27" s="180">
        <v>4181074.0800892962</v>
      </c>
      <c r="G27" s="246">
        <f t="shared" si="2"/>
        <v>138725.21526869852</v>
      </c>
      <c r="H27" s="247">
        <f t="shared" si="3"/>
        <v>3.3179324884321515E-2</v>
      </c>
      <c r="J27" s="18"/>
    </row>
    <row r="28" spans="1:10">
      <c r="A28" s="238">
        <v>18</v>
      </c>
      <c r="B28" s="239" t="s">
        <v>208</v>
      </c>
      <c r="C28" s="105">
        <f>PFI!C36</f>
        <v>1661739.4769596087</v>
      </c>
      <c r="D28" s="272">
        <f>PFI!L36</f>
        <v>917337.74939839088</v>
      </c>
      <c r="E28" s="278">
        <f t="shared" si="1"/>
        <v>2579077.2263579997</v>
      </c>
      <c r="F28" s="180">
        <v>2482864.6745359143</v>
      </c>
      <c r="G28" s="246">
        <f t="shared" si="2"/>
        <v>96212.551822085399</v>
      </c>
      <c r="H28" s="247">
        <f t="shared" si="3"/>
        <v>3.8750622540501212E-2</v>
      </c>
      <c r="J28" s="18"/>
    </row>
    <row r="29" spans="1:10">
      <c r="A29" s="238">
        <v>19</v>
      </c>
      <c r="B29" s="239" t="s">
        <v>21</v>
      </c>
      <c r="C29" s="105">
        <f>PFI!C37</f>
        <v>3975032.045303273</v>
      </c>
      <c r="D29" s="272">
        <f>PFI!L37</f>
        <v>1180895.2487558769</v>
      </c>
      <c r="E29" s="278">
        <f t="shared" si="1"/>
        <v>5155927.2940591499</v>
      </c>
      <c r="F29" s="180">
        <v>4923902.0590087287</v>
      </c>
      <c r="G29" s="246">
        <f t="shared" si="2"/>
        <v>232025.23505042121</v>
      </c>
      <c r="H29" s="247">
        <f t="shared" si="3"/>
        <v>4.7122227913918291E-2</v>
      </c>
      <c r="J29" s="18"/>
    </row>
    <row r="30" spans="1:10">
      <c r="A30" s="238">
        <v>20</v>
      </c>
      <c r="B30" s="239" t="s">
        <v>22</v>
      </c>
      <c r="C30" s="105">
        <f>PFI!C38</f>
        <v>11942428.053747112</v>
      </c>
      <c r="D30" s="272">
        <f>PFI!L38</f>
        <v>-1609182.0989048129</v>
      </c>
      <c r="E30" s="278">
        <f t="shared" si="1"/>
        <v>10333245.954842299</v>
      </c>
      <c r="F30" s="180">
        <v>9484049.9872805011</v>
      </c>
      <c r="G30" s="246">
        <f t="shared" si="2"/>
        <v>849195.96756179817</v>
      </c>
      <c r="H30" s="247">
        <f t="shared" si="3"/>
        <v>8.9539381245427263E-2</v>
      </c>
      <c r="J30" s="18"/>
    </row>
    <row r="31" spans="1:10">
      <c r="A31" s="238">
        <v>21</v>
      </c>
      <c r="B31" s="239" t="s">
        <v>23</v>
      </c>
      <c r="C31" s="105">
        <f>PFI!C39</f>
        <v>12441777.7382298</v>
      </c>
      <c r="D31" s="272">
        <f>PFI!L39</f>
        <v>-2090773.4129374705</v>
      </c>
      <c r="E31" s="278">
        <f t="shared" si="1"/>
        <v>10351004.32529233</v>
      </c>
      <c r="F31" s="180">
        <v>9346946.8829484489</v>
      </c>
      <c r="G31" s="246">
        <f t="shared" si="2"/>
        <v>1004057.4423438814</v>
      </c>
      <c r="H31" s="247">
        <f t="shared" si="3"/>
        <v>0.10742089956406775</v>
      </c>
      <c r="J31" s="18"/>
    </row>
    <row r="32" spans="1:10">
      <c r="A32" s="238">
        <v>22</v>
      </c>
      <c r="B32" s="239" t="s">
        <v>24</v>
      </c>
      <c r="C32" s="105">
        <f>PFI!C40</f>
        <v>4410448.5184257887</v>
      </c>
      <c r="D32" s="272">
        <f>PFI!L40</f>
        <v>111110.07676833634</v>
      </c>
      <c r="E32" s="278">
        <f t="shared" si="1"/>
        <v>4521558.5951941246</v>
      </c>
      <c r="F32" s="180">
        <v>4261403.9270468866</v>
      </c>
      <c r="G32" s="246">
        <f t="shared" si="2"/>
        <v>260154.66814723797</v>
      </c>
      <c r="H32" s="247">
        <f t="shared" si="3"/>
        <v>6.1049051580407854E-2</v>
      </c>
      <c r="J32" s="18"/>
    </row>
    <row r="33" spans="1:10">
      <c r="A33" s="238">
        <v>23</v>
      </c>
      <c r="B33" s="239" t="s">
        <v>25</v>
      </c>
      <c r="C33" s="105">
        <f>PFI!C41</f>
        <v>473442.80392755324</v>
      </c>
      <c r="D33" s="272">
        <f>PFI!L41</f>
        <v>295705.74334979942</v>
      </c>
      <c r="E33" s="278">
        <f t="shared" si="1"/>
        <v>769148.54727735266</v>
      </c>
      <c r="F33" s="180">
        <v>734302.38126601698</v>
      </c>
      <c r="G33" s="246">
        <f t="shared" si="2"/>
        <v>34846.166011335677</v>
      </c>
      <c r="H33" s="247">
        <f t="shared" si="3"/>
        <v>4.7454790969432947E-2</v>
      </c>
      <c r="J33" s="18"/>
    </row>
    <row r="34" spans="1:10">
      <c r="A34" s="238">
        <v>24</v>
      </c>
      <c r="B34" s="239" t="s">
        <v>26</v>
      </c>
      <c r="C34" s="105">
        <f>PFI!C42</f>
        <v>5952166.7795994272</v>
      </c>
      <c r="D34" s="272">
        <f>PFI!L42</f>
        <v>2887941.8585326751</v>
      </c>
      <c r="E34" s="278">
        <f t="shared" si="1"/>
        <v>8840108.6381321028</v>
      </c>
      <c r="F34" s="180">
        <v>8457965.1694021057</v>
      </c>
      <c r="G34" s="246">
        <f t="shared" si="2"/>
        <v>382143.46872999705</v>
      </c>
      <c r="H34" s="247">
        <f t="shared" si="3"/>
        <v>4.518149000098215E-2</v>
      </c>
      <c r="J34" s="18"/>
    </row>
    <row r="35" spans="1:10">
      <c r="A35" s="238">
        <v>25</v>
      </c>
      <c r="B35" s="239" t="s">
        <v>27</v>
      </c>
      <c r="C35" s="105">
        <f>PFI!C43</f>
        <v>15337580.134429609</v>
      </c>
      <c r="D35" s="272">
        <f>PFI!L43</f>
        <v>2461489.2946310407</v>
      </c>
      <c r="E35" s="278">
        <f t="shared" si="1"/>
        <v>17799069.429060649</v>
      </c>
      <c r="F35" s="180">
        <v>17087580.115584601</v>
      </c>
      <c r="G35" s="246">
        <f t="shared" si="2"/>
        <v>711489.31347604841</v>
      </c>
      <c r="H35" s="247">
        <f t="shared" si="3"/>
        <v>4.1637804104698306E-2</v>
      </c>
      <c r="J35" s="18"/>
    </row>
    <row r="36" spans="1:10">
      <c r="A36" s="238">
        <v>26</v>
      </c>
      <c r="B36" s="239" t="s">
        <v>28</v>
      </c>
      <c r="C36" s="105">
        <f>PFI!C44</f>
        <v>2049552.2430937234</v>
      </c>
      <c r="D36" s="272">
        <f>PFI!L44</f>
        <v>350896.76343993394</v>
      </c>
      <c r="E36" s="278">
        <f t="shared" si="1"/>
        <v>2400449.0065336572</v>
      </c>
      <c r="F36" s="180">
        <v>2283424.6107996306</v>
      </c>
      <c r="G36" s="246">
        <f t="shared" si="2"/>
        <v>117024.39573402656</v>
      </c>
      <c r="H36" s="247">
        <f t="shared" si="3"/>
        <v>5.1249511448966167E-2</v>
      </c>
      <c r="J36" s="18"/>
    </row>
    <row r="37" spans="1:10">
      <c r="A37" s="238">
        <v>27</v>
      </c>
      <c r="B37" s="239" t="s">
        <v>29</v>
      </c>
      <c r="C37" s="105">
        <f>PFI!C45</f>
        <v>3524059.7889806367</v>
      </c>
      <c r="D37" s="272">
        <f>PFI!L45</f>
        <v>933640.80393234757</v>
      </c>
      <c r="E37" s="278">
        <f t="shared" si="1"/>
        <v>4457700.5929129841</v>
      </c>
      <c r="F37" s="180">
        <v>4248181.294794213</v>
      </c>
      <c r="G37" s="246">
        <f t="shared" si="2"/>
        <v>209519.29811877105</v>
      </c>
      <c r="H37" s="247">
        <f t="shared" si="3"/>
        <v>4.9319763818818085E-2</v>
      </c>
      <c r="J37" s="18"/>
    </row>
    <row r="38" spans="1:10">
      <c r="A38" s="238">
        <v>28</v>
      </c>
      <c r="B38" s="239" t="s">
        <v>30</v>
      </c>
      <c r="C38" s="105">
        <f>PFI!C46</f>
        <v>4640884.0342045873</v>
      </c>
      <c r="D38" s="272">
        <f>PFI!L46</f>
        <v>1137588.0623530212</v>
      </c>
      <c r="E38" s="278">
        <f t="shared" si="1"/>
        <v>5778472.0965576088</v>
      </c>
      <c r="F38" s="180">
        <v>5340046.129319543</v>
      </c>
      <c r="G38" s="246">
        <f t="shared" si="2"/>
        <v>438425.96723806579</v>
      </c>
      <c r="H38" s="247">
        <f t="shared" si="3"/>
        <v>8.2101531825893082E-2</v>
      </c>
      <c r="J38" s="18"/>
    </row>
    <row r="39" spans="1:10">
      <c r="A39" s="238">
        <v>29</v>
      </c>
      <c r="B39" s="239" t="s">
        <v>31</v>
      </c>
      <c r="C39" s="105">
        <f>PFI!C47</f>
        <v>8147740.0343171153</v>
      </c>
      <c r="D39" s="272">
        <f>PFI!L47</f>
        <v>-1112817.849168747</v>
      </c>
      <c r="E39" s="278">
        <f t="shared" si="1"/>
        <v>7034922.1851483686</v>
      </c>
      <c r="F39" s="180">
        <v>5845694.2182967672</v>
      </c>
      <c r="G39" s="246">
        <f t="shared" si="2"/>
        <v>1189227.9668516014</v>
      </c>
      <c r="H39" s="247">
        <f t="shared" si="3"/>
        <v>0.20343656757299589</v>
      </c>
      <c r="J39" s="18"/>
    </row>
    <row r="40" spans="1:10">
      <c r="A40" s="238">
        <v>30</v>
      </c>
      <c r="B40" s="239" t="s">
        <v>32</v>
      </c>
      <c r="C40" s="105">
        <f>PFI!C48</f>
        <v>12186342.889526457</v>
      </c>
      <c r="D40" s="272">
        <f>PFI!L48</f>
        <v>1155142.9917125336</v>
      </c>
      <c r="E40" s="278">
        <f t="shared" si="1"/>
        <v>13341485.88123899</v>
      </c>
      <c r="F40" s="180">
        <v>12656100.404630831</v>
      </c>
      <c r="G40" s="246">
        <f t="shared" si="2"/>
        <v>685385.47660815902</v>
      </c>
      <c r="H40" s="247">
        <f t="shared" si="3"/>
        <v>5.4154554301527158E-2</v>
      </c>
      <c r="J40" s="18"/>
    </row>
    <row r="41" spans="1:10">
      <c r="A41" s="238">
        <v>31</v>
      </c>
      <c r="B41" s="239" t="s">
        <v>33</v>
      </c>
      <c r="C41" s="105">
        <f>PFI!C49</f>
        <v>1330917.5004438234</v>
      </c>
      <c r="D41" s="272">
        <f>PFI!L49</f>
        <v>478799.66542879248</v>
      </c>
      <c r="E41" s="278">
        <f t="shared" si="1"/>
        <v>1809717.1658726158</v>
      </c>
      <c r="F41" s="180">
        <v>1745789.8894044599</v>
      </c>
      <c r="G41" s="246">
        <f t="shared" si="2"/>
        <v>63927.276468155906</v>
      </c>
      <c r="H41" s="247">
        <f t="shared" si="3"/>
        <v>3.661796694788011E-2</v>
      </c>
      <c r="J41" s="18"/>
    </row>
    <row r="42" spans="1:10">
      <c r="A42" s="238">
        <v>32</v>
      </c>
      <c r="B42" s="239" t="s">
        <v>34</v>
      </c>
      <c r="C42" s="105">
        <f>PFI!C50</f>
        <v>1097574.1269880985</v>
      </c>
      <c r="D42" s="272">
        <f>PFI!L50</f>
        <v>781412.06986248505</v>
      </c>
      <c r="E42" s="278">
        <f t="shared" si="1"/>
        <v>1878986.1968505834</v>
      </c>
      <c r="F42" s="180">
        <v>1802494.4470480639</v>
      </c>
      <c r="G42" s="246">
        <f t="shared" si="2"/>
        <v>76491.749802519567</v>
      </c>
      <c r="H42" s="247">
        <f t="shared" si="3"/>
        <v>4.2436607739785082E-2</v>
      </c>
      <c r="J42" s="18"/>
    </row>
    <row r="43" spans="1:10">
      <c r="A43" s="238">
        <v>33</v>
      </c>
      <c r="B43" s="239" t="s">
        <v>35</v>
      </c>
      <c r="C43" s="105">
        <f>PFI!C51</f>
        <v>2853192.8123027859</v>
      </c>
      <c r="D43" s="272">
        <f>PFI!L51</f>
        <v>2235191.2970893346</v>
      </c>
      <c r="E43" s="278">
        <f t="shared" si="1"/>
        <v>5088384.1093921205</v>
      </c>
      <c r="F43" s="180">
        <v>4905717.578213986</v>
      </c>
      <c r="G43" s="246">
        <f t="shared" si="2"/>
        <v>182666.53117813449</v>
      </c>
      <c r="H43" s="247">
        <f t="shared" si="3"/>
        <v>3.7235435645408099E-2</v>
      </c>
      <c r="J43" s="18"/>
    </row>
    <row r="44" spans="1:10">
      <c r="A44" s="238">
        <v>34</v>
      </c>
      <c r="B44" s="239" t="s">
        <v>36</v>
      </c>
      <c r="C44" s="105">
        <f>PFI!C52</f>
        <v>8799554.6131482981</v>
      </c>
      <c r="D44" s="272">
        <f>PFI!L52</f>
        <v>5822230.6664096452</v>
      </c>
      <c r="E44" s="278">
        <f t="shared" si="1"/>
        <v>14621785.279557943</v>
      </c>
      <c r="F44" s="180">
        <v>14207746.198220842</v>
      </c>
      <c r="G44" s="246">
        <f t="shared" si="2"/>
        <v>414039.08133710176</v>
      </c>
      <c r="H44" s="247">
        <f t="shared" si="3"/>
        <v>2.9141784739155074E-2</v>
      </c>
      <c r="J44" s="18"/>
    </row>
    <row r="45" spans="1:10">
      <c r="A45" s="238">
        <v>35</v>
      </c>
      <c r="B45" s="239" t="s">
        <v>37</v>
      </c>
      <c r="C45" s="105">
        <f>PFI!C53</f>
        <v>15508536.599405186</v>
      </c>
      <c r="D45" s="272">
        <f>PFI!L53</f>
        <v>855802.76083007106</v>
      </c>
      <c r="E45" s="278">
        <f t="shared" si="1"/>
        <v>16364339.360235257</v>
      </c>
      <c r="F45" s="180">
        <v>15293947.236141408</v>
      </c>
      <c r="G45" s="246">
        <f t="shared" si="2"/>
        <v>1070392.1240938492</v>
      </c>
      <c r="H45" s="247">
        <f t="shared" si="3"/>
        <v>6.9987957168073933E-2</v>
      </c>
      <c r="J45" s="18"/>
    </row>
    <row r="46" spans="1:10">
      <c r="A46" s="238">
        <v>36</v>
      </c>
      <c r="B46" s="239" t="s">
        <v>38</v>
      </c>
      <c r="C46" s="105">
        <f>PFI!C54</f>
        <v>2172186.8493332537</v>
      </c>
      <c r="D46" s="272">
        <f>PFI!L54</f>
        <v>885513.17032607726</v>
      </c>
      <c r="E46" s="278">
        <f t="shared" si="1"/>
        <v>3057700.0196593311</v>
      </c>
      <c r="F46" s="180">
        <v>2971709.099781116</v>
      </c>
      <c r="G46" s="246">
        <f t="shared" si="2"/>
        <v>85990.919878215063</v>
      </c>
      <c r="H46" s="247">
        <f t="shared" si="3"/>
        <v>2.8936520026320522E-2</v>
      </c>
      <c r="J46" s="18"/>
    </row>
    <row r="47" spans="1:10">
      <c r="A47" s="238">
        <v>37</v>
      </c>
      <c r="B47" s="239" t="s">
        <v>39</v>
      </c>
      <c r="C47" s="105">
        <f>PFI!C55</f>
        <v>1635316.0810566859</v>
      </c>
      <c r="D47" s="272">
        <f>PFI!L55</f>
        <v>468742.62145966903</v>
      </c>
      <c r="E47" s="278">
        <f t="shared" si="1"/>
        <v>2104058.7025163551</v>
      </c>
      <c r="F47" s="180">
        <v>2000143.7635425823</v>
      </c>
      <c r="G47" s="246">
        <f t="shared" si="2"/>
        <v>103914.93897377281</v>
      </c>
      <c r="H47" s="247">
        <f t="shared" si="3"/>
        <v>5.1953734960392239E-2</v>
      </c>
      <c r="J47" s="18"/>
    </row>
    <row r="48" spans="1:10">
      <c r="A48" s="238">
        <v>38</v>
      </c>
      <c r="B48" s="239" t="s">
        <v>40</v>
      </c>
      <c r="C48" s="105">
        <f>PFI!C56</f>
        <v>5602200.6124851657</v>
      </c>
      <c r="D48" s="272">
        <f>PFI!L56</f>
        <v>143450.66762223246</v>
      </c>
      <c r="E48" s="278">
        <f t="shared" si="1"/>
        <v>5745651.2801073985</v>
      </c>
      <c r="F48" s="180">
        <v>5411620.9853371596</v>
      </c>
      <c r="G48" s="246">
        <f t="shared" si="2"/>
        <v>334030.29477023892</v>
      </c>
      <c r="H48" s="247">
        <f t="shared" si="3"/>
        <v>6.1724628475515519E-2</v>
      </c>
      <c r="J48" s="18"/>
    </row>
    <row r="49" spans="1:10">
      <c r="A49" s="238">
        <v>39</v>
      </c>
      <c r="B49" s="239" t="s">
        <v>41</v>
      </c>
      <c r="C49" s="105">
        <f>PFI!C57</f>
        <v>1594713.6027567759</v>
      </c>
      <c r="D49" s="272">
        <f>PFI!L57</f>
        <v>564618.85989029601</v>
      </c>
      <c r="E49" s="278">
        <f t="shared" si="1"/>
        <v>2159332.462647072</v>
      </c>
      <c r="F49" s="180">
        <v>2106098.1143876021</v>
      </c>
      <c r="G49" s="246">
        <f t="shared" si="2"/>
        <v>53234.34825946996</v>
      </c>
      <c r="H49" s="247">
        <f t="shared" si="3"/>
        <v>2.5276290736791829E-2</v>
      </c>
      <c r="J49" s="18"/>
    </row>
    <row r="50" spans="1:10">
      <c r="A50" s="238">
        <v>40</v>
      </c>
      <c r="B50" s="239" t="s">
        <v>42</v>
      </c>
      <c r="C50" s="105">
        <f>PFI!C58</f>
        <v>12312593.760257471</v>
      </c>
      <c r="D50" s="272">
        <f>PFI!L58</f>
        <v>-3323559.5775111723</v>
      </c>
      <c r="E50" s="278">
        <f t="shared" si="1"/>
        <v>8989034.1827462986</v>
      </c>
      <c r="F50" s="180">
        <v>8187089.2251918502</v>
      </c>
      <c r="G50" s="246">
        <f t="shared" si="2"/>
        <v>801944.9575544484</v>
      </c>
      <c r="H50" s="247">
        <f t="shared" si="3"/>
        <v>9.795239009816159E-2</v>
      </c>
      <c r="J50" s="18"/>
    </row>
    <row r="51" spans="1:10">
      <c r="A51" s="238">
        <v>41</v>
      </c>
      <c r="B51" s="239" t="s">
        <v>43</v>
      </c>
      <c r="C51" s="105">
        <f>PFI!C59</f>
        <v>5659828.3832191909</v>
      </c>
      <c r="D51" s="272">
        <f>PFI!L59</f>
        <v>1120662.2953719047</v>
      </c>
      <c r="E51" s="278">
        <f t="shared" si="1"/>
        <v>6780490.6785910958</v>
      </c>
      <c r="F51" s="180">
        <v>6473495.0952110235</v>
      </c>
      <c r="G51" s="246">
        <f t="shared" si="2"/>
        <v>306995.58338007238</v>
      </c>
      <c r="H51" s="247">
        <f t="shared" si="3"/>
        <v>4.7423467364203553E-2</v>
      </c>
      <c r="J51" s="18"/>
    </row>
    <row r="52" spans="1:10">
      <c r="A52" s="238">
        <v>42</v>
      </c>
      <c r="B52" s="239" t="s">
        <v>44</v>
      </c>
      <c r="C52" s="105">
        <f>PFI!C60</f>
        <v>11709077.812780501</v>
      </c>
      <c r="D52" s="272">
        <f>PFI!L60</f>
        <v>3785859.7666560579</v>
      </c>
      <c r="E52" s="278">
        <f t="shared" si="1"/>
        <v>15494937.579436559</v>
      </c>
      <c r="F52" s="180">
        <v>14811516.029283362</v>
      </c>
      <c r="G52" s="246">
        <f t="shared" si="2"/>
        <v>683421.55015319772</v>
      </c>
      <c r="H52" s="247">
        <f t="shared" si="3"/>
        <v>4.6141228811556356E-2</v>
      </c>
      <c r="J52" s="18"/>
    </row>
    <row r="53" spans="1:10">
      <c r="A53" s="238">
        <v>43</v>
      </c>
      <c r="B53" s="239" t="s">
        <v>45</v>
      </c>
      <c r="C53" s="105">
        <f>PFI!C61</f>
        <v>6852448.9750899542</v>
      </c>
      <c r="D53" s="272">
        <f>PFI!L61</f>
        <v>245287.30709759679</v>
      </c>
      <c r="E53" s="278">
        <f t="shared" si="1"/>
        <v>7097736.2821875513</v>
      </c>
      <c r="F53" s="180">
        <v>6496704.3313911054</v>
      </c>
      <c r="G53" s="246">
        <f t="shared" si="2"/>
        <v>601031.95079644583</v>
      </c>
      <c r="H53" s="247">
        <f t="shared" si="3"/>
        <v>9.2513360642310527E-2</v>
      </c>
      <c r="J53" s="18"/>
    </row>
    <row r="54" spans="1:10">
      <c r="A54" s="238">
        <v>44</v>
      </c>
      <c r="B54" s="239" t="s">
        <v>46</v>
      </c>
      <c r="C54" s="105">
        <f>PFI!C62</f>
        <v>10293648.187760673</v>
      </c>
      <c r="D54" s="272">
        <f>PFI!L62</f>
        <v>-1414333.9367297632</v>
      </c>
      <c r="E54" s="278">
        <f t="shared" si="1"/>
        <v>8879314.2510309108</v>
      </c>
      <c r="F54" s="180">
        <v>8210188.9456416126</v>
      </c>
      <c r="G54" s="246">
        <f t="shared" si="2"/>
        <v>669125.30538929813</v>
      </c>
      <c r="H54" s="247">
        <f t="shared" si="3"/>
        <v>8.14993795903447E-2</v>
      </c>
      <c r="J54" s="18"/>
    </row>
    <row r="55" spans="1:10">
      <c r="A55" s="238">
        <v>45</v>
      </c>
      <c r="B55" s="239" t="s">
        <v>47</v>
      </c>
      <c r="C55" s="105">
        <f>PFI!C63</f>
        <v>5884457.1679446874</v>
      </c>
      <c r="D55" s="272">
        <f>PFI!L63</f>
        <v>229667.33149046637</v>
      </c>
      <c r="E55" s="278">
        <f t="shared" si="1"/>
        <v>6114124.4994351538</v>
      </c>
      <c r="F55" s="180">
        <v>5753206.5431547482</v>
      </c>
      <c r="G55" s="246">
        <f t="shared" si="2"/>
        <v>360917.95628040563</v>
      </c>
      <c r="H55" s="247">
        <f t="shared" si="3"/>
        <v>6.2733356359303993E-2</v>
      </c>
      <c r="J55" s="18"/>
    </row>
    <row r="56" spans="1:10">
      <c r="A56" s="238">
        <v>46</v>
      </c>
      <c r="B56" s="239" t="s">
        <v>48</v>
      </c>
      <c r="C56" s="105">
        <f>PFI!C64</f>
        <v>3343847.2586279027</v>
      </c>
      <c r="D56" s="272">
        <f>PFI!L64</f>
        <v>1672815.9913163958</v>
      </c>
      <c r="E56" s="278">
        <f t="shared" si="1"/>
        <v>5016663.2499442985</v>
      </c>
      <c r="F56" s="180">
        <v>4806219.623758819</v>
      </c>
      <c r="G56" s="246">
        <f t="shared" si="2"/>
        <v>210443.62618547957</v>
      </c>
      <c r="H56" s="247">
        <f t="shared" si="3"/>
        <v>4.3785686601832241E-2</v>
      </c>
      <c r="J56" s="18"/>
    </row>
    <row r="57" spans="1:10">
      <c r="A57" s="238">
        <v>47</v>
      </c>
      <c r="B57" s="239" t="s">
        <v>49</v>
      </c>
      <c r="C57" s="105">
        <f>PFI!C65</f>
        <v>3081597.4341941499</v>
      </c>
      <c r="D57" s="272">
        <f>PFI!L65</f>
        <v>1043767.2570845759</v>
      </c>
      <c r="E57" s="278">
        <f t="shared" si="1"/>
        <v>4125364.6912787259</v>
      </c>
      <c r="F57" s="180">
        <v>3991694.3010444152</v>
      </c>
      <c r="G57" s="246">
        <f t="shared" si="2"/>
        <v>133670.39023431065</v>
      </c>
      <c r="H57" s="247">
        <f t="shared" si="3"/>
        <v>3.3487131065957687E-2</v>
      </c>
      <c r="J57" s="18"/>
    </row>
    <row r="58" spans="1:10">
      <c r="A58" s="238">
        <v>48</v>
      </c>
      <c r="B58" s="239" t="s">
        <v>50</v>
      </c>
      <c r="C58" s="105">
        <f>PFI!C66</f>
        <v>1193489.140048339</v>
      </c>
      <c r="D58" s="272">
        <f>PFI!L66</f>
        <v>450394.32937405817</v>
      </c>
      <c r="E58" s="278">
        <f t="shared" si="1"/>
        <v>1643883.4694223972</v>
      </c>
      <c r="F58" s="180">
        <v>1559802.5154334614</v>
      </c>
      <c r="G58" s="246">
        <f t="shared" si="2"/>
        <v>84080.953988935798</v>
      </c>
      <c r="H58" s="247">
        <f t="shared" si="3"/>
        <v>5.390487139044664E-2</v>
      </c>
      <c r="J58" s="18"/>
    </row>
    <row r="59" spans="1:10">
      <c r="A59" s="238">
        <v>49</v>
      </c>
      <c r="B59" s="239" t="s">
        <v>51</v>
      </c>
      <c r="C59" s="105">
        <f>PFI!C67</f>
        <v>1639759.2235416272</v>
      </c>
      <c r="D59" s="272">
        <f>PFI!L67</f>
        <v>207276.53387465439</v>
      </c>
      <c r="E59" s="278">
        <f t="shared" si="1"/>
        <v>1847035.7574162816</v>
      </c>
      <c r="F59" s="180">
        <v>1784590.6320009818</v>
      </c>
      <c r="G59" s="246">
        <f t="shared" si="2"/>
        <v>62445.125415299786</v>
      </c>
      <c r="H59" s="247">
        <f t="shared" si="3"/>
        <v>3.4991288363585671E-2</v>
      </c>
      <c r="J59" s="18"/>
    </row>
    <row r="60" spans="1:10">
      <c r="A60" s="238">
        <v>50</v>
      </c>
      <c r="B60" s="239" t="s">
        <v>52</v>
      </c>
      <c r="C60" s="105">
        <f>PFI!C68</f>
        <v>2320736.1994854929</v>
      </c>
      <c r="D60" s="272">
        <f>PFI!L68</f>
        <v>1121159.647130538</v>
      </c>
      <c r="E60" s="278">
        <f t="shared" si="1"/>
        <v>3441895.8466160307</v>
      </c>
      <c r="F60" s="180">
        <v>3289478.9132778677</v>
      </c>
      <c r="G60" s="246">
        <f t="shared" si="2"/>
        <v>152416.93333816295</v>
      </c>
      <c r="H60" s="247">
        <f t="shared" si="3"/>
        <v>4.6334674079513638E-2</v>
      </c>
      <c r="J60" s="18"/>
    </row>
    <row r="61" spans="1:10">
      <c r="A61" s="238">
        <v>51</v>
      </c>
      <c r="B61" s="239" t="s">
        <v>53</v>
      </c>
      <c r="C61" s="105">
        <f>PFI!C69</f>
        <v>15118126.393603588</v>
      </c>
      <c r="D61" s="272">
        <f>PFI!L69</f>
        <v>2177395.9231359879</v>
      </c>
      <c r="E61" s="278">
        <f t="shared" si="1"/>
        <v>17295522.316739574</v>
      </c>
      <c r="F61" s="180">
        <v>16393606.339729289</v>
      </c>
      <c r="G61" s="246">
        <f t="shared" si="2"/>
        <v>901915.97701028548</v>
      </c>
      <c r="H61" s="247">
        <f t="shared" si="3"/>
        <v>5.5016325164800817E-2</v>
      </c>
      <c r="J61" s="18"/>
    </row>
    <row r="62" spans="1:10">
      <c r="A62" s="238">
        <v>52</v>
      </c>
      <c r="B62" s="239" t="s">
        <v>54</v>
      </c>
      <c r="C62" s="105">
        <f>PFI!C70</f>
        <v>4415652.8043483421</v>
      </c>
      <c r="D62" s="272">
        <f>PFI!L70</f>
        <v>1644145.6843718907</v>
      </c>
      <c r="E62" s="278">
        <f t="shared" si="1"/>
        <v>6059798.4887202326</v>
      </c>
      <c r="F62" s="180">
        <v>5828639.5831173556</v>
      </c>
      <c r="G62" s="246">
        <f t="shared" si="2"/>
        <v>231158.90560287703</v>
      </c>
      <c r="H62" s="247">
        <f t="shared" si="3"/>
        <v>3.9659152415673082E-2</v>
      </c>
      <c r="J62" s="18"/>
    </row>
    <row r="63" spans="1:10">
      <c r="A63" s="238">
        <v>53</v>
      </c>
      <c r="B63" s="239" t="s">
        <v>55</v>
      </c>
      <c r="C63" s="105">
        <f>PFI!C71</f>
        <v>2356532.0502425856</v>
      </c>
      <c r="D63" s="272">
        <f>PFI!L71</f>
        <v>1503241.2137491126</v>
      </c>
      <c r="E63" s="278">
        <f t="shared" si="1"/>
        <v>3859773.2639916982</v>
      </c>
      <c r="F63" s="180">
        <v>3700109.1505526649</v>
      </c>
      <c r="G63" s="246">
        <f t="shared" si="2"/>
        <v>159664.11343903327</v>
      </c>
      <c r="H63" s="247">
        <f t="shared" si="3"/>
        <v>4.3151190125076511E-2</v>
      </c>
      <c r="J63" s="18"/>
    </row>
    <row r="64" spans="1:10">
      <c r="A64" s="238">
        <v>54</v>
      </c>
      <c r="B64" s="239" t="s">
        <v>56</v>
      </c>
      <c r="C64" s="105">
        <f>PFI!C72</f>
        <v>3881859.595302708</v>
      </c>
      <c r="D64" s="272">
        <f>PFI!L72</f>
        <v>770579.78354824882</v>
      </c>
      <c r="E64" s="278">
        <f t="shared" si="1"/>
        <v>4652439.3788509564</v>
      </c>
      <c r="F64" s="180">
        <v>4392012.4439779194</v>
      </c>
      <c r="G64" s="246">
        <f t="shared" si="2"/>
        <v>260426.93487303704</v>
      </c>
      <c r="H64" s="247">
        <f t="shared" si="3"/>
        <v>5.9295582194927476E-2</v>
      </c>
      <c r="J64" s="18"/>
    </row>
    <row r="65" spans="1:10">
      <c r="A65" s="238">
        <v>55</v>
      </c>
      <c r="B65" s="239" t="s">
        <v>57</v>
      </c>
      <c r="C65" s="105">
        <f>PFI!C73</f>
        <v>3265643.0035773199</v>
      </c>
      <c r="D65" s="272">
        <f>PFI!L73</f>
        <v>683815.067940454</v>
      </c>
      <c r="E65" s="278">
        <f t="shared" si="1"/>
        <v>3949458.0715177739</v>
      </c>
      <c r="F65" s="180">
        <v>3772022.3607599395</v>
      </c>
      <c r="G65" s="246">
        <f t="shared" si="2"/>
        <v>177435.71075783437</v>
      </c>
      <c r="H65" s="247">
        <f t="shared" si="3"/>
        <v>4.7039941386266548E-2</v>
      </c>
      <c r="J65" s="18"/>
    </row>
    <row r="66" spans="1:10">
      <c r="A66" s="238">
        <v>56</v>
      </c>
      <c r="B66" s="239" t="s">
        <v>58</v>
      </c>
      <c r="C66" s="105">
        <f>PFI!C74</f>
        <v>6532573.7807466006</v>
      </c>
      <c r="D66" s="272">
        <f>PFI!L74</f>
        <v>3958293.0533739696</v>
      </c>
      <c r="E66" s="278">
        <f t="shared" si="1"/>
        <v>10490866.83412057</v>
      </c>
      <c r="F66" s="180">
        <v>10034999.608740505</v>
      </c>
      <c r="G66" s="246">
        <f t="shared" si="2"/>
        <v>455867.22538006492</v>
      </c>
      <c r="H66" s="247">
        <f t="shared" si="3"/>
        <v>4.542772726996458E-2</v>
      </c>
      <c r="J66" s="18"/>
    </row>
    <row r="67" spans="1:10">
      <c r="A67" s="238">
        <v>57</v>
      </c>
      <c r="B67" s="239" t="s">
        <v>59</v>
      </c>
      <c r="C67" s="105">
        <f>PFI!C75</f>
        <v>3647548.1985218097</v>
      </c>
      <c r="D67" s="272">
        <f>PFI!L75</f>
        <v>301353.68169652164</v>
      </c>
      <c r="E67" s="278">
        <f t="shared" si="1"/>
        <v>3948901.8802183312</v>
      </c>
      <c r="F67" s="180">
        <v>3802635.9533025031</v>
      </c>
      <c r="G67" s="246">
        <f t="shared" si="2"/>
        <v>146265.92691582814</v>
      </c>
      <c r="H67" s="247">
        <f t="shared" si="3"/>
        <v>3.8464351758100701E-2</v>
      </c>
      <c r="J67" s="18"/>
    </row>
    <row r="68" spans="1:10">
      <c r="A68" s="238">
        <v>58</v>
      </c>
      <c r="B68" s="239" t="s">
        <v>60</v>
      </c>
      <c r="C68" s="105">
        <f>PFI!C76</f>
        <v>2930730.9843615238</v>
      </c>
      <c r="D68" s="272">
        <f>PFI!L76</f>
        <v>1451543.2238318773</v>
      </c>
      <c r="E68" s="278">
        <f t="shared" si="1"/>
        <v>4382274.2081934009</v>
      </c>
      <c r="F68" s="180">
        <v>4106989.0013959426</v>
      </c>
      <c r="G68" s="246">
        <f t="shared" si="2"/>
        <v>275285.20679745823</v>
      </c>
      <c r="H68" s="247">
        <f t="shared" si="3"/>
        <v>6.7028474316315423E-2</v>
      </c>
      <c r="J68" s="18"/>
    </row>
    <row r="69" spans="1:10">
      <c r="A69" s="238">
        <v>59</v>
      </c>
      <c r="B69" s="239" t="s">
        <v>61</v>
      </c>
      <c r="C69" s="105">
        <f>PFI!C77</f>
        <v>12120669.568155833</v>
      </c>
      <c r="D69" s="272">
        <f>PFI!L77</f>
        <v>4854137.8578735786</v>
      </c>
      <c r="E69" s="278">
        <f t="shared" si="1"/>
        <v>16974807.42602941</v>
      </c>
      <c r="F69" s="180">
        <v>16163807.742303677</v>
      </c>
      <c r="G69" s="246">
        <f t="shared" si="2"/>
        <v>810999.68372573331</v>
      </c>
      <c r="H69" s="247">
        <f t="shared" si="3"/>
        <v>5.0173801659567863E-2</v>
      </c>
      <c r="J69" s="18"/>
    </row>
    <row r="70" spans="1:10">
      <c r="A70" s="238">
        <v>60</v>
      </c>
      <c r="B70" s="239" t="s">
        <v>62</v>
      </c>
      <c r="C70" s="105">
        <f>PFI!C78</f>
        <v>4255302.1972635649</v>
      </c>
      <c r="D70" s="272">
        <f>PFI!L78</f>
        <v>234326.42599035593</v>
      </c>
      <c r="E70" s="278">
        <f t="shared" si="1"/>
        <v>4489628.623253921</v>
      </c>
      <c r="F70" s="180">
        <v>4181502.2213497115</v>
      </c>
      <c r="G70" s="246">
        <f t="shared" si="2"/>
        <v>308126.40190420952</v>
      </c>
      <c r="H70" s="247">
        <f t="shared" si="3"/>
        <v>7.3687968006089344E-2</v>
      </c>
      <c r="J70" s="18"/>
    </row>
    <row r="71" spans="1:10">
      <c r="A71" s="238">
        <v>61</v>
      </c>
      <c r="B71" s="239" t="s">
        <v>63</v>
      </c>
      <c r="C71" s="105">
        <f>PFI!C79</f>
        <v>25311990.463647921</v>
      </c>
      <c r="D71" s="272">
        <f>PFI!L79</f>
        <v>-4011926.7031593272</v>
      </c>
      <c r="E71" s="278">
        <f t="shared" si="1"/>
        <v>21300063.760488592</v>
      </c>
      <c r="F71" s="180">
        <v>19892903.868798036</v>
      </c>
      <c r="G71" s="246">
        <f t="shared" si="2"/>
        <v>1407159.891690556</v>
      </c>
      <c r="H71" s="247">
        <f t="shared" si="3"/>
        <v>7.0736776338505392E-2</v>
      </c>
      <c r="J71" s="18"/>
    </row>
    <row r="72" spans="1:10">
      <c r="A72" s="238">
        <v>62</v>
      </c>
      <c r="B72" s="239" t="s">
        <v>64</v>
      </c>
      <c r="C72" s="105">
        <f>PFI!C80</f>
        <v>7097067.0623575794</v>
      </c>
      <c r="D72" s="272">
        <f>PFI!L80</f>
        <v>613984.82195554418</v>
      </c>
      <c r="E72" s="278">
        <f t="shared" si="1"/>
        <v>7711051.8843131233</v>
      </c>
      <c r="F72" s="180">
        <v>7315167.4629056966</v>
      </c>
      <c r="G72" s="246">
        <f t="shared" si="2"/>
        <v>395884.42140742671</v>
      </c>
      <c r="H72" s="247">
        <f t="shared" si="3"/>
        <v>5.4118299193409714E-2</v>
      </c>
      <c r="J72" s="18"/>
    </row>
    <row r="73" spans="1:10">
      <c r="A73" s="238">
        <v>63</v>
      </c>
      <c r="B73" s="239" t="s">
        <v>65</v>
      </c>
      <c r="C73" s="105">
        <f>PFI!C81</f>
        <v>2007395.9983614143</v>
      </c>
      <c r="D73" s="272">
        <f>PFI!L81</f>
        <v>453262.52219422418</v>
      </c>
      <c r="E73" s="278">
        <f t="shared" si="1"/>
        <v>2460658.5205556387</v>
      </c>
      <c r="F73" s="180">
        <v>2333396.0544512952</v>
      </c>
      <c r="G73" s="246">
        <f t="shared" si="2"/>
        <v>127262.46610434353</v>
      </c>
      <c r="H73" s="247">
        <f t="shared" si="3"/>
        <v>5.4539590851528041E-2</v>
      </c>
      <c r="J73" s="18"/>
    </row>
    <row r="74" spans="1:10">
      <c r="A74" s="238">
        <v>64</v>
      </c>
      <c r="B74" s="239" t="s">
        <v>66</v>
      </c>
      <c r="C74" s="105">
        <f>PFI!C82</f>
        <v>10060636.479855819</v>
      </c>
      <c r="D74" s="272">
        <f>PFI!L82</f>
        <v>2491092.005651813</v>
      </c>
      <c r="E74" s="278">
        <f t="shared" si="1"/>
        <v>12551728.485507632</v>
      </c>
      <c r="F74" s="180">
        <v>11907740.455325255</v>
      </c>
      <c r="G74" s="246">
        <f t="shared" si="2"/>
        <v>643988.0301823765</v>
      </c>
      <c r="H74" s="247">
        <f t="shared" si="3"/>
        <v>5.4081463447952283E-2</v>
      </c>
      <c r="J74" s="18"/>
    </row>
    <row r="75" spans="1:10">
      <c r="A75" s="238">
        <v>65</v>
      </c>
      <c r="B75" s="239" t="s">
        <v>67</v>
      </c>
      <c r="C75" s="105">
        <f>PFI!C83</f>
        <v>5437747.9012705917</v>
      </c>
      <c r="D75" s="272">
        <f>PFI!L83</f>
        <v>2579305.8934726492</v>
      </c>
      <c r="E75" s="278">
        <f t="shared" ref="E75:E129" si="4">C75+D75</f>
        <v>8017053.7947432408</v>
      </c>
      <c r="F75" s="180">
        <v>7606092.6111364849</v>
      </c>
      <c r="G75" s="246">
        <f t="shared" ref="G75:G129" si="5">E75-F75</f>
        <v>410961.18360675592</v>
      </c>
      <c r="H75" s="247">
        <f t="shared" ref="H75:H131" si="6">E75/F75-1</f>
        <v>5.4030525871463286E-2</v>
      </c>
      <c r="J75" s="18"/>
    </row>
    <row r="76" spans="1:10">
      <c r="A76" s="238">
        <v>66</v>
      </c>
      <c r="B76" s="239" t="s">
        <v>68</v>
      </c>
      <c r="C76" s="105">
        <f>PFI!C84</f>
        <v>1319980.2832653983</v>
      </c>
      <c r="D76" s="272">
        <f>PFI!L84</f>
        <v>443648.31332467438</v>
      </c>
      <c r="E76" s="278">
        <f t="shared" si="4"/>
        <v>1763628.5965900728</v>
      </c>
      <c r="F76" s="180">
        <v>1697315.1241587012</v>
      </c>
      <c r="G76" s="246">
        <f t="shared" si="5"/>
        <v>66313.472431371687</v>
      </c>
      <c r="H76" s="247">
        <f t="shared" si="6"/>
        <v>3.9069629138101858E-2</v>
      </c>
      <c r="J76" s="18"/>
    </row>
    <row r="77" spans="1:10">
      <c r="A77" s="238">
        <v>67</v>
      </c>
      <c r="B77" s="239" t="s">
        <v>69</v>
      </c>
      <c r="C77" s="105">
        <f>PFI!C85</f>
        <v>5676285.0970941661</v>
      </c>
      <c r="D77" s="272">
        <f>PFI!L85</f>
        <v>3088002.2079043598</v>
      </c>
      <c r="E77" s="278">
        <f t="shared" si="4"/>
        <v>8764287.3049985263</v>
      </c>
      <c r="F77" s="180">
        <v>8279329.5105015645</v>
      </c>
      <c r="G77" s="246">
        <f t="shared" si="5"/>
        <v>484957.79449696187</v>
      </c>
      <c r="H77" s="247">
        <f t="shared" si="6"/>
        <v>5.8574525132963684E-2</v>
      </c>
      <c r="J77" s="18"/>
    </row>
    <row r="78" spans="1:10">
      <c r="A78" s="238">
        <v>68</v>
      </c>
      <c r="B78" s="239" t="s">
        <v>70</v>
      </c>
      <c r="C78" s="105">
        <f>PFI!C86</f>
        <v>12938163.159206858</v>
      </c>
      <c r="D78" s="272">
        <f>PFI!L86</f>
        <v>4314279.2805048032</v>
      </c>
      <c r="E78" s="278">
        <f t="shared" si="4"/>
        <v>17252442.43971166</v>
      </c>
      <c r="F78" s="180">
        <v>16414020.68266023</v>
      </c>
      <c r="G78" s="246">
        <f t="shared" si="5"/>
        <v>838421.75705143064</v>
      </c>
      <c r="H78" s="247">
        <f t="shared" si="6"/>
        <v>5.1079608906374752E-2</v>
      </c>
      <c r="J78" s="18"/>
    </row>
    <row r="79" spans="1:10">
      <c r="A79" s="238">
        <v>69</v>
      </c>
      <c r="B79" s="239" t="s">
        <v>71</v>
      </c>
      <c r="C79" s="105">
        <f>PFI!C87</f>
        <v>2612145.0327105811</v>
      </c>
      <c r="D79" s="272">
        <f>PFI!L87</f>
        <v>178241.15319766468</v>
      </c>
      <c r="E79" s="278">
        <f t="shared" si="4"/>
        <v>2790386.1859082459</v>
      </c>
      <c r="F79" s="180">
        <v>2604919.8410402765</v>
      </c>
      <c r="G79" s="246">
        <f t="shared" si="5"/>
        <v>185466.3448679694</v>
      </c>
      <c r="H79" s="247">
        <f t="shared" si="6"/>
        <v>7.1198484477704049E-2</v>
      </c>
      <c r="J79" s="18"/>
    </row>
    <row r="80" spans="1:10">
      <c r="A80" s="238">
        <v>70</v>
      </c>
      <c r="B80" s="239" t="s">
        <v>72</v>
      </c>
      <c r="C80" s="105">
        <f>PFI!C88</f>
        <v>26128104.626715027</v>
      </c>
      <c r="D80" s="272">
        <f>PFI!L88</f>
        <v>-5799080.6864602212</v>
      </c>
      <c r="E80" s="278">
        <f t="shared" si="4"/>
        <v>20329023.940254807</v>
      </c>
      <c r="F80" s="180">
        <v>18379679.661954403</v>
      </c>
      <c r="G80" s="246">
        <f t="shared" si="5"/>
        <v>1949344.2783004045</v>
      </c>
      <c r="H80" s="247">
        <f t="shared" si="6"/>
        <v>0.10605975262645684</v>
      </c>
      <c r="J80" s="18"/>
    </row>
    <row r="81" spans="1:10">
      <c r="A81" s="238">
        <v>71</v>
      </c>
      <c r="B81" s="239" t="s">
        <v>73</v>
      </c>
      <c r="C81" s="105">
        <f>PFI!C89</f>
        <v>1543318.8562969337</v>
      </c>
      <c r="D81" s="272">
        <f>PFI!L89</f>
        <v>733825.84119767253</v>
      </c>
      <c r="E81" s="278">
        <f t="shared" si="4"/>
        <v>2277144.6974946065</v>
      </c>
      <c r="F81" s="180">
        <v>2192744.5266871173</v>
      </c>
      <c r="G81" s="246">
        <f t="shared" si="5"/>
        <v>84400.170807489194</v>
      </c>
      <c r="H81" s="247">
        <f t="shared" si="6"/>
        <v>3.8490653963690002E-2</v>
      </c>
      <c r="J81" s="18"/>
    </row>
    <row r="82" spans="1:10">
      <c r="A82" s="238">
        <v>72</v>
      </c>
      <c r="B82" s="239" t="s">
        <v>74</v>
      </c>
      <c r="C82" s="105">
        <f>PFI!C90</f>
        <v>888305.22268968297</v>
      </c>
      <c r="D82" s="272">
        <f>PFI!L90</f>
        <v>255788.21503866036</v>
      </c>
      <c r="E82" s="278">
        <f t="shared" si="4"/>
        <v>1144093.4377283433</v>
      </c>
      <c r="F82" s="180">
        <v>1119939.6983183266</v>
      </c>
      <c r="G82" s="246">
        <f t="shared" si="5"/>
        <v>24153.739410016686</v>
      </c>
      <c r="H82" s="247">
        <f t="shared" si="6"/>
        <v>2.1566999943198217E-2</v>
      </c>
      <c r="J82" s="18"/>
    </row>
    <row r="83" spans="1:10">
      <c r="A83" s="238">
        <v>73</v>
      </c>
      <c r="B83" s="239" t="s">
        <v>75</v>
      </c>
      <c r="C83" s="105">
        <f>PFI!C91</f>
        <v>1201048.6338690964</v>
      </c>
      <c r="D83" s="272">
        <f>PFI!L91</f>
        <v>255466.83296029584</v>
      </c>
      <c r="E83" s="278">
        <f t="shared" si="4"/>
        <v>1456515.4668293921</v>
      </c>
      <c r="F83" s="180">
        <v>1397698.3297863619</v>
      </c>
      <c r="G83" s="246">
        <f t="shared" si="5"/>
        <v>58817.137043030234</v>
      </c>
      <c r="H83" s="247">
        <f t="shared" si="6"/>
        <v>4.2081424717750338E-2</v>
      </c>
      <c r="J83" s="18"/>
    </row>
    <row r="84" spans="1:10">
      <c r="A84" s="238">
        <v>74</v>
      </c>
      <c r="B84" s="239" t="s">
        <v>76</v>
      </c>
      <c r="C84" s="105">
        <f>PFI!C92</f>
        <v>1922690.1485510957</v>
      </c>
      <c r="D84" s="272">
        <f>PFI!L92</f>
        <v>696356.70917693083</v>
      </c>
      <c r="E84" s="278">
        <f t="shared" si="4"/>
        <v>2619046.8577280268</v>
      </c>
      <c r="F84" s="180">
        <v>2515254.6717500556</v>
      </c>
      <c r="G84" s="246">
        <f t="shared" si="5"/>
        <v>103792.18597797118</v>
      </c>
      <c r="H84" s="247">
        <f t="shared" si="6"/>
        <v>4.1265080289366818E-2</v>
      </c>
      <c r="J84" s="18"/>
    </row>
    <row r="85" spans="1:10">
      <c r="A85" s="238">
        <v>75</v>
      </c>
      <c r="B85" s="239" t="s">
        <v>77</v>
      </c>
      <c r="C85" s="105">
        <f>PFI!C93</f>
        <v>2108737.0857414799</v>
      </c>
      <c r="D85" s="272">
        <f>PFI!L93</f>
        <v>398046.26639939699</v>
      </c>
      <c r="E85" s="278">
        <f t="shared" si="4"/>
        <v>2506783.3521408769</v>
      </c>
      <c r="F85" s="180">
        <v>2455267.7537676985</v>
      </c>
      <c r="G85" s="246">
        <f t="shared" si="5"/>
        <v>51515.598373178393</v>
      </c>
      <c r="H85" s="247">
        <f t="shared" si="6"/>
        <v>2.0981662099429199E-2</v>
      </c>
      <c r="J85" s="18"/>
    </row>
    <row r="86" spans="1:10">
      <c r="A86" s="238">
        <v>76</v>
      </c>
      <c r="B86" s="239" t="s">
        <v>78</v>
      </c>
      <c r="C86" s="105">
        <f>PFI!C94</f>
        <v>25712984.54044237</v>
      </c>
      <c r="D86" s="272">
        <f>PFI!L94</f>
        <v>1398308.2996459806</v>
      </c>
      <c r="E86" s="278">
        <f t="shared" si="4"/>
        <v>27111292.840088349</v>
      </c>
      <c r="F86" s="180">
        <v>25578199.871818982</v>
      </c>
      <c r="G86" s="246">
        <f t="shared" si="5"/>
        <v>1533092.9682693668</v>
      </c>
      <c r="H86" s="247">
        <f t="shared" si="6"/>
        <v>5.9937484887607972E-2</v>
      </c>
      <c r="J86" s="18"/>
    </row>
    <row r="87" spans="1:10">
      <c r="A87" s="238">
        <v>77</v>
      </c>
      <c r="B87" s="239" t="s">
        <v>79</v>
      </c>
      <c r="C87" s="105">
        <f>PFI!C95</f>
        <v>15871647.764627675</v>
      </c>
      <c r="D87" s="272">
        <f>PFI!L95</f>
        <v>-242197.56058409205</v>
      </c>
      <c r="E87" s="278">
        <f t="shared" si="4"/>
        <v>15629450.204043582</v>
      </c>
      <c r="F87" s="180">
        <v>14640774.115560681</v>
      </c>
      <c r="G87" s="246">
        <f t="shared" si="5"/>
        <v>988676.08848290145</v>
      </c>
      <c r="H87" s="247">
        <f t="shared" si="6"/>
        <v>6.7528948994036053E-2</v>
      </c>
      <c r="J87" s="18"/>
    </row>
    <row r="88" spans="1:10">
      <c r="A88" s="238">
        <v>78</v>
      </c>
      <c r="B88" s="241" t="s">
        <v>80</v>
      </c>
      <c r="C88" s="105">
        <f>PFI!C96</f>
        <v>7881119.4572625821</v>
      </c>
      <c r="D88" s="272">
        <f>PFI!L96</f>
        <v>440069.99959577422</v>
      </c>
      <c r="E88" s="278">
        <f t="shared" si="4"/>
        <v>8321189.4568583565</v>
      </c>
      <c r="F88" s="180">
        <v>7859247.2810044726</v>
      </c>
      <c r="G88" s="246">
        <f t="shared" si="5"/>
        <v>461942.17585388385</v>
      </c>
      <c r="H88" s="247">
        <f t="shared" si="6"/>
        <v>5.8776898007826039E-2</v>
      </c>
      <c r="J88" s="18"/>
    </row>
    <row r="89" spans="1:10">
      <c r="A89" s="238">
        <v>79</v>
      </c>
      <c r="B89" s="239" t="s">
        <v>81</v>
      </c>
      <c r="C89" s="105">
        <f>PFI!C97</f>
        <v>2406966.8296369147</v>
      </c>
      <c r="D89" s="272">
        <f>PFI!L97</f>
        <v>575156.12555418466</v>
      </c>
      <c r="E89" s="278">
        <f t="shared" si="4"/>
        <v>2982122.9551910991</v>
      </c>
      <c r="F89" s="180">
        <v>2861497.2866664669</v>
      </c>
      <c r="G89" s="246">
        <f t="shared" si="5"/>
        <v>120625.66852463223</v>
      </c>
      <c r="H89" s="247">
        <f t="shared" si="6"/>
        <v>4.2154738041061179E-2</v>
      </c>
      <c r="J89" s="18"/>
    </row>
    <row r="90" spans="1:10">
      <c r="A90" s="238">
        <v>80</v>
      </c>
      <c r="B90" s="239" t="s">
        <v>82</v>
      </c>
      <c r="C90" s="105">
        <f>PFI!C98</f>
        <v>1638504.1111258727</v>
      </c>
      <c r="D90" s="272">
        <f>PFI!L98</f>
        <v>499766.03051722242</v>
      </c>
      <c r="E90" s="278">
        <f t="shared" si="4"/>
        <v>2138270.1416430953</v>
      </c>
      <c r="F90" s="180">
        <v>2133649.9198055454</v>
      </c>
      <c r="G90" s="246">
        <f t="shared" si="5"/>
        <v>4620.221837549936</v>
      </c>
      <c r="H90" s="247">
        <f t="shared" si="6"/>
        <v>2.1654076400550171E-3</v>
      </c>
      <c r="J90" s="18"/>
    </row>
    <row r="91" spans="1:10">
      <c r="A91" s="238">
        <v>81</v>
      </c>
      <c r="B91" s="239" t="s">
        <v>83</v>
      </c>
      <c r="C91" s="105">
        <f>PFI!C99</f>
        <v>2862204.9612615709</v>
      </c>
      <c r="D91" s="272">
        <f>PFI!L99</f>
        <v>939252.73743735859</v>
      </c>
      <c r="E91" s="278">
        <f t="shared" si="4"/>
        <v>3801457.6986989295</v>
      </c>
      <c r="F91" s="180">
        <v>3656122.2340719691</v>
      </c>
      <c r="G91" s="246">
        <f t="shared" si="5"/>
        <v>145335.46462696046</v>
      </c>
      <c r="H91" s="247">
        <f t="shared" si="6"/>
        <v>3.9751259756185542E-2</v>
      </c>
      <c r="J91" s="18"/>
    </row>
    <row r="92" spans="1:10">
      <c r="A92" s="238">
        <v>82</v>
      </c>
      <c r="B92" s="239" t="s">
        <v>84</v>
      </c>
      <c r="C92" s="105">
        <f>PFI!C100</f>
        <v>5171903.7509999592</v>
      </c>
      <c r="D92" s="272">
        <f>PFI!L100</f>
        <v>1562895.6729028223</v>
      </c>
      <c r="E92" s="278">
        <f t="shared" si="4"/>
        <v>6734799.4239027817</v>
      </c>
      <c r="F92" s="180">
        <v>6476520.100337212</v>
      </c>
      <c r="G92" s="246">
        <f t="shared" si="5"/>
        <v>258279.32356556971</v>
      </c>
      <c r="H92" s="247">
        <f t="shared" si="6"/>
        <v>3.9879336366472673E-2</v>
      </c>
      <c r="J92" s="18"/>
    </row>
    <row r="93" spans="1:10">
      <c r="A93" s="238">
        <v>83</v>
      </c>
      <c r="B93" s="239" t="s">
        <v>85</v>
      </c>
      <c r="C93" s="105">
        <f>PFI!C101</f>
        <v>2698393.9725639913</v>
      </c>
      <c r="D93" s="272">
        <f>PFI!L101</f>
        <v>1262774.8011298641</v>
      </c>
      <c r="E93" s="278">
        <f t="shared" si="4"/>
        <v>3961168.7736938554</v>
      </c>
      <c r="F93" s="180">
        <v>3786689.4811641872</v>
      </c>
      <c r="G93" s="246">
        <f t="shared" si="5"/>
        <v>174479.29252966819</v>
      </c>
      <c r="H93" s="247">
        <f t="shared" si="6"/>
        <v>4.6077000344909802E-2</v>
      </c>
      <c r="J93" s="18"/>
    </row>
    <row r="94" spans="1:10">
      <c r="A94" s="238">
        <v>84</v>
      </c>
      <c r="B94" s="239" t="s">
        <v>86</v>
      </c>
      <c r="C94" s="105">
        <f>PFI!C102</f>
        <v>5056546.7460959889</v>
      </c>
      <c r="D94" s="272">
        <f>PFI!L102</f>
        <v>986802.4151530948</v>
      </c>
      <c r="E94" s="278">
        <f t="shared" si="4"/>
        <v>6043349.1612490835</v>
      </c>
      <c r="F94" s="180">
        <v>5683754.4257784765</v>
      </c>
      <c r="G94" s="246">
        <f t="shared" si="5"/>
        <v>359594.73547060695</v>
      </c>
      <c r="H94" s="247">
        <f t="shared" si="6"/>
        <v>6.3267113343193904E-2</v>
      </c>
      <c r="J94" s="18"/>
    </row>
    <row r="95" spans="1:10">
      <c r="A95" s="238">
        <v>85</v>
      </c>
      <c r="B95" s="239" t="s">
        <v>87</v>
      </c>
      <c r="C95" s="105">
        <f>PFI!C103</f>
        <v>1679798.4762958491</v>
      </c>
      <c r="D95" s="272">
        <f>PFI!L103</f>
        <v>606641.02118926065</v>
      </c>
      <c r="E95" s="278">
        <f t="shared" si="4"/>
        <v>2286439.4974851096</v>
      </c>
      <c r="F95" s="180">
        <v>2178049.3015937796</v>
      </c>
      <c r="G95" s="246">
        <f t="shared" si="5"/>
        <v>108390.19589133002</v>
      </c>
      <c r="H95" s="247">
        <f t="shared" si="6"/>
        <v>4.9764803676398017E-2</v>
      </c>
      <c r="J95" s="18"/>
    </row>
    <row r="96" spans="1:10">
      <c r="A96" s="238">
        <v>86</v>
      </c>
      <c r="B96" s="239" t="s">
        <v>88</v>
      </c>
      <c r="C96" s="105">
        <f>PFI!C104</f>
        <v>10488001.183443595</v>
      </c>
      <c r="D96" s="272">
        <f>PFI!L104</f>
        <v>7572959.2649010047</v>
      </c>
      <c r="E96" s="278">
        <f t="shared" si="4"/>
        <v>18060960.448344599</v>
      </c>
      <c r="F96" s="180">
        <v>17488450.173818398</v>
      </c>
      <c r="G96" s="246">
        <f t="shared" si="5"/>
        <v>572510.27452620119</v>
      </c>
      <c r="H96" s="247">
        <f t="shared" si="6"/>
        <v>3.273647858077755E-2</v>
      </c>
      <c r="J96" s="18"/>
    </row>
    <row r="97" spans="1:10">
      <c r="A97" s="238">
        <v>87</v>
      </c>
      <c r="B97" s="239" t="s">
        <v>89</v>
      </c>
      <c r="C97" s="105">
        <f>PFI!C105</f>
        <v>2044194.2705400188</v>
      </c>
      <c r="D97" s="272">
        <f>PFI!L105</f>
        <v>1370815.8440502749</v>
      </c>
      <c r="E97" s="278">
        <f t="shared" si="4"/>
        <v>3415010.1145902937</v>
      </c>
      <c r="F97" s="180">
        <v>3241400.5988365039</v>
      </c>
      <c r="G97" s="246">
        <f t="shared" si="5"/>
        <v>173609.5157537898</v>
      </c>
      <c r="H97" s="247">
        <f t="shared" si="6"/>
        <v>5.3560030752171306E-2</v>
      </c>
      <c r="J97" s="18"/>
    </row>
    <row r="98" spans="1:10">
      <c r="A98" s="238">
        <v>88</v>
      </c>
      <c r="B98" s="239" t="s">
        <v>90</v>
      </c>
      <c r="C98" s="105">
        <f>PFI!C106</f>
        <v>2110174.0344584072</v>
      </c>
      <c r="D98" s="272">
        <f>PFI!L106</f>
        <v>554015.10191250569</v>
      </c>
      <c r="E98" s="278">
        <f t="shared" si="4"/>
        <v>2664189.1363709131</v>
      </c>
      <c r="F98" s="180">
        <v>2618818.0958756888</v>
      </c>
      <c r="G98" s="246">
        <f t="shared" si="5"/>
        <v>45371.040495224297</v>
      </c>
      <c r="H98" s="247">
        <f t="shared" si="6"/>
        <v>1.7325006485436223E-2</v>
      </c>
      <c r="J98" s="18"/>
    </row>
    <row r="99" spans="1:10">
      <c r="A99" s="238">
        <v>89</v>
      </c>
      <c r="B99" s="239" t="s">
        <v>91</v>
      </c>
      <c r="C99" s="105">
        <f>PFI!C107</f>
        <v>4976811.2221822841</v>
      </c>
      <c r="D99" s="272">
        <f>PFI!L107</f>
        <v>320907.18846593634</v>
      </c>
      <c r="E99" s="278">
        <f t="shared" si="4"/>
        <v>5297718.4106482202</v>
      </c>
      <c r="F99" s="180">
        <v>4873494.7171775736</v>
      </c>
      <c r="G99" s="246">
        <f t="shared" si="5"/>
        <v>424223.69347064663</v>
      </c>
      <c r="H99" s="247">
        <f t="shared" si="6"/>
        <v>8.7047122873733285E-2</v>
      </c>
      <c r="J99" s="18"/>
    </row>
    <row r="100" spans="1:10">
      <c r="A100" s="238">
        <v>90</v>
      </c>
      <c r="B100" s="239" t="s">
        <v>92</v>
      </c>
      <c r="C100" s="105">
        <f>PFI!C108</f>
        <v>955873.50833452935</v>
      </c>
      <c r="D100" s="272">
        <f>PFI!L108</f>
        <v>406113.60241386358</v>
      </c>
      <c r="E100" s="278">
        <f t="shared" si="4"/>
        <v>1361987.110748393</v>
      </c>
      <c r="F100" s="180">
        <v>1288462.2405275097</v>
      </c>
      <c r="G100" s="246">
        <f t="shared" si="5"/>
        <v>73524.870220883284</v>
      </c>
      <c r="H100" s="247">
        <f t="shared" si="6"/>
        <v>5.7064047286928155E-2</v>
      </c>
      <c r="J100" s="18"/>
    </row>
    <row r="101" spans="1:10">
      <c r="A101" s="238">
        <v>91</v>
      </c>
      <c r="B101" s="239" t="s">
        <v>93</v>
      </c>
      <c r="C101" s="105">
        <f>PFI!C109</f>
        <v>896553.42623645172</v>
      </c>
      <c r="D101" s="272">
        <f>PFI!L109</f>
        <v>708880.9227803417</v>
      </c>
      <c r="E101" s="278">
        <f t="shared" si="4"/>
        <v>1605434.3490167935</v>
      </c>
      <c r="F101" s="180">
        <v>1552023.2116183406</v>
      </c>
      <c r="G101" s="246">
        <f t="shared" si="5"/>
        <v>53411.137398452964</v>
      </c>
      <c r="H101" s="247">
        <f t="shared" si="6"/>
        <v>3.4413877961760431E-2</v>
      </c>
      <c r="J101" s="18"/>
    </row>
    <row r="102" spans="1:10">
      <c r="A102" s="238">
        <v>92</v>
      </c>
      <c r="B102" s="239" t="s">
        <v>94</v>
      </c>
      <c r="C102" s="105">
        <f>PFI!C110</f>
        <v>2048430.3328840814</v>
      </c>
      <c r="D102" s="272">
        <f>PFI!L110</f>
        <v>563405.17128867004</v>
      </c>
      <c r="E102" s="278">
        <f t="shared" si="4"/>
        <v>2611835.5041727517</v>
      </c>
      <c r="F102" s="180">
        <v>2491253.6041202657</v>
      </c>
      <c r="G102" s="246">
        <f t="shared" si="5"/>
        <v>120581.90005248599</v>
      </c>
      <c r="H102" s="247">
        <f t="shared" si="6"/>
        <v>4.8402097583745141E-2</v>
      </c>
      <c r="J102" s="18"/>
    </row>
    <row r="103" spans="1:10">
      <c r="A103" s="238">
        <v>93</v>
      </c>
      <c r="B103" s="239" t="s">
        <v>95</v>
      </c>
      <c r="C103" s="105">
        <f>PFI!C111</f>
        <v>2714705.0212492552</v>
      </c>
      <c r="D103" s="272">
        <f>PFI!L111</f>
        <v>918130.47626608005</v>
      </c>
      <c r="E103" s="278">
        <f t="shared" si="4"/>
        <v>3632835.4975153352</v>
      </c>
      <c r="F103" s="180">
        <v>3439725.4076053547</v>
      </c>
      <c r="G103" s="246">
        <f t="shared" si="5"/>
        <v>193110.08990998054</v>
      </c>
      <c r="H103" s="247">
        <f t="shared" si="6"/>
        <v>5.6141135418253718E-2</v>
      </c>
      <c r="J103" s="18"/>
    </row>
    <row r="104" spans="1:10">
      <c r="A104" s="238">
        <v>94</v>
      </c>
      <c r="B104" s="239" t="s">
        <v>96</v>
      </c>
      <c r="C104" s="105">
        <f>PFI!C112</f>
        <v>4808035.4034433635</v>
      </c>
      <c r="D104" s="272">
        <f>PFI!L112</f>
        <v>947069.7237768647</v>
      </c>
      <c r="E104" s="278">
        <f t="shared" si="4"/>
        <v>5755105.1272202283</v>
      </c>
      <c r="F104" s="180">
        <v>5604148.5139357792</v>
      </c>
      <c r="G104" s="246">
        <f t="shared" si="5"/>
        <v>150956.61328444909</v>
      </c>
      <c r="H104" s="247">
        <f t="shared" si="6"/>
        <v>2.6936583302363815E-2</v>
      </c>
      <c r="J104" s="18"/>
    </row>
    <row r="105" spans="1:10">
      <c r="A105" s="238">
        <v>95</v>
      </c>
      <c r="B105" s="239" t="s">
        <v>97</v>
      </c>
      <c r="C105" s="105">
        <f>PFI!C113</f>
        <v>1966455.5752765455</v>
      </c>
      <c r="D105" s="272">
        <f>PFI!L113</f>
        <v>699973.2439242187</v>
      </c>
      <c r="E105" s="278">
        <f t="shared" si="4"/>
        <v>2666428.8192007644</v>
      </c>
      <c r="F105" s="180">
        <v>2568467.5253974725</v>
      </c>
      <c r="G105" s="246">
        <f t="shared" si="5"/>
        <v>97961.293803291861</v>
      </c>
      <c r="H105" s="247">
        <f t="shared" si="6"/>
        <v>3.8139977568192984E-2</v>
      </c>
      <c r="J105" s="18"/>
    </row>
    <row r="106" spans="1:10">
      <c r="A106" s="238">
        <v>96</v>
      </c>
      <c r="B106" s="239" t="s">
        <v>98</v>
      </c>
      <c r="C106" s="105">
        <f>PFI!C114</f>
        <v>19451744.879018713</v>
      </c>
      <c r="D106" s="272">
        <f>PFI!L114</f>
        <v>-795138.09645167354</v>
      </c>
      <c r="E106" s="278">
        <f t="shared" si="4"/>
        <v>18656606.782567039</v>
      </c>
      <c r="F106" s="180">
        <v>17288779.135227121</v>
      </c>
      <c r="G106" s="246">
        <f t="shared" si="5"/>
        <v>1367827.6473399177</v>
      </c>
      <c r="H106" s="247">
        <f t="shared" si="6"/>
        <v>7.911649727497938E-2</v>
      </c>
      <c r="J106" s="18"/>
    </row>
    <row r="107" spans="1:10">
      <c r="A107" s="238">
        <v>97</v>
      </c>
      <c r="B107" s="239" t="s">
        <v>99</v>
      </c>
      <c r="C107" s="105">
        <f>PFI!C115</f>
        <v>14881579.496172726</v>
      </c>
      <c r="D107" s="272">
        <f>PFI!L115</f>
        <v>3440481.3331317971</v>
      </c>
      <c r="E107" s="278">
        <f t="shared" si="4"/>
        <v>18322060.829304524</v>
      </c>
      <c r="F107" s="180">
        <v>17464748.148172677</v>
      </c>
      <c r="G107" s="246">
        <f t="shared" si="5"/>
        <v>857312.6811318472</v>
      </c>
      <c r="H107" s="247">
        <f t="shared" si="6"/>
        <v>4.9088178876575794E-2</v>
      </c>
      <c r="J107" s="18"/>
    </row>
    <row r="108" spans="1:10">
      <c r="A108" s="238">
        <v>98</v>
      </c>
      <c r="B108" s="239" t="s">
        <v>100</v>
      </c>
      <c r="C108" s="105">
        <f>PFI!C116</f>
        <v>5859990.9106565174</v>
      </c>
      <c r="D108" s="272">
        <f>PFI!L116</f>
        <v>-771708.71484809287</v>
      </c>
      <c r="E108" s="278">
        <f t="shared" si="4"/>
        <v>5088282.1958084246</v>
      </c>
      <c r="F108" s="180">
        <v>4809301.8422484268</v>
      </c>
      <c r="G108" s="246">
        <f t="shared" si="5"/>
        <v>278980.35355999786</v>
      </c>
      <c r="H108" s="247">
        <f t="shared" si="6"/>
        <v>5.8008493272189821E-2</v>
      </c>
      <c r="J108" s="18"/>
    </row>
    <row r="109" spans="1:10">
      <c r="A109" s="238">
        <v>99</v>
      </c>
      <c r="B109" s="239" t="s">
        <v>101</v>
      </c>
      <c r="C109" s="105">
        <f>PFI!C117</f>
        <v>1822856.757385195</v>
      </c>
      <c r="D109" s="272">
        <f>PFI!L117</f>
        <v>64912.081146807555</v>
      </c>
      <c r="E109" s="278">
        <f t="shared" si="4"/>
        <v>1887768.8385320026</v>
      </c>
      <c r="F109" s="180">
        <v>1824920.9157116781</v>
      </c>
      <c r="G109" s="246">
        <f t="shared" si="5"/>
        <v>62847.922820324544</v>
      </c>
      <c r="H109" s="247">
        <f t="shared" si="6"/>
        <v>3.4438710345875645E-2</v>
      </c>
      <c r="J109" s="18"/>
    </row>
    <row r="110" spans="1:10">
      <c r="A110" s="238">
        <v>100</v>
      </c>
      <c r="B110" s="239" t="s">
        <v>102</v>
      </c>
      <c r="C110" s="105">
        <f>PFI!C118</f>
        <v>15249957.076863481</v>
      </c>
      <c r="D110" s="272">
        <f>PFI!L118</f>
        <v>-394463.86046270124</v>
      </c>
      <c r="E110" s="278">
        <f t="shared" si="4"/>
        <v>14855493.21640078</v>
      </c>
      <c r="F110" s="180">
        <v>13729119.966498541</v>
      </c>
      <c r="G110" s="246">
        <f t="shared" si="5"/>
        <v>1126373.2499022391</v>
      </c>
      <c r="H110" s="247">
        <f t="shared" si="6"/>
        <v>8.2042640216619001E-2</v>
      </c>
      <c r="J110" s="18"/>
    </row>
    <row r="111" spans="1:10">
      <c r="A111" s="238">
        <v>101</v>
      </c>
      <c r="B111" s="239" t="s">
        <v>103</v>
      </c>
      <c r="C111" s="105">
        <f>PFI!C119</f>
        <v>2254406.8111999622</v>
      </c>
      <c r="D111" s="272">
        <f>PFI!L119</f>
        <v>343826.50224510452</v>
      </c>
      <c r="E111" s="278">
        <f t="shared" si="4"/>
        <v>2598233.3134450666</v>
      </c>
      <c r="F111" s="180">
        <v>2450519.6061032289</v>
      </c>
      <c r="G111" s="246">
        <f t="shared" si="5"/>
        <v>147713.7073418377</v>
      </c>
      <c r="H111" s="247">
        <f t="shared" si="6"/>
        <v>6.0278525000960537E-2</v>
      </c>
      <c r="J111" s="18"/>
    </row>
    <row r="112" spans="1:10">
      <c r="A112" s="238">
        <v>102</v>
      </c>
      <c r="B112" s="239" t="s">
        <v>104</v>
      </c>
      <c r="C112" s="105">
        <f>PFI!C120</f>
        <v>2201812.9270949885</v>
      </c>
      <c r="D112" s="272">
        <f>PFI!L120</f>
        <v>1293665.3371942872</v>
      </c>
      <c r="E112" s="278">
        <f t="shared" si="4"/>
        <v>3495478.2642892757</v>
      </c>
      <c r="F112" s="180">
        <v>3416481.6854079855</v>
      </c>
      <c r="G112" s="246">
        <f t="shared" si="5"/>
        <v>78996.578881290276</v>
      </c>
      <c r="H112" s="247">
        <f t="shared" si="6"/>
        <v>2.3122201772276307E-2</v>
      </c>
      <c r="J112" s="18"/>
    </row>
    <row r="113" spans="1:10">
      <c r="A113" s="238">
        <v>103</v>
      </c>
      <c r="B113" s="239" t="s">
        <v>105</v>
      </c>
      <c r="C113" s="105">
        <f>PFI!C121</f>
        <v>8042026.2542087184</v>
      </c>
      <c r="D113" s="272">
        <f>PFI!L121</f>
        <v>1549136.5611080388</v>
      </c>
      <c r="E113" s="278">
        <f t="shared" si="4"/>
        <v>9591162.8153167572</v>
      </c>
      <c r="F113" s="180">
        <v>9056792.6982117016</v>
      </c>
      <c r="G113" s="246">
        <f t="shared" si="5"/>
        <v>534370.1171050556</v>
      </c>
      <c r="H113" s="247">
        <f t="shared" si="6"/>
        <v>5.9002136287227724E-2</v>
      </c>
      <c r="J113" s="18"/>
    </row>
    <row r="114" spans="1:10">
      <c r="A114" s="238">
        <v>104</v>
      </c>
      <c r="B114" s="239" t="s">
        <v>106</v>
      </c>
      <c r="C114" s="105">
        <f>PFI!C122</f>
        <v>10678392.743191324</v>
      </c>
      <c r="D114" s="272">
        <f>PFI!L122</f>
        <v>-1312368.6360463197</v>
      </c>
      <c r="E114" s="278">
        <f t="shared" si="4"/>
        <v>9366024.107145004</v>
      </c>
      <c r="F114" s="180">
        <v>8711811.9655761477</v>
      </c>
      <c r="G114" s="246">
        <f t="shared" si="5"/>
        <v>654212.14156885631</v>
      </c>
      <c r="H114" s="247">
        <f t="shared" si="6"/>
        <v>7.5094841825547931E-2</v>
      </c>
      <c r="J114" s="18"/>
    </row>
    <row r="115" spans="1:10">
      <c r="A115" s="238">
        <v>105</v>
      </c>
      <c r="B115" s="239" t="s">
        <v>107</v>
      </c>
      <c r="C115" s="105">
        <f>PFI!C123</f>
        <v>1725080.3607774877</v>
      </c>
      <c r="D115" s="272">
        <f>PFI!L123</f>
        <v>645272.5996757648</v>
      </c>
      <c r="E115" s="278">
        <f t="shared" si="4"/>
        <v>2370352.9604532523</v>
      </c>
      <c r="F115" s="180">
        <v>2314759.6457874412</v>
      </c>
      <c r="G115" s="246">
        <f t="shared" si="5"/>
        <v>55593.314665811136</v>
      </c>
      <c r="H115" s="247">
        <f t="shared" si="6"/>
        <v>2.4016884330510857E-2</v>
      </c>
      <c r="J115" s="18"/>
    </row>
    <row r="116" spans="1:10">
      <c r="A116" s="238">
        <v>106</v>
      </c>
      <c r="B116" s="239" t="s">
        <v>108</v>
      </c>
      <c r="C116" s="105">
        <f>PFI!C124</f>
        <v>16564430.109581146</v>
      </c>
      <c r="D116" s="272">
        <f>PFI!L124</f>
        <v>5059358.8799473708</v>
      </c>
      <c r="E116" s="278">
        <f t="shared" si="4"/>
        <v>21623788.989528518</v>
      </c>
      <c r="F116" s="180">
        <v>20799757.994108159</v>
      </c>
      <c r="G116" s="246">
        <f t="shared" si="5"/>
        <v>824030.99542035908</v>
      </c>
      <c r="H116" s="247">
        <f t="shared" si="6"/>
        <v>3.9617335723510783E-2</v>
      </c>
      <c r="J116" s="18"/>
    </row>
    <row r="117" spans="1:10">
      <c r="A117" s="238">
        <v>107</v>
      </c>
      <c r="B117" s="239" t="s">
        <v>109</v>
      </c>
      <c r="C117" s="105">
        <f>PFI!C125</f>
        <v>2353151.4791002069</v>
      </c>
      <c r="D117" s="272">
        <f>PFI!L125</f>
        <v>262715.75721912982</v>
      </c>
      <c r="E117" s="278">
        <f t="shared" si="4"/>
        <v>2615867.2363193366</v>
      </c>
      <c r="F117" s="180">
        <v>2463828.4421777888</v>
      </c>
      <c r="G117" s="246">
        <f t="shared" si="5"/>
        <v>152038.79414154775</v>
      </c>
      <c r="H117" s="247">
        <f t="shared" si="6"/>
        <v>6.1708352553621726E-2</v>
      </c>
      <c r="J117" s="18"/>
    </row>
    <row r="118" spans="1:10">
      <c r="A118" s="238">
        <v>108</v>
      </c>
      <c r="B118" s="239" t="s">
        <v>110</v>
      </c>
      <c r="C118" s="105">
        <f>PFI!C126</f>
        <v>18515499.626541115</v>
      </c>
      <c r="D118" s="272">
        <f>PFI!L126</f>
        <v>3785969.6609555944</v>
      </c>
      <c r="E118" s="278">
        <f t="shared" si="4"/>
        <v>22301469.287496708</v>
      </c>
      <c r="F118" s="180">
        <v>21111159.862795454</v>
      </c>
      <c r="G118" s="246">
        <f t="shared" si="5"/>
        <v>1190309.4247012548</v>
      </c>
      <c r="H118" s="247">
        <f t="shared" si="6"/>
        <v>5.6382947807569694E-2</v>
      </c>
      <c r="J118" s="18"/>
    </row>
    <row r="119" spans="1:10">
      <c r="A119" s="238">
        <v>109</v>
      </c>
      <c r="B119" s="239" t="s">
        <v>111</v>
      </c>
      <c r="C119" s="105">
        <f>PFI!C127</f>
        <v>1242877.2892157121</v>
      </c>
      <c r="D119" s="272">
        <f>PFI!L127</f>
        <v>612018.33638837154</v>
      </c>
      <c r="E119" s="278">
        <f t="shared" si="4"/>
        <v>1854895.6256040838</v>
      </c>
      <c r="F119" s="180">
        <v>1751567.6891456486</v>
      </c>
      <c r="G119" s="246">
        <f t="shared" si="5"/>
        <v>103327.93645843514</v>
      </c>
      <c r="H119" s="247">
        <f t="shared" si="6"/>
        <v>5.8991689044478157E-2</v>
      </c>
      <c r="J119" s="18"/>
    </row>
    <row r="120" spans="1:10">
      <c r="A120" s="238">
        <v>110</v>
      </c>
      <c r="B120" s="239" t="s">
        <v>112</v>
      </c>
      <c r="C120" s="105">
        <f>PFI!C128</f>
        <v>4781550.1117992289</v>
      </c>
      <c r="D120" s="272">
        <f>PFI!L128</f>
        <v>1607914.2712595421</v>
      </c>
      <c r="E120" s="278">
        <f t="shared" si="4"/>
        <v>6389464.3830587715</v>
      </c>
      <c r="F120" s="180">
        <v>6058926.2268961379</v>
      </c>
      <c r="G120" s="246">
        <f t="shared" si="5"/>
        <v>330538.15616263356</v>
      </c>
      <c r="H120" s="247">
        <f t="shared" si="6"/>
        <v>5.4553916615677434E-2</v>
      </c>
      <c r="J120" s="18"/>
    </row>
    <row r="121" spans="1:10">
      <c r="A121" s="238">
        <v>111</v>
      </c>
      <c r="B121" s="239" t="s">
        <v>113</v>
      </c>
      <c r="C121" s="105">
        <f>PFI!C129</f>
        <v>1434023.2312735775</v>
      </c>
      <c r="D121" s="272">
        <f>PFI!L129</f>
        <v>794160.74135454127</v>
      </c>
      <c r="E121" s="278">
        <f t="shared" si="4"/>
        <v>2228183.9726281189</v>
      </c>
      <c r="F121" s="180">
        <v>2117862.9103028057</v>
      </c>
      <c r="G121" s="246">
        <f t="shared" si="5"/>
        <v>110321.06232531322</v>
      </c>
      <c r="H121" s="247">
        <f t="shared" si="6"/>
        <v>5.2090747606293286E-2</v>
      </c>
      <c r="J121" s="18"/>
    </row>
    <row r="122" spans="1:10">
      <c r="A122" s="238">
        <v>112</v>
      </c>
      <c r="B122" s="239" t="s">
        <v>114</v>
      </c>
      <c r="C122" s="105">
        <f>PFI!C130</f>
        <v>749911.15153123275</v>
      </c>
      <c r="D122" s="272">
        <f>PFI!L130</f>
        <v>580565.61497608852</v>
      </c>
      <c r="E122" s="278">
        <f t="shared" si="4"/>
        <v>1330476.7665073213</v>
      </c>
      <c r="F122" s="180">
        <v>1260277.2212838628</v>
      </c>
      <c r="G122" s="246">
        <f t="shared" si="5"/>
        <v>70199.545223458437</v>
      </c>
      <c r="H122" s="247">
        <f t="shared" si="6"/>
        <v>5.5701669472328685E-2</v>
      </c>
      <c r="J122" s="18"/>
    </row>
    <row r="123" spans="1:10">
      <c r="A123" s="238">
        <v>113</v>
      </c>
      <c r="B123" s="239" t="s">
        <v>115</v>
      </c>
      <c r="C123" s="105">
        <f>PFI!C131</f>
        <v>2032515.8632718225</v>
      </c>
      <c r="D123" s="272">
        <f>PFI!L131</f>
        <v>773065.20510317408</v>
      </c>
      <c r="E123" s="278">
        <f t="shared" si="4"/>
        <v>2805581.0683749965</v>
      </c>
      <c r="F123" s="180">
        <v>2741845.5855066353</v>
      </c>
      <c r="G123" s="246">
        <f t="shared" si="5"/>
        <v>63735.482868361287</v>
      </c>
      <c r="H123" s="247">
        <f t="shared" si="6"/>
        <v>2.3245467653344898E-2</v>
      </c>
      <c r="J123" s="18"/>
    </row>
    <row r="124" spans="1:10">
      <c r="A124" s="238">
        <v>114</v>
      </c>
      <c r="B124" s="239" t="s">
        <v>116</v>
      </c>
      <c r="C124" s="105">
        <f>PFI!C132</f>
        <v>5054457.4913332397</v>
      </c>
      <c r="D124" s="272">
        <f>PFI!L132</f>
        <v>1235598.7080557186</v>
      </c>
      <c r="E124" s="278">
        <f t="shared" si="4"/>
        <v>6290056.1993889585</v>
      </c>
      <c r="F124" s="180">
        <v>5965448.0915788487</v>
      </c>
      <c r="G124" s="246">
        <f t="shared" si="5"/>
        <v>324608.10781010985</v>
      </c>
      <c r="H124" s="247">
        <f t="shared" si="6"/>
        <v>5.4414706628382881E-2</v>
      </c>
      <c r="J124" s="18"/>
    </row>
    <row r="125" spans="1:10">
      <c r="A125" s="238">
        <v>115</v>
      </c>
      <c r="B125" s="239" t="s">
        <v>117</v>
      </c>
      <c r="C125" s="105">
        <f>PFI!C133</f>
        <v>7407774.9062216217</v>
      </c>
      <c r="D125" s="272">
        <f>PFI!L133</f>
        <v>2146341.8074313928</v>
      </c>
      <c r="E125" s="278">
        <f t="shared" si="4"/>
        <v>9554116.713653015</v>
      </c>
      <c r="F125" s="180">
        <v>9111227.625478901</v>
      </c>
      <c r="G125" s="246">
        <f t="shared" si="5"/>
        <v>442889.088174114</v>
      </c>
      <c r="H125" s="247">
        <f t="shared" si="6"/>
        <v>4.860915634854801E-2</v>
      </c>
      <c r="J125" s="18"/>
    </row>
    <row r="126" spans="1:10">
      <c r="A126" s="238">
        <v>116</v>
      </c>
      <c r="B126" s="239" t="s">
        <v>118</v>
      </c>
      <c r="C126" s="105">
        <f>PFI!C134</f>
        <v>1991647.1800156683</v>
      </c>
      <c r="D126" s="272">
        <f>PFI!L134</f>
        <v>884815.21843216906</v>
      </c>
      <c r="E126" s="278">
        <f t="shared" si="4"/>
        <v>2876462.3984478372</v>
      </c>
      <c r="F126" s="180">
        <v>2750471.9433653443</v>
      </c>
      <c r="G126" s="246">
        <f t="shared" si="5"/>
        <v>125990.4550824929</v>
      </c>
      <c r="H126" s="247">
        <f t="shared" si="6"/>
        <v>4.5806849761331092E-2</v>
      </c>
      <c r="J126" s="18"/>
    </row>
    <row r="127" spans="1:10">
      <c r="A127" s="238">
        <v>117</v>
      </c>
      <c r="B127" s="239" t="s">
        <v>119</v>
      </c>
      <c r="C127" s="105">
        <f>PFI!C135</f>
        <v>2156514.6196622336</v>
      </c>
      <c r="D127" s="272">
        <f>PFI!L135</f>
        <v>1354214.3625630946</v>
      </c>
      <c r="E127" s="278">
        <f t="shared" si="4"/>
        <v>3510728.9822253282</v>
      </c>
      <c r="F127" s="180">
        <v>3337322.5340521014</v>
      </c>
      <c r="G127" s="246">
        <f t="shared" si="5"/>
        <v>173406.44817322679</v>
      </c>
      <c r="H127" s="247">
        <f t="shared" si="6"/>
        <v>5.1959751089050599E-2</v>
      </c>
      <c r="J127" s="18"/>
    </row>
    <row r="128" spans="1:10">
      <c r="A128" s="238">
        <v>118</v>
      </c>
      <c r="B128" s="239" t="s">
        <v>120</v>
      </c>
      <c r="C128" s="105">
        <f>PFI!C136</f>
        <v>2492376.1877491339</v>
      </c>
      <c r="D128" s="272">
        <f>PFI!L136</f>
        <v>1398854.5437959926</v>
      </c>
      <c r="E128" s="278">
        <f t="shared" si="4"/>
        <v>3891230.7315451265</v>
      </c>
      <c r="F128" s="180">
        <v>3635327.56079156</v>
      </c>
      <c r="G128" s="246">
        <f t="shared" si="5"/>
        <v>255903.17075356655</v>
      </c>
      <c r="H128" s="247">
        <f t="shared" si="6"/>
        <v>7.0393428507951494E-2</v>
      </c>
      <c r="J128" s="18"/>
    </row>
    <row r="129" spans="1:10">
      <c r="A129" s="263">
        <v>119</v>
      </c>
      <c r="B129" s="264" t="s">
        <v>121</v>
      </c>
      <c r="C129" s="265">
        <f>PFI!C137</f>
        <v>987909.05549486517</v>
      </c>
      <c r="D129" s="273">
        <f>PFI!L137</f>
        <v>942475.88636816153</v>
      </c>
      <c r="E129" s="279">
        <f t="shared" si="4"/>
        <v>1930384.9418630267</v>
      </c>
      <c r="F129" s="216">
        <v>1889011.9571110723</v>
      </c>
      <c r="G129" s="266">
        <f t="shared" si="5"/>
        <v>41372.984751954442</v>
      </c>
      <c r="H129" s="267">
        <f t="shared" si="6"/>
        <v>2.1901917876278265E-2</v>
      </c>
      <c r="J129" s="18"/>
    </row>
    <row r="130" spans="1:10" ht="13.5">
      <c r="A130" s="512"/>
      <c r="B130" s="242" t="s">
        <v>124</v>
      </c>
      <c r="C130" s="235">
        <f>SUM(C20:C129)</f>
        <v>638567311.852247</v>
      </c>
      <c r="D130" s="235">
        <f>SUM(D20:D129)</f>
        <v>105072107.76061626</v>
      </c>
      <c r="E130" s="235">
        <f>SUM(E20:E129)</f>
        <v>743639419.61286342</v>
      </c>
      <c r="F130" s="250">
        <f>SUM(F20:F129)</f>
        <v>703401029.90812385</v>
      </c>
      <c r="G130" s="235">
        <f>SUM(G20:G129)</f>
        <v>40238389.704739563</v>
      </c>
      <c r="H130" s="248">
        <f t="shared" si="6"/>
        <v>5.7205474535622081E-2</v>
      </c>
      <c r="J130" s="18"/>
    </row>
    <row r="131" spans="1:10">
      <c r="A131" s="513"/>
      <c r="B131" s="243" t="s">
        <v>132</v>
      </c>
      <c r="C131" s="235">
        <f>C130+C19</f>
        <v>1576394453.9999993</v>
      </c>
      <c r="D131" s="235">
        <f>D130+D19</f>
        <v>35821802.999999687</v>
      </c>
      <c r="E131" s="235">
        <f>E130+E19</f>
        <v>1612216256.999999</v>
      </c>
      <c r="F131" s="250">
        <f>F130+F19</f>
        <v>1520251490.000001</v>
      </c>
      <c r="G131" s="235">
        <f>G130+G19</f>
        <v>91964766.999998122</v>
      </c>
      <c r="H131" s="248">
        <f t="shared" si="6"/>
        <v>6.0493127357499343E-2</v>
      </c>
      <c r="J131" s="18"/>
    </row>
    <row r="133" spans="1:10">
      <c r="E133" s="135"/>
    </row>
    <row r="135" spans="1:10" ht="15">
      <c r="B135" s="502"/>
    </row>
  </sheetData>
  <mergeCells count="6">
    <mergeCell ref="A130:A131"/>
    <mergeCell ref="A5:H5"/>
    <mergeCell ref="A2:H2"/>
    <mergeCell ref="C7:E7"/>
    <mergeCell ref="F7:H7"/>
    <mergeCell ref="A4:H4"/>
  </mergeCells>
  <pageMargins left="0.7" right="0.7" top="0.75" bottom="0.75" header="0.3" footer="0.3"/>
  <pageSetup paperSize="9" scale="9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8"/>
  <sheetViews>
    <sheetView zoomScaleNormal="100" workbookViewId="0">
      <selection activeCell="K16" sqref="K16"/>
    </sheetView>
  </sheetViews>
  <sheetFormatPr defaultRowHeight="12.75"/>
  <cols>
    <col min="1" max="1" width="5.140625" customWidth="1"/>
    <col min="2" max="2" width="17.5703125" customWidth="1"/>
    <col min="3" max="6" width="12.7109375" customWidth="1"/>
    <col min="7" max="8" width="10.7109375" customWidth="1"/>
    <col min="10" max="10" width="13.5703125" customWidth="1"/>
  </cols>
  <sheetData>
    <row r="2" spans="1:10" ht="24" customHeight="1">
      <c r="A2" s="505" t="s">
        <v>246</v>
      </c>
      <c r="B2" s="506"/>
      <c r="C2" s="506"/>
      <c r="D2" s="506"/>
      <c r="E2" s="506"/>
      <c r="F2" s="506"/>
      <c r="G2" s="506"/>
      <c r="H2" s="506"/>
    </row>
    <row r="3" spans="1:10" ht="8.25" customHeight="1">
      <c r="A3" s="494"/>
      <c r="B3" s="495"/>
      <c r="C3" s="495"/>
      <c r="D3" s="495"/>
      <c r="E3" s="495"/>
      <c r="F3" s="495"/>
      <c r="G3" s="495"/>
      <c r="H3" s="495"/>
    </row>
    <row r="4" spans="1:10" ht="30.75" customHeight="1">
      <c r="A4" s="514" t="s">
        <v>253</v>
      </c>
      <c r="B4" s="515"/>
      <c r="C4" s="515"/>
      <c r="D4" s="515"/>
      <c r="E4" s="515"/>
      <c r="F4" s="515"/>
      <c r="G4" s="515"/>
      <c r="H4" s="515"/>
    </row>
    <row r="5" spans="1:10" ht="66" customHeight="1">
      <c r="A5" s="503" t="s">
        <v>255</v>
      </c>
      <c r="B5" s="504"/>
      <c r="C5" s="504"/>
      <c r="D5" s="504"/>
      <c r="E5" s="504"/>
      <c r="F5" s="504"/>
      <c r="G5" s="504"/>
      <c r="H5" s="504"/>
    </row>
    <row r="6" spans="1:10" ht="12.75" customHeight="1">
      <c r="A6" s="281"/>
      <c r="B6" s="258"/>
      <c r="C6" s="258"/>
      <c r="D6" s="258"/>
      <c r="E6" s="258"/>
      <c r="F6" s="258"/>
      <c r="G6" s="258"/>
      <c r="H6" s="258"/>
    </row>
    <row r="7" spans="1:10">
      <c r="A7" s="164"/>
      <c r="B7" s="164"/>
      <c r="C7" s="507">
        <v>2018</v>
      </c>
      <c r="D7" s="508"/>
      <c r="E7" s="509"/>
      <c r="F7" s="507" t="s">
        <v>247</v>
      </c>
      <c r="G7" s="508"/>
      <c r="H7" s="509"/>
    </row>
    <row r="8" spans="1:10" ht="64.5">
      <c r="A8" s="260"/>
      <c r="B8" s="260"/>
      <c r="C8" s="260" t="s">
        <v>222</v>
      </c>
      <c r="D8" s="261" t="s">
        <v>223</v>
      </c>
      <c r="E8" s="261" t="s">
        <v>224</v>
      </c>
      <c r="F8" s="275" t="s">
        <v>248</v>
      </c>
      <c r="G8" s="261" t="s">
        <v>249</v>
      </c>
      <c r="H8" s="261" t="s">
        <v>250</v>
      </c>
    </row>
    <row r="9" spans="1:10">
      <c r="A9" s="235"/>
      <c r="B9" s="262" t="s">
        <v>221</v>
      </c>
      <c r="C9" s="235">
        <v>1576394453.9999993</v>
      </c>
      <c r="D9" s="235">
        <v>35821802.999999687</v>
      </c>
      <c r="E9" s="235">
        <v>1612216256.999999</v>
      </c>
      <c r="F9" s="250">
        <v>1520251490.000001</v>
      </c>
      <c r="G9" s="235">
        <v>91964766.999998122</v>
      </c>
      <c r="H9" s="248">
        <v>6.0493127357499343E-2</v>
      </c>
      <c r="J9" s="18"/>
    </row>
    <row r="10" spans="1:10">
      <c r="A10" s="236">
        <v>1</v>
      </c>
      <c r="B10" s="237" t="s">
        <v>31</v>
      </c>
      <c r="C10" s="103">
        <f>PFI!C47</f>
        <v>8147740.0343171153</v>
      </c>
      <c r="D10" s="259">
        <f>PFI!L47</f>
        <v>-1112817.849168747</v>
      </c>
      <c r="E10" s="277">
        <f t="shared" ref="E10:E41" si="0">C10+D10</f>
        <v>7034922.1851483686</v>
      </c>
      <c r="F10" s="249">
        <v>5845694.2182967672</v>
      </c>
      <c r="G10" s="244">
        <f t="shared" ref="G10:G41" si="1">E10-F10</f>
        <v>1189227.9668516014</v>
      </c>
      <c r="H10" s="245">
        <f t="shared" ref="H10:H41" si="2">E10/F10-1</f>
        <v>0.20343656757299589</v>
      </c>
      <c r="J10" s="18"/>
    </row>
    <row r="11" spans="1:10">
      <c r="A11" s="238">
        <v>2</v>
      </c>
      <c r="B11" s="239" t="s">
        <v>23</v>
      </c>
      <c r="C11" s="105">
        <f>PFI!C39</f>
        <v>12441777.7382298</v>
      </c>
      <c r="D11" s="272">
        <f>PFI!L39</f>
        <v>-2090773.4129374705</v>
      </c>
      <c r="E11" s="278">
        <f t="shared" si="0"/>
        <v>10351004.32529233</v>
      </c>
      <c r="F11" s="180">
        <v>9346946.8829484489</v>
      </c>
      <c r="G11" s="246">
        <f t="shared" si="1"/>
        <v>1004057.4423438814</v>
      </c>
      <c r="H11" s="247">
        <f t="shared" si="2"/>
        <v>0.10742089956406775</v>
      </c>
      <c r="J11" s="18"/>
    </row>
    <row r="12" spans="1:10">
      <c r="A12" s="238">
        <v>3</v>
      </c>
      <c r="B12" s="239" t="s">
        <v>72</v>
      </c>
      <c r="C12" s="105">
        <f>PFI!C88</f>
        <v>26128104.626715027</v>
      </c>
      <c r="D12" s="272">
        <f>PFI!L88</f>
        <v>-5799080.6864602212</v>
      </c>
      <c r="E12" s="278">
        <f t="shared" si="0"/>
        <v>20329023.940254807</v>
      </c>
      <c r="F12" s="180">
        <v>18379679.661954403</v>
      </c>
      <c r="G12" s="246">
        <f t="shared" si="1"/>
        <v>1949344.2783004045</v>
      </c>
      <c r="H12" s="247">
        <f t="shared" si="2"/>
        <v>0.10605975262645684</v>
      </c>
      <c r="J12" s="18"/>
    </row>
    <row r="13" spans="1:10">
      <c r="A13" s="238">
        <v>4</v>
      </c>
      <c r="B13" s="239" t="s">
        <v>42</v>
      </c>
      <c r="C13" s="105">
        <f>PFI!C58</f>
        <v>12312593.760257471</v>
      </c>
      <c r="D13" s="272">
        <f>PFI!L58</f>
        <v>-3323559.5775111723</v>
      </c>
      <c r="E13" s="278">
        <f t="shared" si="0"/>
        <v>8989034.1827462986</v>
      </c>
      <c r="F13" s="180">
        <v>8187089.2251918502</v>
      </c>
      <c r="G13" s="246">
        <f t="shared" si="1"/>
        <v>801944.9575544484</v>
      </c>
      <c r="H13" s="247">
        <f t="shared" si="2"/>
        <v>9.795239009816159E-2</v>
      </c>
      <c r="J13" s="18"/>
    </row>
    <row r="14" spans="1:10">
      <c r="A14" s="238">
        <v>5</v>
      </c>
      <c r="B14" s="239" t="s">
        <v>45</v>
      </c>
      <c r="C14" s="105">
        <f>PFI!C61</f>
        <v>6852448.9750899542</v>
      </c>
      <c r="D14" s="272">
        <f>PFI!L61</f>
        <v>245287.30709759679</v>
      </c>
      <c r="E14" s="278">
        <f t="shared" si="0"/>
        <v>7097736.2821875513</v>
      </c>
      <c r="F14" s="180">
        <v>6496704.3313911054</v>
      </c>
      <c r="G14" s="246">
        <f t="shared" si="1"/>
        <v>601031.95079644583</v>
      </c>
      <c r="H14" s="247">
        <f t="shared" si="2"/>
        <v>9.2513360642310527E-2</v>
      </c>
      <c r="J14" s="18"/>
    </row>
    <row r="15" spans="1:10">
      <c r="A15" s="238">
        <v>6</v>
      </c>
      <c r="B15" s="239" t="s">
        <v>22</v>
      </c>
      <c r="C15" s="105">
        <f>PFI!C38</f>
        <v>11942428.053747112</v>
      </c>
      <c r="D15" s="272">
        <f>PFI!L38</f>
        <v>-1609182.0989048129</v>
      </c>
      <c r="E15" s="278">
        <f t="shared" si="0"/>
        <v>10333245.954842299</v>
      </c>
      <c r="F15" s="180">
        <v>9484049.9872805011</v>
      </c>
      <c r="G15" s="246">
        <f t="shared" si="1"/>
        <v>849195.96756179817</v>
      </c>
      <c r="H15" s="247">
        <f t="shared" si="2"/>
        <v>8.9539381245427263E-2</v>
      </c>
      <c r="J15" s="18"/>
    </row>
    <row r="16" spans="1:10">
      <c r="A16" s="238">
        <v>7</v>
      </c>
      <c r="B16" s="239" t="s">
        <v>91</v>
      </c>
      <c r="C16" s="105">
        <f>PFI!C107</f>
        <v>4976811.2221822841</v>
      </c>
      <c r="D16" s="272">
        <f>PFI!L107</f>
        <v>320907.18846593634</v>
      </c>
      <c r="E16" s="278">
        <f t="shared" si="0"/>
        <v>5297718.4106482202</v>
      </c>
      <c r="F16" s="180">
        <v>4873494.7171775736</v>
      </c>
      <c r="G16" s="246">
        <f t="shared" si="1"/>
        <v>424223.69347064663</v>
      </c>
      <c r="H16" s="247">
        <f t="shared" si="2"/>
        <v>8.7047122873733285E-2</v>
      </c>
      <c r="J16" s="18"/>
    </row>
    <row r="17" spans="1:10">
      <c r="A17" s="238">
        <v>8</v>
      </c>
      <c r="B17" s="239" t="s">
        <v>30</v>
      </c>
      <c r="C17" s="105">
        <f>PFI!C46</f>
        <v>4640884.0342045873</v>
      </c>
      <c r="D17" s="272">
        <f>PFI!L46</f>
        <v>1137588.0623530212</v>
      </c>
      <c r="E17" s="278">
        <f t="shared" si="0"/>
        <v>5778472.0965576088</v>
      </c>
      <c r="F17" s="180">
        <v>5340046.129319543</v>
      </c>
      <c r="G17" s="246">
        <f t="shared" si="1"/>
        <v>438425.96723806579</v>
      </c>
      <c r="H17" s="247">
        <f t="shared" si="2"/>
        <v>8.2101531825893082E-2</v>
      </c>
      <c r="J17" s="18"/>
    </row>
    <row r="18" spans="1:10">
      <c r="A18" s="263">
        <v>9</v>
      </c>
      <c r="B18" s="264" t="s">
        <v>102</v>
      </c>
      <c r="C18" s="265">
        <f>PFI!C118</f>
        <v>15249957.076863481</v>
      </c>
      <c r="D18" s="273">
        <f>PFI!L118</f>
        <v>-394463.86046270124</v>
      </c>
      <c r="E18" s="279">
        <f t="shared" si="0"/>
        <v>14855493.21640078</v>
      </c>
      <c r="F18" s="216">
        <v>13729119.966498541</v>
      </c>
      <c r="G18" s="266">
        <f t="shared" si="1"/>
        <v>1126373.2499022391</v>
      </c>
      <c r="H18" s="267">
        <f t="shared" si="2"/>
        <v>8.2042640216619001E-2</v>
      </c>
      <c r="J18" s="18"/>
    </row>
    <row r="19" spans="1:10">
      <c r="A19" s="268">
        <v>10</v>
      </c>
      <c r="B19" s="269" t="s">
        <v>46</v>
      </c>
      <c r="C19" s="140">
        <f>PFI!C62</f>
        <v>10293648.187760673</v>
      </c>
      <c r="D19" s="274">
        <f>PFI!L62</f>
        <v>-1414333.9367297632</v>
      </c>
      <c r="E19" s="280">
        <f t="shared" si="0"/>
        <v>8879314.2510309108</v>
      </c>
      <c r="F19" s="276">
        <v>8210188.9456416126</v>
      </c>
      <c r="G19" s="270">
        <f t="shared" si="1"/>
        <v>669125.30538929813</v>
      </c>
      <c r="H19" s="271">
        <f t="shared" si="2"/>
        <v>8.14993795903447E-2</v>
      </c>
      <c r="J19" s="18"/>
    </row>
    <row r="20" spans="1:10">
      <c r="A20" s="238">
        <v>11</v>
      </c>
      <c r="B20" s="239" t="s">
        <v>98</v>
      </c>
      <c r="C20" s="105">
        <f>PFI!C114</f>
        <v>19451744.879018713</v>
      </c>
      <c r="D20" s="272">
        <f>PFI!L114</f>
        <v>-795138.09645167354</v>
      </c>
      <c r="E20" s="278">
        <f t="shared" si="0"/>
        <v>18656606.782567039</v>
      </c>
      <c r="F20" s="180">
        <v>17288779.135227121</v>
      </c>
      <c r="G20" s="246">
        <f t="shared" si="1"/>
        <v>1367827.6473399177</v>
      </c>
      <c r="H20" s="247">
        <f t="shared" si="2"/>
        <v>7.911649727497938E-2</v>
      </c>
      <c r="J20" s="18"/>
    </row>
    <row r="21" spans="1:10">
      <c r="A21" s="238">
        <v>12</v>
      </c>
      <c r="B21" s="239" t="s">
        <v>106</v>
      </c>
      <c r="C21" s="105">
        <f>PFI!C122</f>
        <v>10678392.743191324</v>
      </c>
      <c r="D21" s="272">
        <f>PFI!L122</f>
        <v>-1312368.6360463197</v>
      </c>
      <c r="E21" s="278">
        <f t="shared" si="0"/>
        <v>9366024.107145004</v>
      </c>
      <c r="F21" s="180">
        <v>8711811.9655761477</v>
      </c>
      <c r="G21" s="246">
        <f t="shared" si="1"/>
        <v>654212.14156885631</v>
      </c>
      <c r="H21" s="247">
        <f t="shared" si="2"/>
        <v>7.5094841825547931E-2</v>
      </c>
      <c r="J21" s="18"/>
    </row>
    <row r="22" spans="1:10">
      <c r="A22" s="238">
        <v>13</v>
      </c>
      <c r="B22" s="239" t="s">
        <v>4</v>
      </c>
      <c r="C22" s="105">
        <f>PFI!C20</f>
        <v>44146662.514848307</v>
      </c>
      <c r="D22" s="272">
        <f>PFI!L20</f>
        <v>2047827.819184449</v>
      </c>
      <c r="E22" s="278">
        <f t="shared" si="0"/>
        <v>46194490.334032759</v>
      </c>
      <c r="F22" s="180">
        <v>42982033.750935279</v>
      </c>
      <c r="G22" s="246">
        <f t="shared" si="1"/>
        <v>3212456.5830974802</v>
      </c>
      <c r="H22" s="247">
        <f t="shared" si="2"/>
        <v>7.4739520277529392E-2</v>
      </c>
      <c r="J22" s="18"/>
    </row>
    <row r="23" spans="1:10">
      <c r="A23" s="238">
        <v>14</v>
      </c>
      <c r="B23" s="239" t="s">
        <v>62</v>
      </c>
      <c r="C23" s="105">
        <f>PFI!C78</f>
        <v>4255302.1972635649</v>
      </c>
      <c r="D23" s="272">
        <f>PFI!L78</f>
        <v>234326.42599035593</v>
      </c>
      <c r="E23" s="278">
        <f t="shared" si="0"/>
        <v>4489628.623253921</v>
      </c>
      <c r="F23" s="180">
        <v>4181502.2213497115</v>
      </c>
      <c r="G23" s="246">
        <f t="shared" si="1"/>
        <v>308126.40190420952</v>
      </c>
      <c r="H23" s="247">
        <f t="shared" si="2"/>
        <v>7.3687968006089344E-2</v>
      </c>
      <c r="J23" s="18"/>
    </row>
    <row r="24" spans="1:10">
      <c r="A24" s="238">
        <v>15</v>
      </c>
      <c r="B24" s="239" t="s">
        <v>71</v>
      </c>
      <c r="C24" s="105">
        <f>PFI!C87</f>
        <v>2612145.0327105811</v>
      </c>
      <c r="D24" s="272">
        <f>PFI!L87</f>
        <v>178241.15319766468</v>
      </c>
      <c r="E24" s="278">
        <f t="shared" si="0"/>
        <v>2790386.1859082459</v>
      </c>
      <c r="F24" s="180">
        <v>2604919.8410402765</v>
      </c>
      <c r="G24" s="246">
        <f t="shared" si="1"/>
        <v>185466.3448679694</v>
      </c>
      <c r="H24" s="247">
        <f t="shared" si="2"/>
        <v>7.1198484477704049E-2</v>
      </c>
      <c r="J24" s="18"/>
    </row>
    <row r="25" spans="1:10">
      <c r="A25" s="238">
        <v>16</v>
      </c>
      <c r="B25" s="239" t="s">
        <v>63</v>
      </c>
      <c r="C25" s="105">
        <f>PFI!C79</f>
        <v>25311990.463647921</v>
      </c>
      <c r="D25" s="272">
        <f>PFI!L79</f>
        <v>-4011926.7031593272</v>
      </c>
      <c r="E25" s="278">
        <f t="shared" si="0"/>
        <v>21300063.760488592</v>
      </c>
      <c r="F25" s="180">
        <v>19892903.868798036</v>
      </c>
      <c r="G25" s="246">
        <f t="shared" si="1"/>
        <v>1407159.891690556</v>
      </c>
      <c r="H25" s="247">
        <f t="shared" si="2"/>
        <v>7.0736776338505392E-2</v>
      </c>
      <c r="J25" s="18"/>
    </row>
    <row r="26" spans="1:10">
      <c r="A26" s="238">
        <v>17</v>
      </c>
      <c r="B26" s="239" t="s">
        <v>120</v>
      </c>
      <c r="C26" s="105">
        <f>PFI!C136</f>
        <v>2492376.1877491339</v>
      </c>
      <c r="D26" s="272">
        <f>PFI!L136</f>
        <v>1398854.5437959926</v>
      </c>
      <c r="E26" s="278">
        <f t="shared" si="0"/>
        <v>3891230.7315451265</v>
      </c>
      <c r="F26" s="180">
        <v>3635327.56079156</v>
      </c>
      <c r="G26" s="246">
        <f t="shared" si="1"/>
        <v>255903.17075356655</v>
      </c>
      <c r="H26" s="247">
        <f t="shared" si="2"/>
        <v>7.0393428507951494E-2</v>
      </c>
      <c r="J26" s="18"/>
    </row>
    <row r="27" spans="1:10">
      <c r="A27" s="238">
        <v>18</v>
      </c>
      <c r="B27" s="239" t="s">
        <v>37</v>
      </c>
      <c r="C27" s="105">
        <f>PFI!C53</f>
        <v>15508536.599405186</v>
      </c>
      <c r="D27" s="272">
        <f>PFI!L53</f>
        <v>855802.76083007106</v>
      </c>
      <c r="E27" s="278">
        <f t="shared" si="0"/>
        <v>16364339.360235257</v>
      </c>
      <c r="F27" s="180">
        <v>15293947.236141408</v>
      </c>
      <c r="G27" s="246">
        <f t="shared" si="1"/>
        <v>1070392.1240938492</v>
      </c>
      <c r="H27" s="247">
        <f t="shared" si="2"/>
        <v>6.9987957168073933E-2</v>
      </c>
      <c r="J27" s="18"/>
    </row>
    <row r="28" spans="1:10">
      <c r="A28" s="238">
        <v>19</v>
      </c>
      <c r="B28" s="239" t="s">
        <v>79</v>
      </c>
      <c r="C28" s="105">
        <f>PFI!C95</f>
        <v>15871647.764627675</v>
      </c>
      <c r="D28" s="272">
        <f>PFI!L95</f>
        <v>-242197.56058409205</v>
      </c>
      <c r="E28" s="278">
        <f t="shared" si="0"/>
        <v>15629450.204043582</v>
      </c>
      <c r="F28" s="180">
        <v>14640774.115560681</v>
      </c>
      <c r="G28" s="246">
        <f t="shared" si="1"/>
        <v>988676.08848290145</v>
      </c>
      <c r="H28" s="247">
        <f t="shared" si="2"/>
        <v>6.7528948994036053E-2</v>
      </c>
      <c r="J28" s="18"/>
    </row>
    <row r="29" spans="1:10">
      <c r="A29" s="238">
        <v>20</v>
      </c>
      <c r="B29" s="239" t="s">
        <v>60</v>
      </c>
      <c r="C29" s="105">
        <f>PFI!C76</f>
        <v>2930730.9843615238</v>
      </c>
      <c r="D29" s="272">
        <f>PFI!L76</f>
        <v>1451543.2238318773</v>
      </c>
      <c r="E29" s="278">
        <f t="shared" si="0"/>
        <v>4382274.2081934009</v>
      </c>
      <c r="F29" s="180">
        <v>4106989.0013959426</v>
      </c>
      <c r="G29" s="246">
        <f t="shared" si="1"/>
        <v>275285.20679745823</v>
      </c>
      <c r="H29" s="247">
        <f t="shared" si="2"/>
        <v>6.7028474316315423E-2</v>
      </c>
      <c r="J29" s="18"/>
    </row>
    <row r="30" spans="1:10">
      <c r="A30" s="238">
        <v>21</v>
      </c>
      <c r="B30" s="239" t="s">
        <v>8</v>
      </c>
      <c r="C30" s="105">
        <f>PFI!C24</f>
        <v>665316242.72451079</v>
      </c>
      <c r="D30" s="272">
        <f>PFI!L24</f>
        <v>-91629825.632372528</v>
      </c>
      <c r="E30" s="278">
        <f t="shared" si="0"/>
        <v>573686417.09213829</v>
      </c>
      <c r="F30" s="180">
        <v>537988591.33668971</v>
      </c>
      <c r="G30" s="246">
        <f t="shared" si="1"/>
        <v>35697825.75544858</v>
      </c>
      <c r="H30" s="247">
        <f t="shared" si="2"/>
        <v>6.6354243064436602E-2</v>
      </c>
      <c r="J30" s="18"/>
    </row>
    <row r="31" spans="1:10">
      <c r="A31" s="238">
        <v>22</v>
      </c>
      <c r="B31" s="239" t="s">
        <v>5</v>
      </c>
      <c r="C31" s="105">
        <f>PFI!C21</f>
        <v>61788952.86243467</v>
      </c>
      <c r="D31" s="272">
        <f>PFI!L21</f>
        <v>-12308265.369369557</v>
      </c>
      <c r="E31" s="278">
        <f t="shared" si="0"/>
        <v>49480687.493065111</v>
      </c>
      <c r="F31" s="180">
        <v>46475017.110388011</v>
      </c>
      <c r="G31" s="246">
        <f t="shared" si="1"/>
        <v>3005670.3826771006</v>
      </c>
      <c r="H31" s="247">
        <f t="shared" si="2"/>
        <v>6.4672819281335503E-2</v>
      </c>
      <c r="J31" s="18"/>
    </row>
    <row r="32" spans="1:10">
      <c r="A32" s="238">
        <v>23</v>
      </c>
      <c r="B32" s="239" t="s">
        <v>86</v>
      </c>
      <c r="C32" s="105">
        <f>PFI!C102</f>
        <v>5056546.7460959889</v>
      </c>
      <c r="D32" s="272">
        <f>PFI!L102</f>
        <v>986802.4151530948</v>
      </c>
      <c r="E32" s="278">
        <f t="shared" si="0"/>
        <v>6043349.1612490835</v>
      </c>
      <c r="F32" s="180">
        <v>5683754.4257784765</v>
      </c>
      <c r="G32" s="246">
        <f t="shared" si="1"/>
        <v>359594.73547060695</v>
      </c>
      <c r="H32" s="247">
        <f t="shared" si="2"/>
        <v>6.3267113343193904E-2</v>
      </c>
      <c r="J32" s="18"/>
    </row>
    <row r="33" spans="1:10">
      <c r="A33" s="238">
        <v>24</v>
      </c>
      <c r="B33" s="239" t="s">
        <v>47</v>
      </c>
      <c r="C33" s="105">
        <f>PFI!C63</f>
        <v>5884457.1679446874</v>
      </c>
      <c r="D33" s="272">
        <f>PFI!L63</f>
        <v>229667.33149046637</v>
      </c>
      <c r="E33" s="278">
        <f t="shared" si="0"/>
        <v>6114124.4994351538</v>
      </c>
      <c r="F33" s="180">
        <v>5753206.5431547482</v>
      </c>
      <c r="G33" s="246">
        <f t="shared" si="1"/>
        <v>360917.95628040563</v>
      </c>
      <c r="H33" s="247">
        <f t="shared" si="2"/>
        <v>6.2733356359303993E-2</v>
      </c>
      <c r="J33" s="18"/>
    </row>
    <row r="34" spans="1:10">
      <c r="A34" s="238">
        <v>25</v>
      </c>
      <c r="B34" s="239" t="s">
        <v>6</v>
      </c>
      <c r="C34" s="105">
        <f>PFI!C22</f>
        <v>44495876.78034389</v>
      </c>
      <c r="D34" s="272">
        <f>PFI!L22</f>
        <v>9244164.0483427122</v>
      </c>
      <c r="E34" s="278">
        <f t="shared" si="0"/>
        <v>53740040.828686602</v>
      </c>
      <c r="F34" s="180">
        <v>50600498.425667085</v>
      </c>
      <c r="G34" s="246">
        <f t="shared" si="1"/>
        <v>3139542.4030195177</v>
      </c>
      <c r="H34" s="247">
        <f t="shared" si="2"/>
        <v>6.2045681380620277E-2</v>
      </c>
      <c r="J34" s="18"/>
    </row>
    <row r="35" spans="1:10">
      <c r="A35" s="238">
        <v>26</v>
      </c>
      <c r="B35" s="239" t="s">
        <v>40</v>
      </c>
      <c r="C35" s="105">
        <f>PFI!C56</f>
        <v>5602200.6124851657</v>
      </c>
      <c r="D35" s="272">
        <f>PFI!L56</f>
        <v>143450.66762223246</v>
      </c>
      <c r="E35" s="278">
        <f t="shared" si="0"/>
        <v>5745651.2801073985</v>
      </c>
      <c r="F35" s="180">
        <v>5411620.9853371596</v>
      </c>
      <c r="G35" s="246">
        <f t="shared" si="1"/>
        <v>334030.29477023892</v>
      </c>
      <c r="H35" s="247">
        <f t="shared" si="2"/>
        <v>6.1724628475515519E-2</v>
      </c>
      <c r="J35" s="18"/>
    </row>
    <row r="36" spans="1:10">
      <c r="A36" s="238">
        <v>27</v>
      </c>
      <c r="B36" s="239" t="s">
        <v>109</v>
      </c>
      <c r="C36" s="105">
        <f>PFI!C125</f>
        <v>2353151.4791002069</v>
      </c>
      <c r="D36" s="272">
        <f>PFI!L125</f>
        <v>262715.75721912982</v>
      </c>
      <c r="E36" s="278">
        <f t="shared" si="0"/>
        <v>2615867.2363193366</v>
      </c>
      <c r="F36" s="180">
        <v>2463828.4421777888</v>
      </c>
      <c r="G36" s="246">
        <f t="shared" si="1"/>
        <v>152038.79414154775</v>
      </c>
      <c r="H36" s="247">
        <f t="shared" si="2"/>
        <v>6.1708352553621726E-2</v>
      </c>
      <c r="J36" s="18"/>
    </row>
    <row r="37" spans="1:10">
      <c r="A37" s="238">
        <v>28</v>
      </c>
      <c r="B37" s="239" t="s">
        <v>9</v>
      </c>
      <c r="C37" s="105">
        <f>PFI!C25</f>
        <v>18686340.96471817</v>
      </c>
      <c r="D37" s="272">
        <f>PFI!L25</f>
        <v>143560.48181725218</v>
      </c>
      <c r="E37" s="278">
        <f t="shared" si="0"/>
        <v>18829901.446535423</v>
      </c>
      <c r="F37" s="180">
        <v>17742408.619444247</v>
      </c>
      <c r="G37" s="246">
        <f t="shared" si="1"/>
        <v>1087492.8270911761</v>
      </c>
      <c r="H37" s="247">
        <f t="shared" si="2"/>
        <v>6.1293415703399523E-2</v>
      </c>
      <c r="J37" s="18"/>
    </row>
    <row r="38" spans="1:10">
      <c r="A38" s="238">
        <v>29</v>
      </c>
      <c r="B38" s="239" t="s">
        <v>24</v>
      </c>
      <c r="C38" s="105">
        <f>PFI!C40</f>
        <v>4410448.5184257887</v>
      </c>
      <c r="D38" s="272">
        <f>PFI!L40</f>
        <v>111110.07676833634</v>
      </c>
      <c r="E38" s="278">
        <f t="shared" si="0"/>
        <v>4521558.5951941246</v>
      </c>
      <c r="F38" s="180">
        <v>4261403.9270468866</v>
      </c>
      <c r="G38" s="246">
        <f t="shared" si="1"/>
        <v>260154.66814723797</v>
      </c>
      <c r="H38" s="247">
        <f t="shared" si="2"/>
        <v>6.1049051580407854E-2</v>
      </c>
      <c r="J38" s="18"/>
    </row>
    <row r="39" spans="1:10">
      <c r="A39" s="238">
        <v>30</v>
      </c>
      <c r="B39" s="239" t="s">
        <v>103</v>
      </c>
      <c r="C39" s="105">
        <f>PFI!C119</f>
        <v>2254406.8111999622</v>
      </c>
      <c r="D39" s="272">
        <f>PFI!L119</f>
        <v>343826.50224510452</v>
      </c>
      <c r="E39" s="278">
        <f t="shared" si="0"/>
        <v>2598233.3134450666</v>
      </c>
      <c r="F39" s="180">
        <v>2450519.6061032289</v>
      </c>
      <c r="G39" s="246">
        <f t="shared" si="1"/>
        <v>147713.7073418377</v>
      </c>
      <c r="H39" s="247">
        <f t="shared" si="2"/>
        <v>6.0278525000960537E-2</v>
      </c>
      <c r="J39" s="18"/>
    </row>
    <row r="40" spans="1:10">
      <c r="A40" s="238">
        <v>31</v>
      </c>
      <c r="B40" s="239" t="s">
        <v>78</v>
      </c>
      <c r="C40" s="105">
        <f>PFI!C94</f>
        <v>25712984.54044237</v>
      </c>
      <c r="D40" s="272">
        <f>PFI!L94</f>
        <v>1398308.2996459806</v>
      </c>
      <c r="E40" s="278">
        <f t="shared" si="0"/>
        <v>27111292.840088349</v>
      </c>
      <c r="F40" s="180">
        <v>25578199.871818982</v>
      </c>
      <c r="G40" s="246">
        <f t="shared" si="1"/>
        <v>1533092.9682693668</v>
      </c>
      <c r="H40" s="247">
        <f t="shared" si="2"/>
        <v>5.9937484887607972E-2</v>
      </c>
      <c r="J40" s="18"/>
    </row>
    <row r="41" spans="1:10">
      <c r="A41" s="238">
        <v>32</v>
      </c>
      <c r="B41" s="239" t="s">
        <v>56</v>
      </c>
      <c r="C41" s="105">
        <f>PFI!C72</f>
        <v>3881859.595302708</v>
      </c>
      <c r="D41" s="272">
        <f>PFI!L72</f>
        <v>770579.78354824882</v>
      </c>
      <c r="E41" s="278">
        <f t="shared" si="0"/>
        <v>4652439.3788509564</v>
      </c>
      <c r="F41" s="180">
        <v>4392012.4439779194</v>
      </c>
      <c r="G41" s="246">
        <f t="shared" si="1"/>
        <v>260426.93487303704</v>
      </c>
      <c r="H41" s="247">
        <f t="shared" si="2"/>
        <v>5.9295582194927476E-2</v>
      </c>
      <c r="J41" s="18"/>
    </row>
    <row r="42" spans="1:10">
      <c r="A42" s="238">
        <v>33</v>
      </c>
      <c r="B42" s="239" t="s">
        <v>13</v>
      </c>
      <c r="C42" s="105">
        <f>PFI!C29</f>
        <v>6237957.0300707668</v>
      </c>
      <c r="D42" s="272">
        <f>PFI!L29</f>
        <v>226830.64221169756</v>
      </c>
      <c r="E42" s="278">
        <f t="shared" ref="E42:E73" si="3">C42+D42</f>
        <v>6464787.6722824648</v>
      </c>
      <c r="F42" s="180">
        <v>6104418.8822280196</v>
      </c>
      <c r="G42" s="246">
        <f t="shared" ref="G42:G73" si="4">E42-F42</f>
        <v>360368.79005444515</v>
      </c>
      <c r="H42" s="247">
        <f t="shared" ref="H42:H73" si="5">E42/F42-1</f>
        <v>5.9034086127935481E-2</v>
      </c>
      <c r="J42" s="18"/>
    </row>
    <row r="43" spans="1:10">
      <c r="A43" s="238">
        <v>34</v>
      </c>
      <c r="B43" s="239" t="s">
        <v>105</v>
      </c>
      <c r="C43" s="105">
        <f>PFI!C121</f>
        <v>8042026.2542087184</v>
      </c>
      <c r="D43" s="272">
        <f>PFI!L121</f>
        <v>1549136.5611080388</v>
      </c>
      <c r="E43" s="278">
        <f t="shared" si="3"/>
        <v>9591162.8153167572</v>
      </c>
      <c r="F43" s="180">
        <v>9056792.6982117016</v>
      </c>
      <c r="G43" s="246">
        <f t="shared" si="4"/>
        <v>534370.1171050556</v>
      </c>
      <c r="H43" s="247">
        <f t="shared" si="5"/>
        <v>5.9002136287227724E-2</v>
      </c>
      <c r="J43" s="18"/>
    </row>
    <row r="44" spans="1:10">
      <c r="A44" s="238">
        <v>35</v>
      </c>
      <c r="B44" s="239" t="s">
        <v>111</v>
      </c>
      <c r="C44" s="105">
        <f>PFI!C127</f>
        <v>1242877.2892157121</v>
      </c>
      <c r="D44" s="272">
        <f>PFI!L127</f>
        <v>612018.33638837154</v>
      </c>
      <c r="E44" s="278">
        <f t="shared" si="3"/>
        <v>1854895.6256040838</v>
      </c>
      <c r="F44" s="180">
        <v>1751567.6891456486</v>
      </c>
      <c r="G44" s="246">
        <f t="shared" si="4"/>
        <v>103327.93645843514</v>
      </c>
      <c r="H44" s="247">
        <f t="shared" si="5"/>
        <v>5.8991689044478157E-2</v>
      </c>
      <c r="J44" s="18"/>
    </row>
    <row r="45" spans="1:10">
      <c r="A45" s="238">
        <v>36</v>
      </c>
      <c r="B45" s="241" t="s">
        <v>80</v>
      </c>
      <c r="C45" s="105">
        <f>PFI!C96</f>
        <v>7881119.4572625821</v>
      </c>
      <c r="D45" s="272">
        <f>PFI!L96</f>
        <v>440069.99959577422</v>
      </c>
      <c r="E45" s="278">
        <f t="shared" si="3"/>
        <v>8321189.4568583565</v>
      </c>
      <c r="F45" s="180">
        <v>7859247.2810044726</v>
      </c>
      <c r="G45" s="246">
        <f t="shared" si="4"/>
        <v>461942.17585388385</v>
      </c>
      <c r="H45" s="247">
        <f t="shared" si="5"/>
        <v>5.8776898007826039E-2</v>
      </c>
      <c r="J45" s="18"/>
    </row>
    <row r="46" spans="1:10">
      <c r="A46" s="238">
        <v>37</v>
      </c>
      <c r="B46" s="239" t="s">
        <v>69</v>
      </c>
      <c r="C46" s="105">
        <f>PFI!C85</f>
        <v>5676285.0970941661</v>
      </c>
      <c r="D46" s="272">
        <f>PFI!L85</f>
        <v>3088002.2079043598</v>
      </c>
      <c r="E46" s="278">
        <f t="shared" si="3"/>
        <v>8764287.3049985263</v>
      </c>
      <c r="F46" s="180">
        <v>8279329.5105015645</v>
      </c>
      <c r="G46" s="246">
        <f t="shared" si="4"/>
        <v>484957.79449696187</v>
      </c>
      <c r="H46" s="247">
        <f t="shared" si="5"/>
        <v>5.8574525132963684E-2</v>
      </c>
      <c r="J46" s="18"/>
    </row>
    <row r="47" spans="1:10">
      <c r="A47" s="238">
        <v>38</v>
      </c>
      <c r="B47" s="239" t="s">
        <v>100</v>
      </c>
      <c r="C47" s="105">
        <f>PFI!C116</f>
        <v>5859990.9106565174</v>
      </c>
      <c r="D47" s="272">
        <f>PFI!L116</f>
        <v>-771708.71484809287</v>
      </c>
      <c r="E47" s="278">
        <f t="shared" si="3"/>
        <v>5088282.1958084246</v>
      </c>
      <c r="F47" s="180">
        <v>4809301.8422484268</v>
      </c>
      <c r="G47" s="246">
        <f t="shared" si="4"/>
        <v>278980.35355999786</v>
      </c>
      <c r="H47" s="247">
        <f t="shared" si="5"/>
        <v>5.8008493272189821E-2</v>
      </c>
      <c r="J47" s="18"/>
    </row>
    <row r="48" spans="1:10">
      <c r="A48" s="238">
        <v>39</v>
      </c>
      <c r="B48" s="239" t="s">
        <v>92</v>
      </c>
      <c r="C48" s="105">
        <f>PFI!C108</f>
        <v>955873.50833452935</v>
      </c>
      <c r="D48" s="272">
        <f>PFI!L108</f>
        <v>406113.60241386358</v>
      </c>
      <c r="E48" s="278">
        <f t="shared" si="3"/>
        <v>1361987.110748393</v>
      </c>
      <c r="F48" s="180">
        <v>1288462.2405275097</v>
      </c>
      <c r="G48" s="246">
        <f t="shared" si="4"/>
        <v>73524.870220883284</v>
      </c>
      <c r="H48" s="247">
        <f t="shared" si="5"/>
        <v>5.7064047286928155E-2</v>
      </c>
      <c r="J48" s="18"/>
    </row>
    <row r="49" spans="1:10">
      <c r="A49" s="238">
        <v>40</v>
      </c>
      <c r="B49" s="239" t="s">
        <v>110</v>
      </c>
      <c r="C49" s="105">
        <f>PFI!C126</f>
        <v>18515499.626541115</v>
      </c>
      <c r="D49" s="272">
        <f>PFI!L126</f>
        <v>3785969.6609555944</v>
      </c>
      <c r="E49" s="278">
        <f t="shared" si="3"/>
        <v>22301469.287496708</v>
      </c>
      <c r="F49" s="180">
        <v>21111159.862795454</v>
      </c>
      <c r="G49" s="246">
        <f t="shared" si="4"/>
        <v>1190309.4247012548</v>
      </c>
      <c r="H49" s="247">
        <f t="shared" si="5"/>
        <v>5.6382947807569694E-2</v>
      </c>
      <c r="J49" s="18"/>
    </row>
    <row r="50" spans="1:10">
      <c r="A50" s="238">
        <v>41</v>
      </c>
      <c r="B50" s="239" t="s">
        <v>95</v>
      </c>
      <c r="C50" s="105">
        <f>PFI!C111</f>
        <v>2714705.0212492552</v>
      </c>
      <c r="D50" s="272">
        <f>PFI!L111</f>
        <v>918130.47626608005</v>
      </c>
      <c r="E50" s="278">
        <f t="shared" si="3"/>
        <v>3632835.4975153352</v>
      </c>
      <c r="F50" s="180">
        <v>3439725.4076053547</v>
      </c>
      <c r="G50" s="246">
        <f t="shared" si="4"/>
        <v>193110.08990998054</v>
      </c>
      <c r="H50" s="247">
        <f t="shared" si="5"/>
        <v>5.6141135418253718E-2</v>
      </c>
      <c r="J50" s="18"/>
    </row>
    <row r="51" spans="1:10">
      <c r="A51" s="238">
        <v>42</v>
      </c>
      <c r="B51" s="239" t="s">
        <v>114</v>
      </c>
      <c r="C51" s="105">
        <f>PFI!C130</f>
        <v>749911.15153123275</v>
      </c>
      <c r="D51" s="272">
        <f>PFI!L130</f>
        <v>580565.61497608852</v>
      </c>
      <c r="E51" s="278">
        <f t="shared" si="3"/>
        <v>1330476.7665073213</v>
      </c>
      <c r="F51" s="180">
        <v>1260277.2212838628</v>
      </c>
      <c r="G51" s="246">
        <f t="shared" si="4"/>
        <v>70199.545223458437</v>
      </c>
      <c r="H51" s="247">
        <f t="shared" si="5"/>
        <v>5.5701669472328685E-2</v>
      </c>
      <c r="J51" s="18"/>
    </row>
    <row r="52" spans="1:10">
      <c r="A52" s="238">
        <v>43</v>
      </c>
      <c r="B52" s="239" t="s">
        <v>53</v>
      </c>
      <c r="C52" s="105">
        <f>PFI!C69</f>
        <v>15118126.393603588</v>
      </c>
      <c r="D52" s="272">
        <f>PFI!L69</f>
        <v>2177395.9231359879</v>
      </c>
      <c r="E52" s="278">
        <f t="shared" si="3"/>
        <v>17295522.316739574</v>
      </c>
      <c r="F52" s="180">
        <v>16393606.339729289</v>
      </c>
      <c r="G52" s="246">
        <f t="shared" si="4"/>
        <v>901915.97701028548</v>
      </c>
      <c r="H52" s="247">
        <f t="shared" si="5"/>
        <v>5.5016325164800817E-2</v>
      </c>
      <c r="J52" s="18"/>
    </row>
    <row r="53" spans="1:10">
      <c r="A53" s="238">
        <v>44</v>
      </c>
      <c r="B53" s="239" t="s">
        <v>112</v>
      </c>
      <c r="C53" s="105">
        <f>PFI!C128</f>
        <v>4781550.1117992289</v>
      </c>
      <c r="D53" s="272">
        <f>PFI!L128</f>
        <v>1607914.2712595421</v>
      </c>
      <c r="E53" s="278">
        <f t="shared" si="3"/>
        <v>6389464.3830587715</v>
      </c>
      <c r="F53" s="180">
        <v>6058926.2268961379</v>
      </c>
      <c r="G53" s="246">
        <f t="shared" si="4"/>
        <v>330538.15616263356</v>
      </c>
      <c r="H53" s="247">
        <f t="shared" si="5"/>
        <v>5.4553916615677434E-2</v>
      </c>
      <c r="J53" s="18"/>
    </row>
    <row r="54" spans="1:10">
      <c r="A54" s="238">
        <v>45</v>
      </c>
      <c r="B54" s="239" t="s">
        <v>65</v>
      </c>
      <c r="C54" s="105">
        <f>PFI!C81</f>
        <v>2007395.9983614143</v>
      </c>
      <c r="D54" s="272">
        <f>PFI!L81</f>
        <v>453262.52219422418</v>
      </c>
      <c r="E54" s="278">
        <f t="shared" si="3"/>
        <v>2460658.5205556387</v>
      </c>
      <c r="F54" s="180">
        <v>2333396.0544512952</v>
      </c>
      <c r="G54" s="246">
        <f t="shared" si="4"/>
        <v>127262.46610434353</v>
      </c>
      <c r="H54" s="247">
        <f t="shared" si="5"/>
        <v>5.4539590851528041E-2</v>
      </c>
      <c r="J54" s="18"/>
    </row>
    <row r="55" spans="1:10">
      <c r="A55" s="238">
        <v>46</v>
      </c>
      <c r="B55" s="239" t="s">
        <v>116</v>
      </c>
      <c r="C55" s="105">
        <f>PFI!C132</f>
        <v>5054457.4913332397</v>
      </c>
      <c r="D55" s="272">
        <f>PFI!L132</f>
        <v>1235598.7080557186</v>
      </c>
      <c r="E55" s="278">
        <f t="shared" si="3"/>
        <v>6290056.1993889585</v>
      </c>
      <c r="F55" s="180">
        <v>5965448.0915788487</v>
      </c>
      <c r="G55" s="246">
        <f t="shared" si="4"/>
        <v>324608.10781010985</v>
      </c>
      <c r="H55" s="247">
        <f t="shared" si="5"/>
        <v>5.4414706628382881E-2</v>
      </c>
      <c r="J55" s="18"/>
    </row>
    <row r="56" spans="1:10">
      <c r="A56" s="238">
        <v>47</v>
      </c>
      <c r="B56" s="239" t="s">
        <v>32</v>
      </c>
      <c r="C56" s="105">
        <f>PFI!C48</f>
        <v>12186342.889526457</v>
      </c>
      <c r="D56" s="272">
        <f>PFI!L48</f>
        <v>1155142.9917125336</v>
      </c>
      <c r="E56" s="278">
        <f t="shared" si="3"/>
        <v>13341485.88123899</v>
      </c>
      <c r="F56" s="180">
        <v>12656100.404630831</v>
      </c>
      <c r="G56" s="246">
        <f t="shared" si="4"/>
        <v>685385.47660815902</v>
      </c>
      <c r="H56" s="247">
        <f t="shared" si="5"/>
        <v>5.4154554301527158E-2</v>
      </c>
      <c r="J56" s="18"/>
    </row>
    <row r="57" spans="1:10">
      <c r="A57" s="238">
        <v>48</v>
      </c>
      <c r="B57" s="239" t="s">
        <v>64</v>
      </c>
      <c r="C57" s="105">
        <f>PFI!C80</f>
        <v>7097067.0623575794</v>
      </c>
      <c r="D57" s="272">
        <f>PFI!L80</f>
        <v>613984.82195554418</v>
      </c>
      <c r="E57" s="278">
        <f t="shared" si="3"/>
        <v>7711051.8843131233</v>
      </c>
      <c r="F57" s="180">
        <v>7315167.4629056966</v>
      </c>
      <c r="G57" s="246">
        <f t="shared" si="4"/>
        <v>395884.42140742671</v>
      </c>
      <c r="H57" s="247">
        <f t="shared" si="5"/>
        <v>5.4118299193409714E-2</v>
      </c>
      <c r="J57" s="18"/>
    </row>
    <row r="58" spans="1:10">
      <c r="A58" s="238">
        <v>49</v>
      </c>
      <c r="B58" s="239" t="s">
        <v>66</v>
      </c>
      <c r="C58" s="105">
        <f>PFI!C82</f>
        <v>10060636.479855819</v>
      </c>
      <c r="D58" s="272">
        <f>PFI!L82</f>
        <v>2491092.005651813</v>
      </c>
      <c r="E58" s="278">
        <f t="shared" si="3"/>
        <v>12551728.485507632</v>
      </c>
      <c r="F58" s="180">
        <v>11907740.455325255</v>
      </c>
      <c r="G58" s="246">
        <f t="shared" si="4"/>
        <v>643988.0301823765</v>
      </c>
      <c r="H58" s="247">
        <f t="shared" si="5"/>
        <v>5.4081463447952283E-2</v>
      </c>
      <c r="J58" s="18"/>
    </row>
    <row r="59" spans="1:10">
      <c r="A59" s="238">
        <v>50</v>
      </c>
      <c r="B59" s="239" t="s">
        <v>67</v>
      </c>
      <c r="C59" s="105">
        <f>PFI!C83</f>
        <v>5437747.9012705917</v>
      </c>
      <c r="D59" s="272">
        <f>PFI!L83</f>
        <v>2579305.8934726492</v>
      </c>
      <c r="E59" s="278">
        <f t="shared" si="3"/>
        <v>8017053.7947432408</v>
      </c>
      <c r="F59" s="180">
        <v>7606092.6111364849</v>
      </c>
      <c r="G59" s="246">
        <f t="shared" si="4"/>
        <v>410961.18360675592</v>
      </c>
      <c r="H59" s="247">
        <f t="shared" si="5"/>
        <v>5.4030525871463286E-2</v>
      </c>
      <c r="J59" s="18"/>
    </row>
    <row r="60" spans="1:10">
      <c r="A60" s="238">
        <v>51</v>
      </c>
      <c r="B60" s="239" t="s">
        <v>50</v>
      </c>
      <c r="C60" s="105">
        <f>PFI!C66</f>
        <v>1193489.140048339</v>
      </c>
      <c r="D60" s="272">
        <f>PFI!L66</f>
        <v>450394.32937405817</v>
      </c>
      <c r="E60" s="278">
        <f t="shared" si="3"/>
        <v>1643883.4694223972</v>
      </c>
      <c r="F60" s="180">
        <v>1559802.5154334614</v>
      </c>
      <c r="G60" s="246">
        <f t="shared" si="4"/>
        <v>84080.953988935798</v>
      </c>
      <c r="H60" s="247">
        <f t="shared" si="5"/>
        <v>5.390487139044664E-2</v>
      </c>
      <c r="J60" s="18"/>
    </row>
    <row r="61" spans="1:10">
      <c r="A61" s="238">
        <v>52</v>
      </c>
      <c r="B61" s="239" t="s">
        <v>89</v>
      </c>
      <c r="C61" s="105">
        <f>PFI!C105</f>
        <v>2044194.2705400188</v>
      </c>
      <c r="D61" s="272">
        <f>PFI!L105</f>
        <v>1370815.8440502749</v>
      </c>
      <c r="E61" s="278">
        <f t="shared" si="3"/>
        <v>3415010.1145902937</v>
      </c>
      <c r="F61" s="180">
        <v>3241400.5988365039</v>
      </c>
      <c r="G61" s="246">
        <f t="shared" si="4"/>
        <v>173609.5157537898</v>
      </c>
      <c r="H61" s="247">
        <f t="shared" si="5"/>
        <v>5.3560030752171306E-2</v>
      </c>
      <c r="J61" s="18"/>
    </row>
    <row r="62" spans="1:10">
      <c r="A62" s="238">
        <v>53</v>
      </c>
      <c r="B62" s="239" t="s">
        <v>7</v>
      </c>
      <c r="C62" s="105">
        <f>PFI!C23</f>
        <v>15856348.458684802</v>
      </c>
      <c r="D62" s="272">
        <f>PFI!L23</f>
        <v>4471765.8281620219</v>
      </c>
      <c r="E62" s="278">
        <f t="shared" si="3"/>
        <v>20328114.286846824</v>
      </c>
      <c r="F62" s="180">
        <v>19312340.369424507</v>
      </c>
      <c r="G62" s="246">
        <f t="shared" si="4"/>
        <v>1015773.917422317</v>
      </c>
      <c r="H62" s="247">
        <f t="shared" si="5"/>
        <v>5.2597142448385092E-2</v>
      </c>
      <c r="J62" s="18"/>
    </row>
    <row r="63" spans="1:10">
      <c r="A63" s="238">
        <v>54</v>
      </c>
      <c r="B63" s="239" t="s">
        <v>3</v>
      </c>
      <c r="C63" s="105">
        <f>PFI!C19</f>
        <v>12662595.116905</v>
      </c>
      <c r="D63" s="272">
        <f>PFI!L19</f>
        <v>3356064.9314071876</v>
      </c>
      <c r="E63" s="278">
        <f t="shared" si="3"/>
        <v>16018660.048312187</v>
      </c>
      <c r="F63" s="180">
        <v>15221943.877402082</v>
      </c>
      <c r="G63" s="246">
        <f t="shared" si="4"/>
        <v>796716.17091010511</v>
      </c>
      <c r="H63" s="247">
        <f t="shared" si="5"/>
        <v>5.2339975585699028E-2</v>
      </c>
      <c r="J63" s="18"/>
    </row>
    <row r="64" spans="1:10">
      <c r="A64" s="238">
        <v>55</v>
      </c>
      <c r="B64" s="239" t="s">
        <v>113</v>
      </c>
      <c r="C64" s="105">
        <f>PFI!C129</f>
        <v>1434023.2312735775</v>
      </c>
      <c r="D64" s="272">
        <f>PFI!L129</f>
        <v>794160.74135454127</v>
      </c>
      <c r="E64" s="278">
        <f t="shared" si="3"/>
        <v>2228183.9726281189</v>
      </c>
      <c r="F64" s="180">
        <v>2117862.9103028057</v>
      </c>
      <c r="G64" s="246">
        <f t="shared" si="4"/>
        <v>110321.06232531322</v>
      </c>
      <c r="H64" s="247">
        <f t="shared" si="5"/>
        <v>5.2090747606293286E-2</v>
      </c>
      <c r="J64" s="18"/>
    </row>
    <row r="65" spans="1:10">
      <c r="A65" s="238">
        <v>56</v>
      </c>
      <c r="B65" s="239" t="s">
        <v>119</v>
      </c>
      <c r="C65" s="105">
        <f>PFI!C135</f>
        <v>2156514.6196622336</v>
      </c>
      <c r="D65" s="272">
        <f>PFI!L135</f>
        <v>1354214.3625630946</v>
      </c>
      <c r="E65" s="278">
        <f t="shared" si="3"/>
        <v>3510728.9822253282</v>
      </c>
      <c r="F65" s="180">
        <v>3337322.5340521014</v>
      </c>
      <c r="G65" s="246">
        <f t="shared" si="4"/>
        <v>173406.44817322679</v>
      </c>
      <c r="H65" s="247">
        <f t="shared" si="5"/>
        <v>5.1959751089050599E-2</v>
      </c>
      <c r="J65" s="18"/>
    </row>
    <row r="66" spans="1:10">
      <c r="A66" s="238">
        <v>57</v>
      </c>
      <c r="B66" s="239" t="s">
        <v>39</v>
      </c>
      <c r="C66" s="105">
        <f>PFI!C55</f>
        <v>1635316.0810566859</v>
      </c>
      <c r="D66" s="272">
        <f>PFI!L55</f>
        <v>468742.62145966903</v>
      </c>
      <c r="E66" s="278">
        <f t="shared" si="3"/>
        <v>2104058.7025163551</v>
      </c>
      <c r="F66" s="180">
        <v>2000143.7635425823</v>
      </c>
      <c r="G66" s="246">
        <f t="shared" si="4"/>
        <v>103914.93897377281</v>
      </c>
      <c r="H66" s="247">
        <f t="shared" si="5"/>
        <v>5.1953734960392239E-2</v>
      </c>
      <c r="J66" s="18"/>
    </row>
    <row r="67" spans="1:10">
      <c r="A67" s="238">
        <v>58</v>
      </c>
      <c r="B67" s="239" t="s">
        <v>28</v>
      </c>
      <c r="C67" s="105">
        <f>PFI!C44</f>
        <v>2049552.2430937234</v>
      </c>
      <c r="D67" s="272">
        <f>PFI!L44</f>
        <v>350896.76343993394</v>
      </c>
      <c r="E67" s="278">
        <f t="shared" si="3"/>
        <v>2400449.0065336572</v>
      </c>
      <c r="F67" s="180">
        <v>2283424.6107996306</v>
      </c>
      <c r="G67" s="246">
        <f t="shared" si="4"/>
        <v>117024.39573402656</v>
      </c>
      <c r="H67" s="247">
        <f t="shared" si="5"/>
        <v>5.1249511448966167E-2</v>
      </c>
      <c r="J67" s="18"/>
    </row>
    <row r="68" spans="1:10">
      <c r="A68" s="238">
        <v>59</v>
      </c>
      <c r="B68" s="239" t="s">
        <v>70</v>
      </c>
      <c r="C68" s="105">
        <f>PFI!C86</f>
        <v>12938163.159206858</v>
      </c>
      <c r="D68" s="272">
        <f>PFI!L86</f>
        <v>4314279.2805048032</v>
      </c>
      <c r="E68" s="278">
        <f t="shared" si="3"/>
        <v>17252442.43971166</v>
      </c>
      <c r="F68" s="180">
        <v>16414020.68266023</v>
      </c>
      <c r="G68" s="246">
        <f t="shared" si="4"/>
        <v>838421.75705143064</v>
      </c>
      <c r="H68" s="247">
        <f t="shared" si="5"/>
        <v>5.1079608906374752E-2</v>
      </c>
      <c r="J68" s="18"/>
    </row>
    <row r="69" spans="1:10">
      <c r="A69" s="238">
        <v>60</v>
      </c>
      <c r="B69" s="239" t="s">
        <v>61</v>
      </c>
      <c r="C69" s="105">
        <f>PFI!C77</f>
        <v>12120669.568155833</v>
      </c>
      <c r="D69" s="272">
        <f>PFI!L77</f>
        <v>4854137.8578735786</v>
      </c>
      <c r="E69" s="278">
        <f t="shared" si="3"/>
        <v>16974807.42602941</v>
      </c>
      <c r="F69" s="180">
        <v>16163807.742303677</v>
      </c>
      <c r="G69" s="246">
        <f t="shared" si="4"/>
        <v>810999.68372573331</v>
      </c>
      <c r="H69" s="247">
        <f t="shared" si="5"/>
        <v>5.0173801659567863E-2</v>
      </c>
      <c r="J69" s="18"/>
    </row>
    <row r="70" spans="1:10">
      <c r="A70" s="238">
        <v>61</v>
      </c>
      <c r="B70" s="239" t="s">
        <v>87</v>
      </c>
      <c r="C70" s="105">
        <f>PFI!C103</f>
        <v>1679798.4762958491</v>
      </c>
      <c r="D70" s="272">
        <f>PFI!L103</f>
        <v>606641.02118926065</v>
      </c>
      <c r="E70" s="278">
        <f t="shared" si="3"/>
        <v>2286439.4974851096</v>
      </c>
      <c r="F70" s="180">
        <v>2178049.3015937796</v>
      </c>
      <c r="G70" s="246">
        <f t="shared" si="4"/>
        <v>108390.19589133002</v>
      </c>
      <c r="H70" s="247">
        <f t="shared" si="5"/>
        <v>4.9764803676398017E-2</v>
      </c>
      <c r="J70" s="18"/>
    </row>
    <row r="71" spans="1:10">
      <c r="A71" s="238">
        <v>62</v>
      </c>
      <c r="B71" s="239" t="s">
        <v>2</v>
      </c>
      <c r="C71" s="105">
        <f>PFI!C18</f>
        <v>43754596.848144069</v>
      </c>
      <c r="D71" s="272">
        <f>PFI!L18</f>
        <v>16489502.940669317</v>
      </c>
      <c r="E71" s="278">
        <f t="shared" si="3"/>
        <v>60244099.788813382</v>
      </c>
      <c r="F71" s="180">
        <v>57404190.337820202</v>
      </c>
      <c r="G71" s="246">
        <f t="shared" si="4"/>
        <v>2839909.4509931803</v>
      </c>
      <c r="H71" s="247">
        <f t="shared" si="5"/>
        <v>4.9472162820875631E-2</v>
      </c>
      <c r="J71" s="18"/>
    </row>
    <row r="72" spans="1:10">
      <c r="A72" s="238">
        <v>63</v>
      </c>
      <c r="B72" s="239" t="s">
        <v>29</v>
      </c>
      <c r="C72" s="105">
        <f>PFI!C45</f>
        <v>3524059.7889806367</v>
      </c>
      <c r="D72" s="272">
        <f>PFI!L45</f>
        <v>933640.80393234757</v>
      </c>
      <c r="E72" s="278">
        <f t="shared" si="3"/>
        <v>4457700.5929129841</v>
      </c>
      <c r="F72" s="180">
        <v>4248181.294794213</v>
      </c>
      <c r="G72" s="246">
        <f t="shared" si="4"/>
        <v>209519.29811877105</v>
      </c>
      <c r="H72" s="247">
        <f t="shared" si="5"/>
        <v>4.9319763818818085E-2</v>
      </c>
      <c r="J72" s="18"/>
    </row>
    <row r="73" spans="1:10">
      <c r="A73" s="238">
        <v>64</v>
      </c>
      <c r="B73" s="239" t="s">
        <v>99</v>
      </c>
      <c r="C73" s="105">
        <f>PFI!C115</f>
        <v>14881579.496172726</v>
      </c>
      <c r="D73" s="272">
        <f>PFI!L115</f>
        <v>3440481.3331317971</v>
      </c>
      <c r="E73" s="278">
        <f t="shared" si="3"/>
        <v>18322060.829304524</v>
      </c>
      <c r="F73" s="180">
        <v>17464748.148172677</v>
      </c>
      <c r="G73" s="246">
        <f t="shared" si="4"/>
        <v>857312.6811318472</v>
      </c>
      <c r="H73" s="247">
        <f t="shared" si="5"/>
        <v>4.9088178876575794E-2</v>
      </c>
      <c r="J73" s="18"/>
    </row>
    <row r="74" spans="1:10">
      <c r="A74" s="238">
        <v>65</v>
      </c>
      <c r="B74" s="239" t="s">
        <v>117</v>
      </c>
      <c r="C74" s="105">
        <f>PFI!C133</f>
        <v>7407774.9062216217</v>
      </c>
      <c r="D74" s="272">
        <f>PFI!L133</f>
        <v>2146341.8074313928</v>
      </c>
      <c r="E74" s="278">
        <f t="shared" ref="E74:E105" si="6">C74+D74</f>
        <v>9554116.713653015</v>
      </c>
      <c r="F74" s="180">
        <v>9111227.625478901</v>
      </c>
      <c r="G74" s="246">
        <f t="shared" ref="G74:G105" si="7">E74-F74</f>
        <v>442889.088174114</v>
      </c>
      <c r="H74" s="247">
        <f t="shared" ref="H74:H105" si="8">E74/F74-1</f>
        <v>4.860915634854801E-2</v>
      </c>
      <c r="J74" s="18"/>
    </row>
    <row r="75" spans="1:10">
      <c r="A75" s="238">
        <v>66</v>
      </c>
      <c r="B75" s="239" t="s">
        <v>94</v>
      </c>
      <c r="C75" s="105">
        <f>PFI!C110</f>
        <v>2048430.3328840814</v>
      </c>
      <c r="D75" s="272">
        <f>PFI!L110</f>
        <v>563405.17128867004</v>
      </c>
      <c r="E75" s="278">
        <f t="shared" si="6"/>
        <v>2611835.5041727517</v>
      </c>
      <c r="F75" s="180">
        <v>2491253.6041202657</v>
      </c>
      <c r="G75" s="246">
        <f t="shared" si="7"/>
        <v>120581.90005248599</v>
      </c>
      <c r="H75" s="247">
        <f t="shared" si="8"/>
        <v>4.8402097583745141E-2</v>
      </c>
      <c r="J75" s="18"/>
    </row>
    <row r="76" spans="1:10">
      <c r="A76" s="238">
        <v>67</v>
      </c>
      <c r="B76" s="239" t="s">
        <v>25</v>
      </c>
      <c r="C76" s="105">
        <f>PFI!C41</f>
        <v>473442.80392755324</v>
      </c>
      <c r="D76" s="272">
        <f>PFI!L41</f>
        <v>295705.74334979942</v>
      </c>
      <c r="E76" s="278">
        <f t="shared" si="6"/>
        <v>769148.54727735266</v>
      </c>
      <c r="F76" s="180">
        <v>734302.38126601698</v>
      </c>
      <c r="G76" s="246">
        <f t="shared" si="7"/>
        <v>34846.166011335677</v>
      </c>
      <c r="H76" s="247">
        <f t="shared" si="8"/>
        <v>4.7454790969432947E-2</v>
      </c>
      <c r="J76" s="18"/>
    </row>
    <row r="77" spans="1:10">
      <c r="A77" s="238">
        <v>68</v>
      </c>
      <c r="B77" s="239" t="s">
        <v>43</v>
      </c>
      <c r="C77" s="105">
        <f>PFI!C59</f>
        <v>5659828.3832191909</v>
      </c>
      <c r="D77" s="272">
        <f>PFI!L59</f>
        <v>1120662.2953719047</v>
      </c>
      <c r="E77" s="278">
        <f t="shared" si="6"/>
        <v>6780490.6785910958</v>
      </c>
      <c r="F77" s="180">
        <v>6473495.0952110235</v>
      </c>
      <c r="G77" s="246">
        <f t="shared" si="7"/>
        <v>306995.58338007238</v>
      </c>
      <c r="H77" s="247">
        <f t="shared" si="8"/>
        <v>4.7423467364203553E-2</v>
      </c>
      <c r="J77" s="18"/>
    </row>
    <row r="78" spans="1:10">
      <c r="A78" s="238">
        <v>69</v>
      </c>
      <c r="B78" s="239" t="s">
        <v>21</v>
      </c>
      <c r="C78" s="105">
        <f>PFI!C37</f>
        <v>3975032.045303273</v>
      </c>
      <c r="D78" s="272">
        <f>PFI!L37</f>
        <v>1180895.2487558769</v>
      </c>
      <c r="E78" s="278">
        <f t="shared" si="6"/>
        <v>5155927.2940591499</v>
      </c>
      <c r="F78" s="180">
        <v>4923902.0590087287</v>
      </c>
      <c r="G78" s="246">
        <f t="shared" si="7"/>
        <v>232025.23505042121</v>
      </c>
      <c r="H78" s="247">
        <f t="shared" si="8"/>
        <v>4.7122227913918291E-2</v>
      </c>
      <c r="J78" s="18"/>
    </row>
    <row r="79" spans="1:10">
      <c r="A79" s="238">
        <v>70</v>
      </c>
      <c r="B79" s="239" t="s">
        <v>57</v>
      </c>
      <c r="C79" s="105">
        <f>PFI!C73</f>
        <v>3265643.0035773199</v>
      </c>
      <c r="D79" s="272">
        <f>PFI!L73</f>
        <v>683815.067940454</v>
      </c>
      <c r="E79" s="278">
        <f t="shared" si="6"/>
        <v>3949458.0715177739</v>
      </c>
      <c r="F79" s="180">
        <v>3772022.3607599395</v>
      </c>
      <c r="G79" s="246">
        <f t="shared" si="7"/>
        <v>177435.71075783437</v>
      </c>
      <c r="H79" s="247">
        <f t="shared" si="8"/>
        <v>4.7039941386266548E-2</v>
      </c>
      <c r="J79" s="18"/>
    </row>
    <row r="80" spans="1:10">
      <c r="A80" s="238">
        <v>71</v>
      </c>
      <c r="B80" s="239" t="s">
        <v>14</v>
      </c>
      <c r="C80" s="105">
        <f>PFI!C30</f>
        <v>4606508.67622161</v>
      </c>
      <c r="D80" s="272">
        <f>PFI!L30</f>
        <v>1772701.0816934009</v>
      </c>
      <c r="E80" s="278">
        <f t="shared" si="6"/>
        <v>6379209.7579150107</v>
      </c>
      <c r="F80" s="180">
        <v>6095695.7993607139</v>
      </c>
      <c r="G80" s="246">
        <f t="shared" si="7"/>
        <v>283513.95855429675</v>
      </c>
      <c r="H80" s="247">
        <f t="shared" si="8"/>
        <v>4.6510516253785106E-2</v>
      </c>
      <c r="J80" s="18"/>
    </row>
    <row r="81" spans="1:10">
      <c r="A81" s="238">
        <v>72</v>
      </c>
      <c r="B81" s="239" t="s">
        <v>52</v>
      </c>
      <c r="C81" s="105">
        <f>PFI!C68</f>
        <v>2320736.1994854929</v>
      </c>
      <c r="D81" s="272">
        <f>PFI!L68</f>
        <v>1121159.647130538</v>
      </c>
      <c r="E81" s="278">
        <f t="shared" si="6"/>
        <v>3441895.8466160307</v>
      </c>
      <c r="F81" s="180">
        <v>3289478.9132778677</v>
      </c>
      <c r="G81" s="246">
        <f t="shared" si="7"/>
        <v>152416.93333816295</v>
      </c>
      <c r="H81" s="247">
        <f t="shared" si="8"/>
        <v>4.6334674079513638E-2</v>
      </c>
      <c r="J81" s="18"/>
    </row>
    <row r="82" spans="1:10">
      <c r="A82" s="238">
        <v>73</v>
      </c>
      <c r="B82" s="239" t="s">
        <v>44</v>
      </c>
      <c r="C82" s="105">
        <f>PFI!C60</f>
        <v>11709077.812780501</v>
      </c>
      <c r="D82" s="272">
        <f>PFI!L60</f>
        <v>3785859.7666560579</v>
      </c>
      <c r="E82" s="278">
        <f t="shared" si="6"/>
        <v>15494937.579436559</v>
      </c>
      <c r="F82" s="180">
        <v>14811516.029283362</v>
      </c>
      <c r="G82" s="246">
        <f t="shared" si="7"/>
        <v>683421.55015319772</v>
      </c>
      <c r="H82" s="247">
        <f t="shared" si="8"/>
        <v>4.6141228811556356E-2</v>
      </c>
      <c r="J82" s="18"/>
    </row>
    <row r="83" spans="1:10">
      <c r="A83" s="238">
        <v>74</v>
      </c>
      <c r="B83" s="239" t="s">
        <v>85</v>
      </c>
      <c r="C83" s="105">
        <f>PFI!C101</f>
        <v>2698393.9725639913</v>
      </c>
      <c r="D83" s="272">
        <f>PFI!L101</f>
        <v>1262774.8011298641</v>
      </c>
      <c r="E83" s="278">
        <f t="shared" si="6"/>
        <v>3961168.7736938554</v>
      </c>
      <c r="F83" s="180">
        <v>3786689.4811641872</v>
      </c>
      <c r="G83" s="246">
        <f t="shared" si="7"/>
        <v>174479.29252966819</v>
      </c>
      <c r="H83" s="247">
        <f t="shared" si="8"/>
        <v>4.6077000344909802E-2</v>
      </c>
      <c r="J83" s="18"/>
    </row>
    <row r="84" spans="1:10">
      <c r="A84" s="238">
        <v>75</v>
      </c>
      <c r="B84" s="239" t="s">
        <v>118</v>
      </c>
      <c r="C84" s="105">
        <f>PFI!C134</f>
        <v>1991647.1800156683</v>
      </c>
      <c r="D84" s="272">
        <f>PFI!L134</f>
        <v>884815.21843216906</v>
      </c>
      <c r="E84" s="278">
        <f t="shared" si="6"/>
        <v>2876462.3984478372</v>
      </c>
      <c r="F84" s="180">
        <v>2750471.9433653443</v>
      </c>
      <c r="G84" s="246">
        <f t="shared" si="7"/>
        <v>125990.4550824929</v>
      </c>
      <c r="H84" s="247">
        <f t="shared" si="8"/>
        <v>4.5806849761331092E-2</v>
      </c>
      <c r="J84" s="18"/>
    </row>
    <row r="85" spans="1:10">
      <c r="A85" s="238">
        <v>76</v>
      </c>
      <c r="B85" s="239" t="s">
        <v>58</v>
      </c>
      <c r="C85" s="105">
        <f>PFI!C74</f>
        <v>6532573.7807466006</v>
      </c>
      <c r="D85" s="272">
        <f>PFI!L74</f>
        <v>3958293.0533739696</v>
      </c>
      <c r="E85" s="278">
        <f t="shared" si="6"/>
        <v>10490866.83412057</v>
      </c>
      <c r="F85" s="180">
        <v>10034999.608740505</v>
      </c>
      <c r="G85" s="246">
        <f t="shared" si="7"/>
        <v>455867.22538006492</v>
      </c>
      <c r="H85" s="247">
        <f t="shared" si="8"/>
        <v>4.542772726996458E-2</v>
      </c>
      <c r="J85" s="18"/>
    </row>
    <row r="86" spans="1:10">
      <c r="A86" s="238">
        <v>77</v>
      </c>
      <c r="B86" s="239" t="s">
        <v>26</v>
      </c>
      <c r="C86" s="105">
        <f>PFI!C42</f>
        <v>5952166.7795994272</v>
      </c>
      <c r="D86" s="272">
        <f>PFI!L42</f>
        <v>2887941.8585326751</v>
      </c>
      <c r="E86" s="278">
        <f t="shared" si="6"/>
        <v>8840108.6381321028</v>
      </c>
      <c r="F86" s="180">
        <v>8457965.1694021057</v>
      </c>
      <c r="G86" s="246">
        <f t="shared" si="7"/>
        <v>382143.46872999705</v>
      </c>
      <c r="H86" s="247">
        <f t="shared" si="8"/>
        <v>4.518149000098215E-2</v>
      </c>
      <c r="J86" s="18"/>
    </row>
    <row r="87" spans="1:10">
      <c r="A87" s="238">
        <v>78</v>
      </c>
      <c r="B87" s="239" t="s">
        <v>18</v>
      </c>
      <c r="C87" s="105">
        <f>PFI!C34</f>
        <v>8020299.2656937363</v>
      </c>
      <c r="D87" s="272">
        <f>PFI!L34</f>
        <v>3423534.2342212596</v>
      </c>
      <c r="E87" s="278">
        <f t="shared" si="6"/>
        <v>11443833.499914996</v>
      </c>
      <c r="F87" s="180">
        <v>10954024.877680127</v>
      </c>
      <c r="G87" s="246">
        <f t="shared" si="7"/>
        <v>489808.62223486975</v>
      </c>
      <c r="H87" s="247">
        <f t="shared" si="8"/>
        <v>4.4714945210038826E-2</v>
      </c>
      <c r="J87" s="18"/>
    </row>
    <row r="88" spans="1:10">
      <c r="A88" s="238">
        <v>79</v>
      </c>
      <c r="B88" s="239" t="s">
        <v>48</v>
      </c>
      <c r="C88" s="105">
        <f>PFI!C64</f>
        <v>3343847.2586279027</v>
      </c>
      <c r="D88" s="272">
        <f>PFI!L64</f>
        <v>1672815.9913163958</v>
      </c>
      <c r="E88" s="278">
        <f t="shared" si="6"/>
        <v>5016663.2499442985</v>
      </c>
      <c r="F88" s="180">
        <v>4806219.623758819</v>
      </c>
      <c r="G88" s="246">
        <f t="shared" si="7"/>
        <v>210443.62618547957</v>
      </c>
      <c r="H88" s="247">
        <f t="shared" si="8"/>
        <v>4.3785686601832241E-2</v>
      </c>
      <c r="J88" s="18"/>
    </row>
    <row r="89" spans="1:10">
      <c r="A89" s="238">
        <v>80</v>
      </c>
      <c r="B89" s="239" t="s">
        <v>55</v>
      </c>
      <c r="C89" s="105">
        <f>PFI!C71</f>
        <v>2356532.0502425856</v>
      </c>
      <c r="D89" s="272">
        <f>PFI!L71</f>
        <v>1503241.2137491126</v>
      </c>
      <c r="E89" s="278">
        <f t="shared" si="6"/>
        <v>3859773.2639916982</v>
      </c>
      <c r="F89" s="180">
        <v>3700109.1505526649</v>
      </c>
      <c r="G89" s="246">
        <f t="shared" si="7"/>
        <v>159664.11343903327</v>
      </c>
      <c r="H89" s="247">
        <f t="shared" si="8"/>
        <v>4.3151190125076511E-2</v>
      </c>
      <c r="J89" s="18"/>
    </row>
    <row r="90" spans="1:10">
      <c r="A90" s="238">
        <v>81</v>
      </c>
      <c r="B90" s="239" t="s">
        <v>17</v>
      </c>
      <c r="C90" s="105">
        <f>PFI!C33</f>
        <v>786708.01476338436</v>
      </c>
      <c r="D90" s="272">
        <f>PFI!L33</f>
        <v>252965.74445834747</v>
      </c>
      <c r="E90" s="278">
        <f t="shared" si="6"/>
        <v>1039673.7592217318</v>
      </c>
      <c r="F90" s="180">
        <v>996982.94775165187</v>
      </c>
      <c r="G90" s="246">
        <f t="shared" si="7"/>
        <v>42690.811470079934</v>
      </c>
      <c r="H90" s="247">
        <f t="shared" si="8"/>
        <v>4.2820001652339457E-2</v>
      </c>
      <c r="J90" s="18"/>
    </row>
    <row r="91" spans="1:10">
      <c r="A91" s="238">
        <v>82</v>
      </c>
      <c r="B91" s="239" t="s">
        <v>34</v>
      </c>
      <c r="C91" s="105">
        <f>PFI!C50</f>
        <v>1097574.1269880985</v>
      </c>
      <c r="D91" s="272">
        <f>PFI!L50</f>
        <v>781412.06986248505</v>
      </c>
      <c r="E91" s="278">
        <f t="shared" si="6"/>
        <v>1878986.1968505834</v>
      </c>
      <c r="F91" s="180">
        <v>1802494.4470480639</v>
      </c>
      <c r="G91" s="246">
        <f t="shared" si="7"/>
        <v>76491.749802519567</v>
      </c>
      <c r="H91" s="247">
        <f t="shared" si="8"/>
        <v>4.2436607739785082E-2</v>
      </c>
      <c r="J91" s="18"/>
    </row>
    <row r="92" spans="1:10">
      <c r="A92" s="238">
        <v>83</v>
      </c>
      <c r="B92" s="239" t="s">
        <v>81</v>
      </c>
      <c r="C92" s="105">
        <f>PFI!C97</f>
        <v>2406966.8296369147</v>
      </c>
      <c r="D92" s="272">
        <f>PFI!L97</f>
        <v>575156.12555418466</v>
      </c>
      <c r="E92" s="278">
        <f t="shared" si="6"/>
        <v>2982122.9551910991</v>
      </c>
      <c r="F92" s="180">
        <v>2861497.2866664669</v>
      </c>
      <c r="G92" s="246">
        <f t="shared" si="7"/>
        <v>120625.66852463223</v>
      </c>
      <c r="H92" s="247">
        <f t="shared" si="8"/>
        <v>4.2154738041061179E-2</v>
      </c>
      <c r="J92" s="18"/>
    </row>
    <row r="93" spans="1:10">
      <c r="A93" s="238">
        <v>84</v>
      </c>
      <c r="B93" s="239" t="s">
        <v>75</v>
      </c>
      <c r="C93" s="105">
        <f>PFI!C91</f>
        <v>1201048.6338690964</v>
      </c>
      <c r="D93" s="272">
        <f>PFI!L91</f>
        <v>255466.83296029584</v>
      </c>
      <c r="E93" s="278">
        <f t="shared" si="6"/>
        <v>1456515.4668293921</v>
      </c>
      <c r="F93" s="180">
        <v>1397698.3297863619</v>
      </c>
      <c r="G93" s="246">
        <f t="shared" si="7"/>
        <v>58817.137043030234</v>
      </c>
      <c r="H93" s="247">
        <f t="shared" si="8"/>
        <v>4.2081424717750338E-2</v>
      </c>
      <c r="J93" s="18"/>
    </row>
    <row r="94" spans="1:10">
      <c r="A94" s="238">
        <v>85</v>
      </c>
      <c r="B94" s="239" t="s">
        <v>27</v>
      </c>
      <c r="C94" s="105">
        <f>PFI!C43</f>
        <v>15337580.134429609</v>
      </c>
      <c r="D94" s="272">
        <f>PFI!L43</f>
        <v>2461489.2946310407</v>
      </c>
      <c r="E94" s="278">
        <f t="shared" si="6"/>
        <v>17799069.429060649</v>
      </c>
      <c r="F94" s="180">
        <v>17087580.115584601</v>
      </c>
      <c r="G94" s="246">
        <f t="shared" si="7"/>
        <v>711489.31347604841</v>
      </c>
      <c r="H94" s="247">
        <f t="shared" si="8"/>
        <v>4.1637804104698306E-2</v>
      </c>
      <c r="J94" s="18"/>
    </row>
    <row r="95" spans="1:10">
      <c r="A95" s="238">
        <v>86</v>
      </c>
      <c r="B95" s="239" t="s">
        <v>76</v>
      </c>
      <c r="C95" s="105">
        <f>PFI!C92</f>
        <v>1922690.1485510957</v>
      </c>
      <c r="D95" s="272">
        <f>PFI!L92</f>
        <v>696356.70917693083</v>
      </c>
      <c r="E95" s="278">
        <f t="shared" si="6"/>
        <v>2619046.8577280268</v>
      </c>
      <c r="F95" s="180">
        <v>2515254.6717500556</v>
      </c>
      <c r="G95" s="246">
        <f t="shared" si="7"/>
        <v>103792.18597797118</v>
      </c>
      <c r="H95" s="247">
        <f t="shared" si="8"/>
        <v>4.1265080289366818E-2</v>
      </c>
      <c r="J95" s="18"/>
    </row>
    <row r="96" spans="1:10">
      <c r="A96" s="238">
        <v>87</v>
      </c>
      <c r="B96" s="239" t="s">
        <v>16</v>
      </c>
      <c r="C96" s="105">
        <f>PFI!C32</f>
        <v>2364628.861485648</v>
      </c>
      <c r="D96" s="272">
        <f>PFI!L32</f>
        <v>1180785.3529291218</v>
      </c>
      <c r="E96" s="278">
        <f t="shared" si="6"/>
        <v>3545414.2144147698</v>
      </c>
      <c r="F96" s="180">
        <v>3405198.1985150464</v>
      </c>
      <c r="G96" s="246">
        <f t="shared" si="7"/>
        <v>140216.0158997234</v>
      </c>
      <c r="H96" s="247">
        <f t="shared" si="8"/>
        <v>4.1177049829542733E-2</v>
      </c>
      <c r="J96" s="18"/>
    </row>
    <row r="97" spans="1:10">
      <c r="A97" s="238">
        <v>88</v>
      </c>
      <c r="B97" s="239" t="s">
        <v>84</v>
      </c>
      <c r="C97" s="105">
        <f>PFI!C100</f>
        <v>5171903.7509999592</v>
      </c>
      <c r="D97" s="272">
        <f>PFI!L100</f>
        <v>1562895.6729028223</v>
      </c>
      <c r="E97" s="278">
        <f t="shared" si="6"/>
        <v>6734799.4239027817</v>
      </c>
      <c r="F97" s="180">
        <v>6476520.100337212</v>
      </c>
      <c r="G97" s="246">
        <f t="shared" si="7"/>
        <v>258279.32356556971</v>
      </c>
      <c r="H97" s="247">
        <f t="shared" si="8"/>
        <v>3.9879336366472673E-2</v>
      </c>
      <c r="J97" s="18"/>
    </row>
    <row r="98" spans="1:10">
      <c r="A98" s="238">
        <v>89</v>
      </c>
      <c r="B98" s="239" t="s">
        <v>83</v>
      </c>
      <c r="C98" s="105">
        <f>PFI!C99</f>
        <v>2862204.9612615709</v>
      </c>
      <c r="D98" s="272">
        <f>PFI!L99</f>
        <v>939252.73743735859</v>
      </c>
      <c r="E98" s="278">
        <f t="shared" si="6"/>
        <v>3801457.6986989295</v>
      </c>
      <c r="F98" s="180">
        <v>3656122.2340719691</v>
      </c>
      <c r="G98" s="246">
        <f t="shared" si="7"/>
        <v>145335.46462696046</v>
      </c>
      <c r="H98" s="247">
        <f t="shared" si="8"/>
        <v>3.9751259756185542E-2</v>
      </c>
      <c r="J98" s="18"/>
    </row>
    <row r="99" spans="1:10">
      <c r="A99" s="238">
        <v>90</v>
      </c>
      <c r="B99" s="239" t="s">
        <v>54</v>
      </c>
      <c r="C99" s="105">
        <f>PFI!C70</f>
        <v>4415652.8043483421</v>
      </c>
      <c r="D99" s="272">
        <f>PFI!L70</f>
        <v>1644145.6843718907</v>
      </c>
      <c r="E99" s="278">
        <f t="shared" si="6"/>
        <v>6059798.4887202326</v>
      </c>
      <c r="F99" s="180">
        <v>5828639.5831173556</v>
      </c>
      <c r="G99" s="246">
        <f t="shared" si="7"/>
        <v>231158.90560287703</v>
      </c>
      <c r="H99" s="247">
        <f t="shared" si="8"/>
        <v>3.9659152415673082E-2</v>
      </c>
      <c r="J99" s="18"/>
    </row>
    <row r="100" spans="1:10">
      <c r="A100" s="238">
        <v>91</v>
      </c>
      <c r="B100" s="239" t="s">
        <v>108</v>
      </c>
      <c r="C100" s="105">
        <f>PFI!C124</f>
        <v>16564430.109581146</v>
      </c>
      <c r="D100" s="272">
        <f>PFI!L124</f>
        <v>5059358.8799473708</v>
      </c>
      <c r="E100" s="278">
        <f t="shared" si="6"/>
        <v>21623788.989528518</v>
      </c>
      <c r="F100" s="180">
        <v>20799757.994108159</v>
      </c>
      <c r="G100" s="246">
        <f t="shared" si="7"/>
        <v>824030.99542035908</v>
      </c>
      <c r="H100" s="247">
        <f t="shared" si="8"/>
        <v>3.9617335723510783E-2</v>
      </c>
      <c r="J100" s="18"/>
    </row>
    <row r="101" spans="1:10">
      <c r="A101" s="238">
        <v>92</v>
      </c>
      <c r="B101" s="239" t="s">
        <v>68</v>
      </c>
      <c r="C101" s="105">
        <f>PFI!C84</f>
        <v>1319980.2832653983</v>
      </c>
      <c r="D101" s="272">
        <f>PFI!L84</f>
        <v>443648.31332467438</v>
      </c>
      <c r="E101" s="278">
        <f t="shared" si="6"/>
        <v>1763628.5965900728</v>
      </c>
      <c r="F101" s="180">
        <v>1697315.1241587012</v>
      </c>
      <c r="G101" s="246">
        <f t="shared" si="7"/>
        <v>66313.472431371687</v>
      </c>
      <c r="H101" s="247">
        <f t="shared" si="8"/>
        <v>3.9069629138101858E-2</v>
      </c>
      <c r="J101" s="18"/>
    </row>
    <row r="102" spans="1:10">
      <c r="A102" s="238">
        <v>93</v>
      </c>
      <c r="B102" s="239" t="s">
        <v>208</v>
      </c>
      <c r="C102" s="105">
        <f>PFI!C36</f>
        <v>1661739.4769596087</v>
      </c>
      <c r="D102" s="272">
        <f>PFI!L36</f>
        <v>917337.74939839088</v>
      </c>
      <c r="E102" s="278">
        <f t="shared" si="6"/>
        <v>2579077.2263579997</v>
      </c>
      <c r="F102" s="180">
        <v>2482864.6745359143</v>
      </c>
      <c r="G102" s="246">
        <f t="shared" si="7"/>
        <v>96212.551822085399</v>
      </c>
      <c r="H102" s="247">
        <f t="shared" si="8"/>
        <v>3.8750622540501212E-2</v>
      </c>
      <c r="J102" s="18"/>
    </row>
    <row r="103" spans="1:10">
      <c r="A103" s="238">
        <v>94</v>
      </c>
      <c r="B103" s="239" t="s">
        <v>73</v>
      </c>
      <c r="C103" s="105">
        <f>PFI!C89</f>
        <v>1543318.8562969337</v>
      </c>
      <c r="D103" s="272">
        <f>PFI!L89</f>
        <v>733825.84119767253</v>
      </c>
      <c r="E103" s="278">
        <f t="shared" si="6"/>
        <v>2277144.6974946065</v>
      </c>
      <c r="F103" s="180">
        <v>2192744.5266871173</v>
      </c>
      <c r="G103" s="246">
        <f t="shared" si="7"/>
        <v>84400.170807489194</v>
      </c>
      <c r="H103" s="247">
        <f t="shared" si="8"/>
        <v>3.8490653963690002E-2</v>
      </c>
      <c r="J103" s="18"/>
    </row>
    <row r="104" spans="1:10">
      <c r="A104" s="238">
        <v>95</v>
      </c>
      <c r="B104" s="239" t="s">
        <v>59</v>
      </c>
      <c r="C104" s="105">
        <f>PFI!C75</f>
        <v>3647548.1985218097</v>
      </c>
      <c r="D104" s="272">
        <f>PFI!L75</f>
        <v>301353.68169652164</v>
      </c>
      <c r="E104" s="278">
        <f t="shared" si="6"/>
        <v>3948901.8802183312</v>
      </c>
      <c r="F104" s="180">
        <v>3802635.9533025031</v>
      </c>
      <c r="G104" s="246">
        <f t="shared" si="7"/>
        <v>146265.92691582814</v>
      </c>
      <c r="H104" s="247">
        <f t="shared" si="8"/>
        <v>3.8464351758100701E-2</v>
      </c>
      <c r="J104" s="18"/>
    </row>
    <row r="105" spans="1:10">
      <c r="A105" s="238">
        <v>96</v>
      </c>
      <c r="B105" s="239" t="s">
        <v>97</v>
      </c>
      <c r="C105" s="105">
        <f>PFI!C113</f>
        <v>1966455.5752765455</v>
      </c>
      <c r="D105" s="272">
        <f>PFI!L113</f>
        <v>699973.2439242187</v>
      </c>
      <c r="E105" s="278">
        <f t="shared" si="6"/>
        <v>2666428.8192007644</v>
      </c>
      <c r="F105" s="180">
        <v>2568467.5253974725</v>
      </c>
      <c r="G105" s="246">
        <f t="shared" si="7"/>
        <v>97961.293803291861</v>
      </c>
      <c r="H105" s="247">
        <f t="shared" si="8"/>
        <v>3.8139977568192984E-2</v>
      </c>
      <c r="J105" s="18"/>
    </row>
    <row r="106" spans="1:10">
      <c r="A106" s="238">
        <v>97</v>
      </c>
      <c r="B106" s="239" t="s">
        <v>35</v>
      </c>
      <c r="C106" s="105">
        <f>PFI!C51</f>
        <v>2853192.8123027859</v>
      </c>
      <c r="D106" s="272">
        <f>PFI!L51</f>
        <v>2235191.2970893346</v>
      </c>
      <c r="E106" s="278">
        <f t="shared" ref="E106:E137" si="9">C106+D106</f>
        <v>5088384.1093921205</v>
      </c>
      <c r="F106" s="180">
        <v>4905717.578213986</v>
      </c>
      <c r="G106" s="246">
        <f t="shared" ref="G106:G137" si="10">E106-F106</f>
        <v>182666.53117813449</v>
      </c>
      <c r="H106" s="247">
        <f t="shared" ref="H106:H128" si="11">E106/F106-1</f>
        <v>3.7235435645408099E-2</v>
      </c>
      <c r="J106" s="18"/>
    </row>
    <row r="107" spans="1:10">
      <c r="A107" s="238">
        <v>98</v>
      </c>
      <c r="B107" s="239" t="s">
        <v>33</v>
      </c>
      <c r="C107" s="105">
        <f>PFI!C49</f>
        <v>1330917.5004438234</v>
      </c>
      <c r="D107" s="272">
        <f>PFI!L49</f>
        <v>478799.66542879248</v>
      </c>
      <c r="E107" s="278">
        <f t="shared" si="9"/>
        <v>1809717.1658726158</v>
      </c>
      <c r="F107" s="180">
        <v>1745789.8894044599</v>
      </c>
      <c r="G107" s="246">
        <f t="shared" si="10"/>
        <v>63927.276468155906</v>
      </c>
      <c r="H107" s="247">
        <f t="shared" si="11"/>
        <v>3.661796694788011E-2</v>
      </c>
      <c r="J107" s="18"/>
    </row>
    <row r="108" spans="1:10">
      <c r="A108" s="238">
        <v>99</v>
      </c>
      <c r="B108" s="239" t="s">
        <v>51</v>
      </c>
      <c r="C108" s="105">
        <f>PFI!C67</f>
        <v>1639759.2235416272</v>
      </c>
      <c r="D108" s="272">
        <f>PFI!L67</f>
        <v>207276.53387465439</v>
      </c>
      <c r="E108" s="278">
        <f t="shared" si="9"/>
        <v>1847035.7574162816</v>
      </c>
      <c r="F108" s="180">
        <v>1784590.6320009818</v>
      </c>
      <c r="G108" s="246">
        <f t="shared" si="10"/>
        <v>62445.125415299786</v>
      </c>
      <c r="H108" s="247">
        <f t="shared" si="11"/>
        <v>3.4991288363585671E-2</v>
      </c>
      <c r="J108" s="18"/>
    </row>
    <row r="109" spans="1:10">
      <c r="A109" s="238">
        <v>100</v>
      </c>
      <c r="B109" s="239" t="s">
        <v>15</v>
      </c>
      <c r="C109" s="105">
        <f>PFI!C31</f>
        <v>1501503.4038951893</v>
      </c>
      <c r="D109" s="272">
        <f>PFI!L31</f>
        <v>428170.10321413836</v>
      </c>
      <c r="E109" s="278">
        <f t="shared" si="9"/>
        <v>1929673.5071093277</v>
      </c>
      <c r="F109" s="180">
        <v>1865211.0770405126</v>
      </c>
      <c r="G109" s="246">
        <f t="shared" si="10"/>
        <v>64462.430068815127</v>
      </c>
      <c r="H109" s="247">
        <f t="shared" si="11"/>
        <v>3.4560394189324661E-2</v>
      </c>
      <c r="J109" s="18"/>
    </row>
    <row r="110" spans="1:10">
      <c r="A110" s="238">
        <v>101</v>
      </c>
      <c r="B110" s="239" t="s">
        <v>101</v>
      </c>
      <c r="C110" s="105">
        <f>PFI!C117</f>
        <v>1822856.757385195</v>
      </c>
      <c r="D110" s="272">
        <f>PFI!L117</f>
        <v>64912.081146807555</v>
      </c>
      <c r="E110" s="278">
        <f t="shared" si="9"/>
        <v>1887768.8385320026</v>
      </c>
      <c r="F110" s="180">
        <v>1824920.9157116781</v>
      </c>
      <c r="G110" s="246">
        <f t="shared" si="10"/>
        <v>62847.922820324544</v>
      </c>
      <c r="H110" s="247">
        <f t="shared" si="11"/>
        <v>3.4438710345875645E-2</v>
      </c>
      <c r="J110" s="18"/>
    </row>
    <row r="111" spans="1:10">
      <c r="A111" s="238">
        <v>102</v>
      </c>
      <c r="B111" s="239" t="s">
        <v>93</v>
      </c>
      <c r="C111" s="105">
        <f>PFI!C109</f>
        <v>896553.42623645172</v>
      </c>
      <c r="D111" s="272">
        <f>PFI!L109</f>
        <v>708880.9227803417</v>
      </c>
      <c r="E111" s="278">
        <f t="shared" si="9"/>
        <v>1605434.3490167935</v>
      </c>
      <c r="F111" s="180">
        <v>1552023.2116183406</v>
      </c>
      <c r="G111" s="246">
        <f t="shared" si="10"/>
        <v>53411.137398452964</v>
      </c>
      <c r="H111" s="247">
        <f t="shared" si="11"/>
        <v>3.4413877961760431E-2</v>
      </c>
      <c r="J111" s="18"/>
    </row>
    <row r="112" spans="1:10">
      <c r="A112" s="238">
        <v>103</v>
      </c>
      <c r="B112" s="239" t="s">
        <v>49</v>
      </c>
      <c r="C112" s="105">
        <f>PFI!C65</f>
        <v>3081597.4341941499</v>
      </c>
      <c r="D112" s="272">
        <f>PFI!L65</f>
        <v>1043767.2570845759</v>
      </c>
      <c r="E112" s="278">
        <f t="shared" si="9"/>
        <v>4125364.6912787259</v>
      </c>
      <c r="F112" s="180">
        <v>3991694.3010444152</v>
      </c>
      <c r="G112" s="246">
        <f t="shared" si="10"/>
        <v>133670.39023431065</v>
      </c>
      <c r="H112" s="247">
        <f t="shared" si="11"/>
        <v>3.3487131065957687E-2</v>
      </c>
      <c r="J112" s="18"/>
    </row>
    <row r="113" spans="1:10">
      <c r="A113" s="238">
        <v>104</v>
      </c>
      <c r="B113" s="239" t="s">
        <v>19</v>
      </c>
      <c r="C113" s="105">
        <f>PFI!C35</f>
        <v>3499033.5866551511</v>
      </c>
      <c r="D113" s="272">
        <f>PFI!L35</f>
        <v>820765.70870284352</v>
      </c>
      <c r="E113" s="278">
        <f t="shared" si="9"/>
        <v>4319799.2953579947</v>
      </c>
      <c r="F113" s="180">
        <v>4181074.0800892962</v>
      </c>
      <c r="G113" s="246">
        <f t="shared" si="10"/>
        <v>138725.21526869852</v>
      </c>
      <c r="H113" s="247">
        <f t="shared" si="11"/>
        <v>3.3179324884321515E-2</v>
      </c>
      <c r="J113" s="18"/>
    </row>
    <row r="114" spans="1:10">
      <c r="A114" s="238">
        <v>105</v>
      </c>
      <c r="B114" s="239" t="s">
        <v>88</v>
      </c>
      <c r="C114" s="105">
        <f>PFI!C104</f>
        <v>10488001.183443595</v>
      </c>
      <c r="D114" s="272">
        <f>PFI!L104</f>
        <v>7572959.2649010047</v>
      </c>
      <c r="E114" s="278">
        <f t="shared" si="9"/>
        <v>18060960.448344599</v>
      </c>
      <c r="F114" s="180">
        <v>17488450.173818398</v>
      </c>
      <c r="G114" s="246">
        <f t="shared" si="10"/>
        <v>572510.27452620119</v>
      </c>
      <c r="H114" s="247">
        <f t="shared" si="11"/>
        <v>3.273647858077755E-2</v>
      </c>
      <c r="J114" s="18"/>
    </row>
    <row r="115" spans="1:10">
      <c r="A115" s="238">
        <v>106</v>
      </c>
      <c r="B115" s="239" t="s">
        <v>10</v>
      </c>
      <c r="C115" s="105">
        <f>PFI!C26</f>
        <v>31119525.877162613</v>
      </c>
      <c r="D115" s="272">
        <f>PFI!L26</f>
        <v>-1065099.8084574137</v>
      </c>
      <c r="E115" s="278">
        <f t="shared" si="9"/>
        <v>30054426.068705201</v>
      </c>
      <c r="F115" s="180">
        <v>29123436.264106099</v>
      </c>
      <c r="G115" s="246">
        <f t="shared" si="10"/>
        <v>930989.80459910259</v>
      </c>
      <c r="H115" s="247">
        <f t="shared" si="11"/>
        <v>3.196703150536262E-2</v>
      </c>
      <c r="J115" s="18"/>
    </row>
    <row r="116" spans="1:10">
      <c r="A116" s="238">
        <v>107</v>
      </c>
      <c r="B116" s="239" t="s">
        <v>36</v>
      </c>
      <c r="C116" s="105">
        <f>PFI!C52</f>
        <v>8799554.6131482981</v>
      </c>
      <c r="D116" s="272">
        <f>PFI!L52</f>
        <v>5822230.6664096452</v>
      </c>
      <c r="E116" s="278">
        <f t="shared" si="9"/>
        <v>14621785.279557943</v>
      </c>
      <c r="F116" s="180">
        <v>14207746.198220842</v>
      </c>
      <c r="G116" s="246">
        <f t="shared" si="10"/>
        <v>414039.08133710176</v>
      </c>
      <c r="H116" s="247">
        <f t="shared" si="11"/>
        <v>2.9141784739155074E-2</v>
      </c>
      <c r="J116" s="18"/>
    </row>
    <row r="117" spans="1:10">
      <c r="A117" s="238">
        <v>108</v>
      </c>
      <c r="B117" s="239" t="s">
        <v>38</v>
      </c>
      <c r="C117" s="105">
        <f>PFI!C54</f>
        <v>2172186.8493332537</v>
      </c>
      <c r="D117" s="272">
        <f>PFI!L54</f>
        <v>885513.17032607726</v>
      </c>
      <c r="E117" s="278">
        <f t="shared" si="9"/>
        <v>3057700.0196593311</v>
      </c>
      <c r="F117" s="180">
        <v>2971709.099781116</v>
      </c>
      <c r="G117" s="246">
        <f t="shared" si="10"/>
        <v>85990.919878215063</v>
      </c>
      <c r="H117" s="247">
        <f t="shared" si="11"/>
        <v>2.8936520026320522E-2</v>
      </c>
      <c r="J117" s="18"/>
    </row>
    <row r="118" spans="1:10">
      <c r="A118" s="238">
        <v>109</v>
      </c>
      <c r="B118" s="239" t="s">
        <v>12</v>
      </c>
      <c r="C118" s="105">
        <f>PFI!C28</f>
        <v>1221756.3963681159</v>
      </c>
      <c r="D118" s="272">
        <f>PFI!L28</f>
        <v>1110072.1655129194</v>
      </c>
      <c r="E118" s="278">
        <f t="shared" si="9"/>
        <v>2331828.5618810356</v>
      </c>
      <c r="F118" s="180">
        <v>2266894.7043528613</v>
      </c>
      <c r="G118" s="246">
        <f t="shared" si="10"/>
        <v>64933.857528174296</v>
      </c>
      <c r="H118" s="247">
        <f t="shared" si="11"/>
        <v>2.8644408319225878E-2</v>
      </c>
      <c r="J118" s="18"/>
    </row>
    <row r="119" spans="1:10">
      <c r="A119" s="238">
        <v>110</v>
      </c>
      <c r="B119" s="239" t="s">
        <v>96</v>
      </c>
      <c r="C119" s="105">
        <f>PFI!C112</f>
        <v>4808035.4034433635</v>
      </c>
      <c r="D119" s="272">
        <f>PFI!L112</f>
        <v>947069.7237768647</v>
      </c>
      <c r="E119" s="278">
        <f t="shared" si="9"/>
        <v>5755105.1272202283</v>
      </c>
      <c r="F119" s="180">
        <v>5604148.5139357792</v>
      </c>
      <c r="G119" s="246">
        <f t="shared" si="10"/>
        <v>150956.61328444909</v>
      </c>
      <c r="H119" s="247">
        <f t="shared" si="11"/>
        <v>2.6936583302363815E-2</v>
      </c>
      <c r="J119" s="18"/>
    </row>
    <row r="120" spans="1:10">
      <c r="A120" s="238">
        <v>111</v>
      </c>
      <c r="B120" s="239" t="s">
        <v>41</v>
      </c>
      <c r="C120" s="105">
        <f>PFI!C57</f>
        <v>1594713.6027567759</v>
      </c>
      <c r="D120" s="272">
        <f>PFI!L57</f>
        <v>564618.85989029601</v>
      </c>
      <c r="E120" s="278">
        <f t="shared" si="9"/>
        <v>2159332.462647072</v>
      </c>
      <c r="F120" s="180">
        <v>2106098.1143876021</v>
      </c>
      <c r="G120" s="246">
        <f t="shared" si="10"/>
        <v>53234.34825946996</v>
      </c>
      <c r="H120" s="247">
        <f t="shared" si="11"/>
        <v>2.5276290736791829E-2</v>
      </c>
      <c r="J120" s="18"/>
    </row>
    <row r="121" spans="1:10">
      <c r="A121" s="238">
        <v>112</v>
      </c>
      <c r="B121" s="239" t="s">
        <v>107</v>
      </c>
      <c r="C121" s="105">
        <f>PFI!C123</f>
        <v>1725080.3607774877</v>
      </c>
      <c r="D121" s="272">
        <f>PFI!L123</f>
        <v>645272.5996757648</v>
      </c>
      <c r="E121" s="278">
        <f t="shared" si="9"/>
        <v>2370352.9604532523</v>
      </c>
      <c r="F121" s="180">
        <v>2314759.6457874412</v>
      </c>
      <c r="G121" s="246">
        <f t="shared" si="10"/>
        <v>55593.314665811136</v>
      </c>
      <c r="H121" s="247">
        <f t="shared" si="11"/>
        <v>2.4016884330510857E-2</v>
      </c>
      <c r="J121" s="18"/>
    </row>
    <row r="122" spans="1:10">
      <c r="A122" s="238">
        <v>113</v>
      </c>
      <c r="B122" s="239" t="s">
        <v>115</v>
      </c>
      <c r="C122" s="105">
        <f>PFI!C131</f>
        <v>2032515.8632718225</v>
      </c>
      <c r="D122" s="272">
        <f>PFI!L131</f>
        <v>773065.20510317408</v>
      </c>
      <c r="E122" s="278">
        <f t="shared" si="9"/>
        <v>2805581.0683749965</v>
      </c>
      <c r="F122" s="180">
        <v>2741845.5855066353</v>
      </c>
      <c r="G122" s="246">
        <f t="shared" si="10"/>
        <v>63735.482868361287</v>
      </c>
      <c r="H122" s="247">
        <f t="shared" si="11"/>
        <v>2.3245467653344898E-2</v>
      </c>
      <c r="J122" s="18"/>
    </row>
    <row r="123" spans="1:10">
      <c r="A123" s="238">
        <v>114</v>
      </c>
      <c r="B123" s="239" t="s">
        <v>104</v>
      </c>
      <c r="C123" s="105">
        <f>PFI!C120</f>
        <v>2201812.9270949885</v>
      </c>
      <c r="D123" s="272">
        <f>PFI!L120</f>
        <v>1293665.3371942872</v>
      </c>
      <c r="E123" s="278">
        <f t="shared" si="9"/>
        <v>3495478.2642892757</v>
      </c>
      <c r="F123" s="180">
        <v>3416481.6854079855</v>
      </c>
      <c r="G123" s="246">
        <f t="shared" si="10"/>
        <v>78996.578881290276</v>
      </c>
      <c r="H123" s="247">
        <f t="shared" si="11"/>
        <v>2.3122201772276307E-2</v>
      </c>
      <c r="J123" s="18"/>
    </row>
    <row r="124" spans="1:10">
      <c r="A124" s="238">
        <v>115</v>
      </c>
      <c r="B124" s="239" t="s">
        <v>121</v>
      </c>
      <c r="C124" s="105">
        <f>PFI!C137</f>
        <v>987909.05549486517</v>
      </c>
      <c r="D124" s="272">
        <f>PFI!L137</f>
        <v>942475.88636816153</v>
      </c>
      <c r="E124" s="278">
        <f t="shared" si="9"/>
        <v>1930384.9418630267</v>
      </c>
      <c r="F124" s="180">
        <v>1889011.9571110723</v>
      </c>
      <c r="G124" s="246">
        <f t="shared" si="10"/>
        <v>41372.984751954442</v>
      </c>
      <c r="H124" s="247">
        <f t="shared" si="11"/>
        <v>2.1901917876278265E-2</v>
      </c>
      <c r="J124" s="18"/>
    </row>
    <row r="125" spans="1:10">
      <c r="A125" s="238">
        <v>116</v>
      </c>
      <c r="B125" s="239" t="s">
        <v>74</v>
      </c>
      <c r="C125" s="105">
        <f>PFI!C90</f>
        <v>888305.22268968297</v>
      </c>
      <c r="D125" s="272">
        <f>PFI!L90</f>
        <v>255788.21503866036</v>
      </c>
      <c r="E125" s="278">
        <f t="shared" si="9"/>
        <v>1144093.4377283433</v>
      </c>
      <c r="F125" s="180">
        <v>1119939.6983183266</v>
      </c>
      <c r="G125" s="246">
        <f t="shared" si="10"/>
        <v>24153.739410016686</v>
      </c>
      <c r="H125" s="247">
        <f t="shared" si="11"/>
        <v>2.1566999943198217E-2</v>
      </c>
      <c r="J125" s="18"/>
    </row>
    <row r="126" spans="1:10">
      <c r="A126" s="238">
        <v>117</v>
      </c>
      <c r="B126" s="239" t="s">
        <v>77</v>
      </c>
      <c r="C126" s="105">
        <f>PFI!C93</f>
        <v>2108737.0857414799</v>
      </c>
      <c r="D126" s="272">
        <f>PFI!L93</f>
        <v>398046.26639939699</v>
      </c>
      <c r="E126" s="278">
        <f t="shared" si="9"/>
        <v>2506783.3521408769</v>
      </c>
      <c r="F126" s="180">
        <v>2455267.7537676985</v>
      </c>
      <c r="G126" s="246">
        <f t="shared" si="10"/>
        <v>51515.598373178393</v>
      </c>
      <c r="H126" s="247">
        <f t="shared" si="11"/>
        <v>2.0981662099429199E-2</v>
      </c>
      <c r="J126" s="18"/>
    </row>
    <row r="127" spans="1:10">
      <c r="A127" s="238">
        <v>118</v>
      </c>
      <c r="B127" s="239" t="s">
        <v>90</v>
      </c>
      <c r="C127" s="105">
        <f>PFI!C106</f>
        <v>2110174.0344584072</v>
      </c>
      <c r="D127" s="272">
        <f>PFI!L106</f>
        <v>554015.10191250569</v>
      </c>
      <c r="E127" s="278">
        <f t="shared" si="9"/>
        <v>2664189.1363709131</v>
      </c>
      <c r="F127" s="180">
        <v>2618818.0958756888</v>
      </c>
      <c r="G127" s="246">
        <f t="shared" si="10"/>
        <v>45371.040495224297</v>
      </c>
      <c r="H127" s="247">
        <f t="shared" si="11"/>
        <v>1.7325006485436223E-2</v>
      </c>
      <c r="J127" s="18"/>
    </row>
    <row r="128" spans="1:10">
      <c r="A128" s="497">
        <v>119</v>
      </c>
      <c r="B128" s="498" t="s">
        <v>82</v>
      </c>
      <c r="C128" s="107">
        <f>PFI!C98</f>
        <v>1638504.1111258727</v>
      </c>
      <c r="D128" s="399">
        <f>PFI!L98</f>
        <v>499766.03051722242</v>
      </c>
      <c r="E128" s="499">
        <f t="shared" si="9"/>
        <v>2138270.1416430953</v>
      </c>
      <c r="F128" s="395">
        <v>2133649.9198055454</v>
      </c>
      <c r="G128" s="500">
        <f t="shared" si="10"/>
        <v>4620.221837549936</v>
      </c>
      <c r="H128" s="501">
        <f t="shared" si="11"/>
        <v>2.1654076400550171E-3</v>
      </c>
      <c r="J128" s="18"/>
    </row>
  </sheetData>
  <sortState ref="B10:H128">
    <sortCondition descending="1" ref="H10:H128"/>
  </sortState>
  <mergeCells count="5">
    <mergeCell ref="A2:H2"/>
    <mergeCell ref="A4:H4"/>
    <mergeCell ref="C7:E7"/>
    <mergeCell ref="F7:H7"/>
    <mergeCell ref="A5:H5"/>
  </mergeCells>
  <pageMargins left="0.7" right="0.7" top="0.75" bottom="0.75" header="0.3" footer="0.3"/>
  <pageSetup paperSize="9" scale="9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42"/>
  <sheetViews>
    <sheetView workbookViewId="0">
      <selection activeCell="A8" sqref="A8"/>
    </sheetView>
  </sheetViews>
  <sheetFormatPr defaultRowHeight="12.75"/>
  <cols>
    <col min="2" max="2" width="22.140625" customWidth="1"/>
    <col min="3" max="15" width="12.7109375" customWidth="1"/>
    <col min="16" max="16" width="7.140625" customWidth="1"/>
    <col min="17" max="17" width="17.5703125" customWidth="1"/>
    <col min="18" max="20" width="12.7109375" customWidth="1"/>
  </cols>
  <sheetData>
    <row r="2" spans="1:19" ht="20.25">
      <c r="B2" s="131" t="s">
        <v>243</v>
      </c>
    </row>
    <row r="4" spans="1:19" ht="38.25" customHeight="1">
      <c r="B4" s="531" t="s">
        <v>182</v>
      </c>
      <c r="C4" s="532"/>
      <c r="D4" s="522"/>
      <c r="E4" s="533" t="s">
        <v>187</v>
      </c>
      <c r="F4" s="534"/>
      <c r="H4" s="518"/>
      <c r="I4" s="522"/>
      <c r="J4" s="522"/>
      <c r="K4" s="133" t="s">
        <v>192</v>
      </c>
    </row>
    <row r="5" spans="1:19" ht="15.75">
      <c r="B5" s="535" t="s">
        <v>125</v>
      </c>
      <c r="C5" s="536"/>
      <c r="D5" s="537"/>
      <c r="E5" s="538">
        <v>1</v>
      </c>
      <c r="F5" s="539"/>
      <c r="H5" s="516" t="s">
        <v>193</v>
      </c>
      <c r="I5" s="517"/>
      <c r="J5" s="518"/>
      <c r="K5" s="523">
        <f>K16</f>
        <v>432.80769088582082</v>
      </c>
    </row>
    <row r="6" spans="1:19" ht="15.75">
      <c r="B6" s="540" t="s">
        <v>183</v>
      </c>
      <c r="C6" s="541"/>
      <c r="D6" s="542"/>
      <c r="E6" s="543">
        <v>2.34</v>
      </c>
      <c r="F6" s="544"/>
      <c r="H6" s="519"/>
      <c r="I6" s="519"/>
      <c r="J6" s="518"/>
      <c r="K6" s="518"/>
    </row>
    <row r="7" spans="1:19" ht="15.75">
      <c r="B7" s="545" t="s">
        <v>184</v>
      </c>
      <c r="C7" s="546"/>
      <c r="D7" s="542"/>
      <c r="E7" s="543">
        <v>3.26</v>
      </c>
      <c r="F7" s="544"/>
      <c r="H7" s="516" t="s">
        <v>194</v>
      </c>
      <c r="I7" s="517"/>
      <c r="J7" s="518"/>
      <c r="K7" s="523">
        <f>MAX(K18:K26,K28:K137)</f>
        <v>786.76027992786419</v>
      </c>
    </row>
    <row r="8" spans="1:19" ht="15.75">
      <c r="B8" s="540" t="s">
        <v>185</v>
      </c>
      <c r="C8" s="541"/>
      <c r="D8" s="542"/>
      <c r="E8" s="543">
        <v>0.74</v>
      </c>
      <c r="F8" s="544"/>
      <c r="H8" s="519"/>
      <c r="I8" s="519"/>
      <c r="J8" s="518"/>
      <c r="K8" s="518"/>
      <c r="Q8" s="293"/>
    </row>
    <row r="9" spans="1:19" ht="18.75">
      <c r="B9" s="547" t="s">
        <v>186</v>
      </c>
      <c r="C9" s="548"/>
      <c r="D9" s="549"/>
      <c r="E9" s="550">
        <v>1.52</v>
      </c>
      <c r="F9" s="551"/>
      <c r="H9" s="527" t="s">
        <v>181</v>
      </c>
      <c r="I9" s="527"/>
      <c r="J9" s="527"/>
      <c r="K9" s="101">
        <v>35821803.000000201</v>
      </c>
      <c r="M9" s="218"/>
      <c r="N9" s="218"/>
      <c r="O9" s="135"/>
    </row>
    <row r="10" spans="1:19" ht="12.75" customHeight="1">
      <c r="L10" s="135"/>
      <c r="M10" s="9"/>
      <c r="N10" s="135"/>
      <c r="O10" s="135"/>
    </row>
    <row r="11" spans="1:19">
      <c r="C11" s="135"/>
      <c r="D11" s="135"/>
      <c r="E11" s="135"/>
      <c r="K11" s="9"/>
      <c r="L11" s="186"/>
      <c r="M11" s="186"/>
      <c r="Q11" s="293"/>
    </row>
    <row r="12" spans="1:19" ht="19.5" thickBot="1">
      <c r="C12" s="186"/>
      <c r="D12" s="387"/>
      <c r="E12" s="387"/>
      <c r="F12" s="387"/>
      <c r="G12" s="387"/>
      <c r="H12" s="387"/>
      <c r="K12" s="18"/>
      <c r="L12" s="493"/>
      <c r="M12" s="186"/>
    </row>
    <row r="13" spans="1:19" ht="15.75" thickBot="1">
      <c r="A13" s="39"/>
      <c r="B13" s="39"/>
      <c r="C13" s="402"/>
      <c r="D13" s="528" t="s">
        <v>209</v>
      </c>
      <c r="E13" s="529"/>
      <c r="F13" s="529"/>
      <c r="G13" s="529"/>
      <c r="H13" s="530"/>
      <c r="I13" s="45"/>
      <c r="Q13" s="524" t="s">
        <v>241</v>
      </c>
      <c r="R13" s="525"/>
      <c r="S13" s="526"/>
    </row>
    <row r="14" spans="1:19" ht="76.5" customHeight="1" thickBot="1">
      <c r="A14" s="70"/>
      <c r="B14" s="70"/>
      <c r="C14" s="70" t="s">
        <v>126</v>
      </c>
      <c r="D14" s="388" t="s">
        <v>125</v>
      </c>
      <c r="E14" s="388" t="s">
        <v>127</v>
      </c>
      <c r="F14" s="389" t="s">
        <v>128</v>
      </c>
      <c r="G14" s="282" t="s">
        <v>129</v>
      </c>
      <c r="H14" s="198" t="s">
        <v>188</v>
      </c>
      <c r="I14" s="72" t="s">
        <v>130</v>
      </c>
      <c r="J14" s="132" t="s">
        <v>189</v>
      </c>
      <c r="K14" s="132" t="s">
        <v>190</v>
      </c>
      <c r="L14" s="134" t="s">
        <v>191</v>
      </c>
      <c r="M14" s="208" t="s">
        <v>195</v>
      </c>
      <c r="N14" s="191" t="s">
        <v>220</v>
      </c>
      <c r="O14" s="206" t="s">
        <v>219</v>
      </c>
      <c r="P14" s="181"/>
      <c r="Q14" s="392" t="s">
        <v>251</v>
      </c>
      <c r="R14" s="520" t="s">
        <v>242</v>
      </c>
      <c r="S14" s="521"/>
    </row>
    <row r="15" spans="1:19" ht="14.25" thickBot="1">
      <c r="A15" s="142"/>
      <c r="B15" s="142"/>
      <c r="C15" s="143"/>
      <c r="D15" s="143"/>
      <c r="E15" s="143"/>
      <c r="F15" s="143"/>
      <c r="G15" s="143"/>
      <c r="H15" s="23"/>
      <c r="I15" s="144"/>
      <c r="J15" s="141"/>
      <c r="K15" s="141"/>
      <c r="L15" s="141"/>
      <c r="M15" s="209"/>
      <c r="N15" s="141"/>
      <c r="O15" s="141"/>
      <c r="P15" s="182"/>
      <c r="Q15" s="141"/>
      <c r="R15" s="146" t="s">
        <v>206</v>
      </c>
      <c r="S15" s="145" t="s">
        <v>207</v>
      </c>
    </row>
    <row r="16" spans="1:19" ht="13.5" thickBot="1">
      <c r="A16" s="46"/>
      <c r="B16" s="47" t="s">
        <v>131</v>
      </c>
      <c r="C16" s="47">
        <f>C139</f>
        <v>1576394453.9999993</v>
      </c>
      <c r="D16" s="47">
        <f t="shared" ref="D16:M16" si="0">D139</f>
        <v>2129320</v>
      </c>
      <c r="E16" s="47">
        <f t="shared" si="0"/>
        <v>150093</v>
      </c>
      <c r="F16" s="47">
        <f t="shared" si="0"/>
        <v>225012</v>
      </c>
      <c r="G16" s="47">
        <f t="shared" si="0"/>
        <v>446165</v>
      </c>
      <c r="H16" s="47">
        <f>H139</f>
        <v>64482.001999999979</v>
      </c>
      <c r="I16" s="47">
        <f t="shared" si="0"/>
        <v>740.32764168842607</v>
      </c>
      <c r="J16" s="47">
        <f t="shared" si="0"/>
        <v>3642251.4830400012</v>
      </c>
      <c r="K16" s="47">
        <f t="shared" si="0"/>
        <v>432.80769088582082</v>
      </c>
      <c r="L16" s="203">
        <f t="shared" si="0"/>
        <v>35821802.999999687</v>
      </c>
      <c r="M16" s="210">
        <f t="shared" si="0"/>
        <v>1612216256.999999</v>
      </c>
      <c r="N16" s="187">
        <f>M16/J16</f>
        <v>442.64276217807026</v>
      </c>
      <c r="O16" s="151">
        <f>M16/D16</f>
        <v>757.15076033663286</v>
      </c>
      <c r="P16" s="183"/>
      <c r="Q16" s="390">
        <f t="shared" ref="Q16" si="1">Q139</f>
        <v>1520251490.000001</v>
      </c>
      <c r="R16" s="187">
        <f>M16-Q16</f>
        <v>91964766.999998093</v>
      </c>
      <c r="S16" s="455">
        <f>M16/Q16-1</f>
        <v>6.0493127357499343E-2</v>
      </c>
    </row>
    <row r="17" spans="1:22">
      <c r="A17" s="43"/>
      <c r="B17" s="43"/>
      <c r="C17" s="48"/>
      <c r="D17" s="48"/>
      <c r="E17" s="48"/>
      <c r="F17" s="48"/>
      <c r="G17" s="48"/>
      <c r="H17" s="23"/>
      <c r="I17" s="48"/>
      <c r="L17" s="202"/>
      <c r="M17" s="209"/>
      <c r="N17" s="404"/>
      <c r="O17" s="405"/>
      <c r="P17" s="182"/>
      <c r="Q17" s="393"/>
      <c r="R17" s="394"/>
      <c r="S17" s="456"/>
    </row>
    <row r="18" spans="1:22" ht="15">
      <c r="A18" s="67">
        <v>1</v>
      </c>
      <c r="B18" s="136" t="s">
        <v>2</v>
      </c>
      <c r="C18" s="41">
        <f>Vertetie_ienemumi!J5</f>
        <v>43754596.848144069</v>
      </c>
      <c r="D18" s="102">
        <f>Iedzivotaju_skaits_struktura!C5</f>
        <v>94196</v>
      </c>
      <c r="E18" s="102">
        <f>Iedzivotaju_skaits_struktura!D5</f>
        <v>6327</v>
      </c>
      <c r="F18" s="103">
        <f>Iedzivotaju_skaits_struktura!E5</f>
        <v>9631</v>
      </c>
      <c r="G18" s="102">
        <f>Iedzivotaju_skaits_struktura!F5</f>
        <v>21112</v>
      </c>
      <c r="H18" s="102">
        <v>72.308000000000007</v>
      </c>
      <c r="I18" s="41">
        <f>C18/D18</f>
        <v>464.50589035780786</v>
      </c>
      <c r="J18" s="41">
        <f>D18+($E$6*E18)+($E$7*F18)+($E$8*G18)+($E$9*H18)</f>
        <v>156131.02815999999</v>
      </c>
      <c r="K18" s="41">
        <f>C18/J18</f>
        <v>280.24280223982913</v>
      </c>
      <c r="L18" s="253">
        <f>(0.6*($K$16-K18)+$K$9/$J$16*($K$7-K18)/($K$7-$K$5))*J18</f>
        <v>16489502.940669317</v>
      </c>
      <c r="M18" s="211">
        <f>C18+L18</f>
        <v>60244099.788813382</v>
      </c>
      <c r="N18" s="311">
        <f t="shared" ref="N18:N49" si="2">M18/J18</f>
        <v>385.85603706571652</v>
      </c>
      <c r="O18" s="200">
        <f>M18/D18</f>
        <v>639.56112561906434</v>
      </c>
      <c r="P18" s="183"/>
      <c r="Q18" s="180">
        <v>57404190.337820202</v>
      </c>
      <c r="R18" s="272">
        <f t="shared" ref="R18:R26" si="3">M18-Q18</f>
        <v>2839909.4509931803</v>
      </c>
      <c r="S18" s="453">
        <f t="shared" ref="S18:S49" si="4">M18/Q18-1</f>
        <v>4.9472162820875631E-2</v>
      </c>
      <c r="T18" s="135"/>
      <c r="U18" s="18"/>
      <c r="V18" s="18"/>
    </row>
    <row r="19" spans="1:22" ht="15">
      <c r="A19" s="35">
        <v>2</v>
      </c>
      <c r="B19" s="49" t="s">
        <v>3</v>
      </c>
      <c r="C19" s="42">
        <f>Vertetie_ienemumi!J6</f>
        <v>12662595.116905</v>
      </c>
      <c r="D19" s="104">
        <f>Iedzivotaju_skaits_struktura!C6</f>
        <v>23750</v>
      </c>
      <c r="E19" s="104">
        <f>Iedzivotaju_skaits_struktura!D6</f>
        <v>1546</v>
      </c>
      <c r="F19" s="105">
        <f>Iedzivotaju_skaits_struktura!E6</f>
        <v>2782</v>
      </c>
      <c r="G19" s="104">
        <f>Iedzivotaju_skaits_struktura!F6</f>
        <v>4972</v>
      </c>
      <c r="H19" s="104">
        <v>25.491</v>
      </c>
      <c r="I19" s="42">
        <f t="shared" ref="I19:I82" si="5">C19/D19</f>
        <v>533.16189965915794</v>
      </c>
      <c r="J19" s="42">
        <f t="shared" ref="J19:J26" si="6">D19+($E$6*E19)+($E$7*F19)+($E$8*G19)+($E$9*H19)</f>
        <v>40154.986319999996</v>
      </c>
      <c r="K19" s="42">
        <f t="shared" ref="K19:K82" si="7">C19/J19</f>
        <v>315.34303152279102</v>
      </c>
      <c r="L19" s="252">
        <f t="shared" ref="L19:L26" si="8">(0.6*($K$16-K19)+$K$9/$J$16*($K$7-K19)/($K$7-$K$5))*J19</f>
        <v>3356064.9314071876</v>
      </c>
      <c r="M19" s="212">
        <f t="shared" ref="M19:M82" si="9">C19+L19</f>
        <v>16018660.048312187</v>
      </c>
      <c r="N19" s="306">
        <f t="shared" si="2"/>
        <v>398.92081946330467</v>
      </c>
      <c r="O19" s="199">
        <f t="shared" ref="O19:O82" si="10">M19/D19</f>
        <v>674.46989677103943</v>
      </c>
      <c r="P19" s="183"/>
      <c r="Q19" s="180">
        <v>15221943.877402082</v>
      </c>
      <c r="R19" s="272">
        <f t="shared" si="3"/>
        <v>796716.17091010511</v>
      </c>
      <c r="S19" s="453">
        <f t="shared" si="4"/>
        <v>5.2339975585699028E-2</v>
      </c>
      <c r="T19" s="135"/>
      <c r="U19" s="18"/>
      <c r="V19" s="18"/>
    </row>
    <row r="20" spans="1:22" ht="15">
      <c r="A20" s="35">
        <v>3</v>
      </c>
      <c r="B20" s="49" t="s">
        <v>4</v>
      </c>
      <c r="C20" s="42">
        <f>Vertetie_ienemumi!J7</f>
        <v>44146662.514848307</v>
      </c>
      <c r="D20" s="104">
        <f>Iedzivotaju_skaits_struktura!C7</f>
        <v>61308</v>
      </c>
      <c r="E20" s="104">
        <f>Iedzivotaju_skaits_struktura!D7</f>
        <v>5070</v>
      </c>
      <c r="F20" s="105">
        <f>Iedzivotaju_skaits_struktura!E7</f>
        <v>7209</v>
      </c>
      <c r="G20" s="104">
        <f>Iedzivotaju_skaits_struktura!F7</f>
        <v>12089</v>
      </c>
      <c r="H20" s="104">
        <v>60.546000000000006</v>
      </c>
      <c r="I20" s="42">
        <f t="shared" si="5"/>
        <v>720.07996533647008</v>
      </c>
      <c r="J20" s="42">
        <f t="shared" si="6"/>
        <v>105711.02992</v>
      </c>
      <c r="K20" s="42">
        <f t="shared" si="7"/>
        <v>417.61642610291113</v>
      </c>
      <c r="L20" s="252">
        <f t="shared" si="8"/>
        <v>2047827.819184449</v>
      </c>
      <c r="M20" s="212">
        <f t="shared" si="9"/>
        <v>46194490.334032759</v>
      </c>
      <c r="N20" s="306">
        <f t="shared" si="2"/>
        <v>436.98836695652125</v>
      </c>
      <c r="O20" s="199">
        <f t="shared" si="10"/>
        <v>753.48225898794215</v>
      </c>
      <c r="P20" s="183"/>
      <c r="Q20" s="180">
        <v>42982033.750935279</v>
      </c>
      <c r="R20" s="272">
        <f t="shared" si="3"/>
        <v>3212456.5830974802</v>
      </c>
      <c r="S20" s="453">
        <f t="shared" si="4"/>
        <v>7.4739520277529392E-2</v>
      </c>
      <c r="T20" s="135"/>
      <c r="U20" s="18"/>
      <c r="V20" s="18"/>
    </row>
    <row r="21" spans="1:22" ht="15">
      <c r="A21" s="35">
        <v>4</v>
      </c>
      <c r="B21" s="49" t="s">
        <v>5</v>
      </c>
      <c r="C21" s="42">
        <f>Vertetie_ienemumi!J8</f>
        <v>61788952.86243467</v>
      </c>
      <c r="D21" s="104">
        <f>Iedzivotaju_skaits_struktura!C8</f>
        <v>56646</v>
      </c>
      <c r="E21" s="104">
        <f>Iedzivotaju_skaits_struktura!D8</f>
        <v>3773</v>
      </c>
      <c r="F21" s="105">
        <f>Iedzivotaju_skaits_struktura!E8</f>
        <v>5916</v>
      </c>
      <c r="G21" s="104">
        <f>Iedzivotaju_skaits_struktura!F8</f>
        <v>12357</v>
      </c>
      <c r="H21" s="104">
        <v>101.39200000000001</v>
      </c>
      <c r="I21" s="42">
        <f t="shared" si="5"/>
        <v>1090.7911037396227</v>
      </c>
      <c r="J21" s="42">
        <f t="shared" si="6"/>
        <v>94059.275840000002</v>
      </c>
      <c r="K21" s="42">
        <f t="shared" si="7"/>
        <v>656.91503906048649</v>
      </c>
      <c r="L21" s="252">
        <f t="shared" si="8"/>
        <v>-12308265.369369557</v>
      </c>
      <c r="M21" s="212">
        <f t="shared" si="9"/>
        <v>49480687.493065111</v>
      </c>
      <c r="N21" s="306">
        <f t="shared" si="2"/>
        <v>526.05856308350155</v>
      </c>
      <c r="O21" s="199">
        <f t="shared" si="10"/>
        <v>873.50717602416955</v>
      </c>
      <c r="P21" s="183"/>
      <c r="Q21" s="180">
        <v>46475017.110388011</v>
      </c>
      <c r="R21" s="272">
        <f t="shared" si="3"/>
        <v>3005670.3826771006</v>
      </c>
      <c r="S21" s="453">
        <f t="shared" si="4"/>
        <v>6.4672819281335503E-2</v>
      </c>
      <c r="T21" s="135"/>
      <c r="U21" s="18"/>
      <c r="V21" s="18"/>
    </row>
    <row r="22" spans="1:22" ht="15">
      <c r="A22" s="35">
        <v>5</v>
      </c>
      <c r="B22" s="49" t="s">
        <v>6</v>
      </c>
      <c r="C22" s="42">
        <f>Vertetie_ienemumi!J9</f>
        <v>44495876.78034389</v>
      </c>
      <c r="D22" s="104">
        <f>Iedzivotaju_skaits_struktura!C9</f>
        <v>76988</v>
      </c>
      <c r="E22" s="104">
        <f>Iedzivotaju_skaits_struktura!D9</f>
        <v>5684</v>
      </c>
      <c r="F22" s="105">
        <f>Iedzivotaju_skaits_struktura!E9</f>
        <v>8967</v>
      </c>
      <c r="G22" s="104">
        <f>Iedzivotaju_skaits_struktura!F9</f>
        <v>16791</v>
      </c>
      <c r="H22" s="104">
        <v>68.070999999999998</v>
      </c>
      <c r="I22" s="42">
        <f t="shared" si="5"/>
        <v>577.95860108515467</v>
      </c>
      <c r="J22" s="42">
        <f t="shared" si="6"/>
        <v>132049.78792</v>
      </c>
      <c r="K22" s="42">
        <f t="shared" si="7"/>
        <v>336.9628795413206</v>
      </c>
      <c r="L22" s="252">
        <f t="shared" si="8"/>
        <v>9244164.0483427122</v>
      </c>
      <c r="M22" s="212">
        <f t="shared" si="9"/>
        <v>53740040.828686602</v>
      </c>
      <c r="N22" s="306">
        <f t="shared" si="2"/>
        <v>406.96802073808738</v>
      </c>
      <c r="O22" s="199">
        <f t="shared" si="10"/>
        <v>698.03139227784334</v>
      </c>
      <c r="P22" s="183"/>
      <c r="Q22" s="180">
        <v>50600498.425667085</v>
      </c>
      <c r="R22" s="272">
        <f t="shared" si="3"/>
        <v>3139542.4030195177</v>
      </c>
      <c r="S22" s="453">
        <f t="shared" si="4"/>
        <v>6.2045681380620277E-2</v>
      </c>
      <c r="T22" s="135"/>
      <c r="U22" s="18"/>
      <c r="V22" s="18"/>
    </row>
    <row r="23" spans="1:22" ht="15">
      <c r="A23" s="35">
        <v>6</v>
      </c>
      <c r="B23" s="49" t="s">
        <v>7</v>
      </c>
      <c r="C23" s="42">
        <f>Vertetie_ienemumi!J10</f>
        <v>15856348.458684802</v>
      </c>
      <c r="D23" s="104">
        <f>Iedzivotaju_skaits_struktura!C10</f>
        <v>30800</v>
      </c>
      <c r="E23" s="104">
        <f>Iedzivotaju_skaits_struktura!D10</f>
        <v>1920</v>
      </c>
      <c r="F23" s="105">
        <f>Iedzivotaju_skaits_struktura!E10</f>
        <v>3360</v>
      </c>
      <c r="G23" s="104">
        <f>Iedzivotaju_skaits_struktura!F10</f>
        <v>6711</v>
      </c>
      <c r="H23" s="104">
        <v>17.495999999999999</v>
      </c>
      <c r="I23" s="42">
        <f t="shared" si="5"/>
        <v>514.8165083988572</v>
      </c>
      <c r="J23" s="42">
        <f t="shared" si="6"/>
        <v>51239.13392</v>
      </c>
      <c r="K23" s="42">
        <f t="shared" si="7"/>
        <v>309.45777661740777</v>
      </c>
      <c r="L23" s="252">
        <f t="shared" si="8"/>
        <v>4471765.8281620219</v>
      </c>
      <c r="M23" s="212">
        <f t="shared" si="9"/>
        <v>20328114.286846824</v>
      </c>
      <c r="N23" s="306">
        <f t="shared" si="2"/>
        <v>396.73024759913477</v>
      </c>
      <c r="O23" s="199">
        <f t="shared" si="10"/>
        <v>660.00371061190992</v>
      </c>
      <c r="P23" s="183"/>
      <c r="Q23" s="180">
        <v>19312340.369424507</v>
      </c>
      <c r="R23" s="272">
        <f t="shared" si="3"/>
        <v>1015773.917422317</v>
      </c>
      <c r="S23" s="453">
        <f t="shared" si="4"/>
        <v>5.2597142448385092E-2</v>
      </c>
      <c r="T23" s="135"/>
      <c r="U23" s="18"/>
      <c r="V23" s="18"/>
    </row>
    <row r="24" spans="1:22" ht="15">
      <c r="A24" s="35">
        <v>7</v>
      </c>
      <c r="B24" s="49" t="s">
        <v>8</v>
      </c>
      <c r="C24" s="42">
        <f>Vertetie_ienemumi!J11</f>
        <v>665316242.72451079</v>
      </c>
      <c r="D24" s="104">
        <f>Iedzivotaju_skaits_struktura!C11</f>
        <v>704476</v>
      </c>
      <c r="E24" s="104">
        <f>Iedzivotaju_skaits_struktura!D11</f>
        <v>50966</v>
      </c>
      <c r="F24" s="105">
        <f>Iedzivotaju_skaits_struktura!E11</f>
        <v>68027</v>
      </c>
      <c r="G24" s="104">
        <f>Iedzivotaju_skaits_struktura!F11</f>
        <v>151476</v>
      </c>
      <c r="H24" s="104">
        <v>304.04000000000002</v>
      </c>
      <c r="I24" s="42">
        <f t="shared" si="5"/>
        <v>944.41292921903766</v>
      </c>
      <c r="J24" s="42">
        <f t="shared" si="6"/>
        <v>1158058.8407999999</v>
      </c>
      <c r="K24" s="42">
        <f t="shared" si="7"/>
        <v>574.50987746434623</v>
      </c>
      <c r="L24" s="252">
        <f t="shared" si="8"/>
        <v>-91629825.632372528</v>
      </c>
      <c r="M24" s="212">
        <f t="shared" si="9"/>
        <v>573686417.09213829</v>
      </c>
      <c r="N24" s="306">
        <f t="shared" si="2"/>
        <v>495.38624194244687</v>
      </c>
      <c r="O24" s="199">
        <f t="shared" si="10"/>
        <v>814.3448706444766</v>
      </c>
      <c r="P24" s="183"/>
      <c r="Q24" s="180">
        <v>537988591.33668971</v>
      </c>
      <c r="R24" s="272">
        <f t="shared" si="3"/>
        <v>35697825.75544858</v>
      </c>
      <c r="S24" s="453">
        <f t="shared" si="4"/>
        <v>6.6354243064436602E-2</v>
      </c>
      <c r="T24" s="135"/>
      <c r="U24" s="18"/>
      <c r="V24" s="18"/>
    </row>
    <row r="25" spans="1:22" ht="15">
      <c r="A25" s="35">
        <v>8</v>
      </c>
      <c r="B25" s="49" t="s">
        <v>9</v>
      </c>
      <c r="C25" s="42">
        <f>Vertetie_ienemumi!J12</f>
        <v>18686340.96471817</v>
      </c>
      <c r="D25" s="104">
        <f>Iedzivotaju_skaits_struktura!C12</f>
        <v>24818</v>
      </c>
      <c r="E25" s="104">
        <f>Iedzivotaju_skaits_struktura!D12</f>
        <v>1933</v>
      </c>
      <c r="F25" s="105">
        <f>Iedzivotaju_skaits_struktura!E12</f>
        <v>2711</v>
      </c>
      <c r="G25" s="104">
        <f>Iedzivotaju_skaits_struktura!F12</f>
        <v>5362</v>
      </c>
      <c r="H25" s="104">
        <v>19.37</v>
      </c>
      <c r="I25" s="42">
        <f t="shared" si="5"/>
        <v>752.93500542824449</v>
      </c>
      <c r="J25" s="42">
        <f t="shared" si="6"/>
        <v>42176.402399999999</v>
      </c>
      <c r="K25" s="42">
        <f t="shared" si="7"/>
        <v>443.05203624285821</v>
      </c>
      <c r="L25" s="252">
        <f t="shared" si="8"/>
        <v>143560.48181725218</v>
      </c>
      <c r="M25" s="212">
        <f t="shared" si="9"/>
        <v>18829901.446535423</v>
      </c>
      <c r="N25" s="306">
        <f t="shared" si="2"/>
        <v>446.45584675414193</v>
      </c>
      <c r="O25" s="199">
        <f t="shared" si="10"/>
        <v>758.71953608410922</v>
      </c>
      <c r="P25" s="183"/>
      <c r="Q25" s="180">
        <v>17742408.619444247</v>
      </c>
      <c r="R25" s="272">
        <f t="shared" si="3"/>
        <v>1087492.8270911761</v>
      </c>
      <c r="S25" s="453">
        <f t="shared" si="4"/>
        <v>6.1293415703399523E-2</v>
      </c>
      <c r="T25" s="135"/>
      <c r="U25" s="18"/>
      <c r="V25" s="18"/>
    </row>
    <row r="26" spans="1:22" ht="15">
      <c r="A26" s="37">
        <v>9</v>
      </c>
      <c r="B26" s="53" t="s">
        <v>10</v>
      </c>
      <c r="C26" s="44">
        <f>Vertetie_ienemumi!J13</f>
        <v>31119525.877162613</v>
      </c>
      <c r="D26" s="106">
        <f>Iedzivotaju_skaits_struktura!C13</f>
        <v>39286</v>
      </c>
      <c r="E26" s="106">
        <f>Iedzivotaju_skaits_struktura!D13</f>
        <v>2605</v>
      </c>
      <c r="F26" s="107">
        <f>Iedzivotaju_skaits_struktura!E13</f>
        <v>4162</v>
      </c>
      <c r="G26" s="106">
        <f>Iedzivotaju_skaits_struktura!F13</f>
        <v>8877</v>
      </c>
      <c r="H26" s="106">
        <v>57.878</v>
      </c>
      <c r="I26" s="44">
        <f t="shared" si="5"/>
        <v>792.12762503595718</v>
      </c>
      <c r="J26" s="44">
        <f t="shared" si="6"/>
        <v>65606.774559999991</v>
      </c>
      <c r="K26" s="44">
        <f t="shared" si="7"/>
        <v>474.33403159764509</v>
      </c>
      <c r="L26" s="254">
        <f t="shared" si="8"/>
        <v>-1065099.8084574137</v>
      </c>
      <c r="M26" s="213">
        <f t="shared" si="9"/>
        <v>30054426.068705201</v>
      </c>
      <c r="N26" s="308">
        <f t="shared" si="2"/>
        <v>458.09943058882186</v>
      </c>
      <c r="O26" s="201">
        <f t="shared" si="10"/>
        <v>765.016190722018</v>
      </c>
      <c r="P26" s="183"/>
      <c r="Q26" s="395">
        <v>29123436.264106099</v>
      </c>
      <c r="R26" s="399">
        <f t="shared" si="3"/>
        <v>930989.80459910259</v>
      </c>
      <c r="S26" s="454">
        <f t="shared" si="4"/>
        <v>3.196703150536262E-2</v>
      </c>
      <c r="T26" s="135"/>
      <c r="U26" s="18"/>
      <c r="V26" s="18"/>
    </row>
    <row r="27" spans="1:22" ht="13.5">
      <c r="A27" s="69"/>
      <c r="B27" s="73" t="s">
        <v>124</v>
      </c>
      <c r="C27" s="61">
        <f>SUM(C18:C26)</f>
        <v>937827142.14775229</v>
      </c>
      <c r="D27" s="61">
        <f t="shared" ref="D27:L27" si="11">SUM(D18:D26)</f>
        <v>1112268</v>
      </c>
      <c r="E27" s="61">
        <f t="shared" si="11"/>
        <v>79824</v>
      </c>
      <c r="F27" s="61">
        <f t="shared" si="11"/>
        <v>112765</v>
      </c>
      <c r="G27" s="61">
        <f t="shared" si="11"/>
        <v>239747</v>
      </c>
      <c r="H27" s="61">
        <f>SUM(H18:H26)</f>
        <v>726.5920000000001</v>
      </c>
      <c r="I27" s="61">
        <f t="shared" si="5"/>
        <v>843.16652294928224</v>
      </c>
      <c r="J27" s="61">
        <f t="shared" si="11"/>
        <v>1845187.2598400002</v>
      </c>
      <c r="K27" s="69">
        <f t="shared" si="7"/>
        <v>508.25580826364103</v>
      </c>
      <c r="L27" s="204">
        <f t="shared" si="11"/>
        <v>-69250304.760616571</v>
      </c>
      <c r="M27" s="214">
        <f t="shared" ref="M27" si="12">SUM(M18:M26)</f>
        <v>868576837.38713574</v>
      </c>
      <c r="N27" s="406">
        <f t="shared" si="2"/>
        <v>470.72557690564793</v>
      </c>
      <c r="O27" s="407">
        <f t="shared" si="10"/>
        <v>780.90607424391942</v>
      </c>
      <c r="P27" s="184"/>
      <c r="Q27" s="391">
        <f t="shared" ref="Q27" si="13">SUM(Q18:Q26)</f>
        <v>816850460.09187722</v>
      </c>
      <c r="R27" s="61">
        <f t="shared" ref="R27" si="14">SUM(R18:R26)</f>
        <v>51726377.295258567</v>
      </c>
      <c r="S27" s="457">
        <f t="shared" si="4"/>
        <v>6.3324169872464031E-2</v>
      </c>
      <c r="T27" s="135"/>
      <c r="U27" s="9"/>
      <c r="V27" s="9"/>
    </row>
    <row r="28" spans="1:22" ht="15">
      <c r="A28" s="67">
        <v>10</v>
      </c>
      <c r="B28" s="136" t="s">
        <v>12</v>
      </c>
      <c r="C28" s="41">
        <f>Vertetie_ienemumi!J15</f>
        <v>1221756.3963681159</v>
      </c>
      <c r="D28" s="102">
        <f>Iedzivotaju_skaits_struktura!C15</f>
        <v>3753</v>
      </c>
      <c r="E28" s="102">
        <f>Iedzivotaju_skaits_struktura!D15</f>
        <v>177</v>
      </c>
      <c r="F28" s="102">
        <f>Iedzivotaju_skaits_struktura!E15</f>
        <v>387</v>
      </c>
      <c r="G28" s="102">
        <f>Iedzivotaju_skaits_struktura!F15</f>
        <v>868</v>
      </c>
      <c r="H28" s="102">
        <v>392.04500000000002</v>
      </c>
      <c r="I28" s="41">
        <f t="shared" si="5"/>
        <v>325.5412726800202</v>
      </c>
      <c r="J28" s="41">
        <f>D28+($E$6*E28)+($E$7*F28)+($E$8*G28)+($E$9*H28)</f>
        <v>6667.0284000000001</v>
      </c>
      <c r="K28" s="41">
        <f t="shared" si="7"/>
        <v>183.25351611943273</v>
      </c>
      <c r="L28" s="255">
        <f t="shared" ref="L28:L59" si="15">(0.6*($K$16-K28)+$K$9/$J$16*($K$7-K28)/($K$7-$K$5))*J28</f>
        <v>1110072.1655129194</v>
      </c>
      <c r="M28" s="211">
        <f t="shared" si="9"/>
        <v>2331828.5618810356</v>
      </c>
      <c r="N28" s="311">
        <f t="shared" si="2"/>
        <v>349.75530655922142</v>
      </c>
      <c r="O28" s="200">
        <f t="shared" si="10"/>
        <v>621.32389072236492</v>
      </c>
      <c r="P28" s="183"/>
      <c r="Q28" s="396">
        <v>2266894.7043528613</v>
      </c>
      <c r="R28" s="259">
        <f t="shared" ref="R28:R59" si="16">M28-Q28</f>
        <v>64933.857528174296</v>
      </c>
      <c r="S28" s="458">
        <f t="shared" si="4"/>
        <v>2.8644408319225878E-2</v>
      </c>
      <c r="T28" s="135"/>
      <c r="U28" s="18"/>
      <c r="V28" s="18"/>
    </row>
    <row r="29" spans="1:22" ht="15">
      <c r="A29" s="35">
        <v>11</v>
      </c>
      <c r="B29" s="49" t="s">
        <v>13</v>
      </c>
      <c r="C29" s="42">
        <f>Vertetie_ienemumi!J16</f>
        <v>6237957.0300707668</v>
      </c>
      <c r="D29" s="104">
        <f>Iedzivotaju_skaits_struktura!C16</f>
        <v>8841</v>
      </c>
      <c r="E29" s="104">
        <f>Iedzivotaju_skaits_struktura!D16</f>
        <v>574</v>
      </c>
      <c r="F29" s="104">
        <f>Iedzivotaju_skaits_struktura!E16</f>
        <v>905</v>
      </c>
      <c r="G29" s="104">
        <f>Iedzivotaju_skaits_struktura!F16</f>
        <v>1926</v>
      </c>
      <c r="H29" s="104">
        <v>102.14299999999999</v>
      </c>
      <c r="I29" s="42">
        <f t="shared" si="5"/>
        <v>705.57143197271421</v>
      </c>
      <c r="J29" s="42">
        <f t="shared" ref="J29:J92" si="17">D29+($E$6*E29)+($E$7*F29)+($E$8*G29)+($E$9*H29)</f>
        <v>14714.957359999999</v>
      </c>
      <c r="K29" s="42">
        <f t="shared" si="7"/>
        <v>423.91947713199266</v>
      </c>
      <c r="L29" s="256">
        <f t="shared" si="15"/>
        <v>226830.64221169756</v>
      </c>
      <c r="M29" s="212">
        <f t="shared" si="9"/>
        <v>6464787.6722824648</v>
      </c>
      <c r="N29" s="306">
        <f t="shared" si="2"/>
        <v>439.33444821633282</v>
      </c>
      <c r="O29" s="199">
        <f t="shared" si="10"/>
        <v>731.22810454501359</v>
      </c>
      <c r="P29" s="183"/>
      <c r="Q29" s="397">
        <v>6104418.8822280196</v>
      </c>
      <c r="R29" s="272">
        <f t="shared" si="16"/>
        <v>360368.79005444515</v>
      </c>
      <c r="S29" s="453">
        <f t="shared" si="4"/>
        <v>5.9034086127935481E-2</v>
      </c>
      <c r="T29" s="135"/>
      <c r="U29" s="18"/>
      <c r="V29" s="18"/>
    </row>
    <row r="30" spans="1:22" ht="15">
      <c r="A30" s="35">
        <v>12</v>
      </c>
      <c r="B30" s="49" t="s">
        <v>14</v>
      </c>
      <c r="C30" s="42">
        <f>Vertetie_ienemumi!J17</f>
        <v>4606508.67622161</v>
      </c>
      <c r="D30" s="104">
        <f>Iedzivotaju_skaits_struktura!C17</f>
        <v>9194</v>
      </c>
      <c r="E30" s="104">
        <f>Iedzivotaju_skaits_struktura!D17</f>
        <v>566</v>
      </c>
      <c r="F30" s="104">
        <f>Iedzivotaju_skaits_struktura!E17</f>
        <v>1068</v>
      </c>
      <c r="G30" s="104">
        <f>Iedzivotaju_skaits_struktura!F17</f>
        <v>2156</v>
      </c>
      <c r="H30" s="104">
        <v>639.65300000000002</v>
      </c>
      <c r="I30" s="42">
        <f t="shared" si="5"/>
        <v>501.03422625860452</v>
      </c>
      <c r="J30" s="42">
        <f t="shared" si="17"/>
        <v>16567.832560000003</v>
      </c>
      <c r="K30" s="42">
        <f t="shared" si="7"/>
        <v>278.03930656223446</v>
      </c>
      <c r="L30" s="256">
        <f t="shared" si="15"/>
        <v>1772701.0816934009</v>
      </c>
      <c r="M30" s="212">
        <f t="shared" si="9"/>
        <v>6379209.7579150107</v>
      </c>
      <c r="N30" s="306">
        <f t="shared" si="2"/>
        <v>385.03586602609954</v>
      </c>
      <c r="O30" s="199">
        <f t="shared" si="10"/>
        <v>693.84487251631617</v>
      </c>
      <c r="P30" s="183"/>
      <c r="Q30" s="397">
        <v>6095695.7993607139</v>
      </c>
      <c r="R30" s="272">
        <f t="shared" si="16"/>
        <v>283513.95855429675</v>
      </c>
      <c r="S30" s="453">
        <f t="shared" si="4"/>
        <v>4.6510516253785106E-2</v>
      </c>
      <c r="T30" s="135"/>
      <c r="U30" s="18"/>
      <c r="V30" s="18"/>
    </row>
    <row r="31" spans="1:22" ht="15">
      <c r="A31" s="35">
        <v>13</v>
      </c>
      <c r="B31" s="49" t="s">
        <v>15</v>
      </c>
      <c r="C31" s="42">
        <f>Vertetie_ienemumi!J18</f>
        <v>1501503.4038951893</v>
      </c>
      <c r="D31" s="104">
        <f>Iedzivotaju_skaits_struktura!C18</f>
        <v>2859</v>
      </c>
      <c r="E31" s="104">
        <f>Iedzivotaju_skaits_struktura!D18</f>
        <v>132</v>
      </c>
      <c r="F31" s="104">
        <f>Iedzivotaju_skaits_struktura!E18</f>
        <v>257</v>
      </c>
      <c r="G31" s="104">
        <f>Iedzivotaju_skaits_struktura!F18</f>
        <v>582</v>
      </c>
      <c r="H31" s="104">
        <v>284.49400000000003</v>
      </c>
      <c r="I31" s="42">
        <f t="shared" si="5"/>
        <v>525.18482122951707</v>
      </c>
      <c r="J31" s="42">
        <f t="shared" si="17"/>
        <v>4868.81088</v>
      </c>
      <c r="K31" s="42">
        <f t="shared" si="7"/>
        <v>308.39222161268037</v>
      </c>
      <c r="L31" s="256">
        <f t="shared" si="15"/>
        <v>428170.10321413836</v>
      </c>
      <c r="M31" s="212">
        <f t="shared" si="9"/>
        <v>1929673.5071093277</v>
      </c>
      <c r="N31" s="306">
        <f t="shared" si="2"/>
        <v>396.3336335440755</v>
      </c>
      <c r="O31" s="199">
        <f t="shared" si="10"/>
        <v>674.94701193050992</v>
      </c>
      <c r="P31" s="183"/>
      <c r="Q31" s="397">
        <v>1865211.0770405126</v>
      </c>
      <c r="R31" s="272">
        <f t="shared" si="16"/>
        <v>64462.430068815127</v>
      </c>
      <c r="S31" s="453">
        <f t="shared" si="4"/>
        <v>3.4560394189324661E-2</v>
      </c>
      <c r="T31" s="135"/>
      <c r="U31" s="18"/>
      <c r="V31" s="18"/>
    </row>
    <row r="32" spans="1:22" ht="15">
      <c r="A32" s="35">
        <v>14</v>
      </c>
      <c r="B32" s="49" t="s">
        <v>16</v>
      </c>
      <c r="C32" s="42">
        <f>Vertetie_ienemumi!J19</f>
        <v>2364628.861485648</v>
      </c>
      <c r="D32" s="104">
        <f>Iedzivotaju_skaits_struktura!C19</f>
        <v>5195</v>
      </c>
      <c r="E32" s="104">
        <f>Iedzivotaju_skaits_struktura!D19</f>
        <v>321</v>
      </c>
      <c r="F32" s="104">
        <f>Iedzivotaju_skaits_struktura!E19</f>
        <v>523</v>
      </c>
      <c r="G32" s="104">
        <f>Iedzivotaju_skaits_struktura!F19</f>
        <v>1158</v>
      </c>
      <c r="H32" s="104">
        <v>630.59699999999998</v>
      </c>
      <c r="I32" s="42">
        <f t="shared" si="5"/>
        <v>455.17398681148183</v>
      </c>
      <c r="J32" s="42">
        <f t="shared" si="17"/>
        <v>9466.5474399999985</v>
      </c>
      <c r="K32" s="42">
        <f t="shared" si="7"/>
        <v>249.78788480942197</v>
      </c>
      <c r="L32" s="256">
        <f t="shared" si="15"/>
        <v>1180785.3529291218</v>
      </c>
      <c r="M32" s="212">
        <f t="shared" si="9"/>
        <v>3545414.2144147698</v>
      </c>
      <c r="N32" s="306">
        <f t="shared" si="2"/>
        <v>374.52030287557199</v>
      </c>
      <c r="O32" s="199">
        <f t="shared" si="10"/>
        <v>682.46664377570164</v>
      </c>
      <c r="P32" s="183"/>
      <c r="Q32" s="397">
        <v>3405198.1985150464</v>
      </c>
      <c r="R32" s="272">
        <f t="shared" si="16"/>
        <v>140216.0158997234</v>
      </c>
      <c r="S32" s="453">
        <f t="shared" si="4"/>
        <v>4.1177049829542733E-2</v>
      </c>
      <c r="T32" s="135"/>
      <c r="U32" s="18"/>
      <c r="V32" s="18"/>
    </row>
    <row r="33" spans="1:22" ht="15">
      <c r="A33" s="35">
        <v>15</v>
      </c>
      <c r="B33" s="49" t="s">
        <v>17</v>
      </c>
      <c r="C33" s="42">
        <f>Vertetie_ienemumi!J20</f>
        <v>786708.01476338436</v>
      </c>
      <c r="D33" s="104">
        <f>Iedzivotaju_skaits_struktura!C20</f>
        <v>1461</v>
      </c>
      <c r="E33" s="104">
        <f>Iedzivotaju_skaits_struktura!D20</f>
        <v>89</v>
      </c>
      <c r="F33" s="104">
        <f>Iedzivotaju_skaits_struktura!E20</f>
        <v>141</v>
      </c>
      <c r="G33" s="104">
        <f>Iedzivotaju_skaits_struktura!F20</f>
        <v>315</v>
      </c>
      <c r="H33" s="104">
        <v>191.22200000000001</v>
      </c>
      <c r="I33" s="42">
        <f t="shared" si="5"/>
        <v>538.47228936576619</v>
      </c>
      <c r="J33" s="42">
        <f t="shared" si="17"/>
        <v>2652.6774399999999</v>
      </c>
      <c r="K33" s="42">
        <f t="shared" si="7"/>
        <v>296.57130674862015</v>
      </c>
      <c r="L33" s="256">
        <f t="shared" si="15"/>
        <v>252965.74445834747</v>
      </c>
      <c r="M33" s="212">
        <f t="shared" si="9"/>
        <v>1039673.7592217318</v>
      </c>
      <c r="N33" s="306">
        <f t="shared" si="2"/>
        <v>391.93372836982843</v>
      </c>
      <c r="O33" s="199">
        <f t="shared" si="10"/>
        <v>711.61790501145231</v>
      </c>
      <c r="P33" s="183"/>
      <c r="Q33" s="397">
        <v>996982.94775165187</v>
      </c>
      <c r="R33" s="272">
        <f t="shared" si="16"/>
        <v>42690.811470079934</v>
      </c>
      <c r="S33" s="453">
        <f t="shared" si="4"/>
        <v>4.2820001652339457E-2</v>
      </c>
      <c r="T33" s="135"/>
      <c r="U33" s="18"/>
      <c r="V33" s="18"/>
    </row>
    <row r="34" spans="1:22" ht="15">
      <c r="A34" s="35">
        <v>16</v>
      </c>
      <c r="B34" s="49" t="s">
        <v>18</v>
      </c>
      <c r="C34" s="42">
        <f>Vertetie_ienemumi!J21</f>
        <v>8020299.2656937363</v>
      </c>
      <c r="D34" s="104">
        <f>Iedzivotaju_skaits_struktura!C21</f>
        <v>16814</v>
      </c>
      <c r="E34" s="104">
        <f>Iedzivotaju_skaits_struktura!D21</f>
        <v>976</v>
      </c>
      <c r="F34" s="104">
        <f>Iedzivotaju_skaits_struktura!E21</f>
        <v>1753</v>
      </c>
      <c r="G34" s="104">
        <f>Iedzivotaju_skaits_struktura!F21</f>
        <v>3581</v>
      </c>
      <c r="H34" s="104">
        <v>1697.8610000000001</v>
      </c>
      <c r="I34" s="42">
        <f t="shared" si="5"/>
        <v>477.00126476113576</v>
      </c>
      <c r="J34" s="42">
        <f t="shared" si="17"/>
        <v>30043.308719999997</v>
      </c>
      <c r="K34" s="42">
        <f t="shared" si="7"/>
        <v>266.95792199327826</v>
      </c>
      <c r="L34" s="256">
        <f t="shared" si="15"/>
        <v>3423534.2342212596</v>
      </c>
      <c r="M34" s="212">
        <f t="shared" si="9"/>
        <v>11443833.499914996</v>
      </c>
      <c r="N34" s="306">
        <f t="shared" si="2"/>
        <v>380.91122407888361</v>
      </c>
      <c r="O34" s="199">
        <f t="shared" si="10"/>
        <v>680.61338764809068</v>
      </c>
      <c r="P34" s="183"/>
      <c r="Q34" s="397">
        <v>10954024.877680127</v>
      </c>
      <c r="R34" s="272">
        <f t="shared" si="16"/>
        <v>489808.62223486975</v>
      </c>
      <c r="S34" s="453">
        <f t="shared" si="4"/>
        <v>4.4714945210038826E-2</v>
      </c>
      <c r="T34" s="135"/>
      <c r="U34" s="18"/>
      <c r="V34" s="18"/>
    </row>
    <row r="35" spans="1:22" ht="15">
      <c r="A35" s="35">
        <v>17</v>
      </c>
      <c r="B35" s="49" t="s">
        <v>19</v>
      </c>
      <c r="C35" s="42">
        <f>Vertetie_ienemumi!J22</f>
        <v>3499033.5866551511</v>
      </c>
      <c r="D35" s="104">
        <f>Iedzivotaju_skaits_struktura!C22</f>
        <v>5726</v>
      </c>
      <c r="E35" s="104">
        <f>Iedzivotaju_skaits_struktura!D22</f>
        <v>348</v>
      </c>
      <c r="F35" s="104">
        <f>Iedzivotaju_skaits_struktura!E22</f>
        <v>675</v>
      </c>
      <c r="G35" s="104">
        <f>Iedzivotaju_skaits_struktura!F22</f>
        <v>1141</v>
      </c>
      <c r="H35" s="104">
        <v>744.82899999999995</v>
      </c>
      <c r="I35" s="42">
        <f t="shared" si="5"/>
        <v>611.07816742143746</v>
      </c>
      <c r="J35" s="42">
        <f t="shared" si="17"/>
        <v>10717.300079999999</v>
      </c>
      <c r="K35" s="42">
        <f t="shared" si="7"/>
        <v>326.48461464514219</v>
      </c>
      <c r="L35" s="256">
        <f t="shared" si="15"/>
        <v>820765.70870284352</v>
      </c>
      <c r="M35" s="212">
        <f t="shared" si="9"/>
        <v>4319799.2953579947</v>
      </c>
      <c r="N35" s="306">
        <f t="shared" si="2"/>
        <v>403.06786813027213</v>
      </c>
      <c r="O35" s="199">
        <f t="shared" si="10"/>
        <v>754.4183191334256</v>
      </c>
      <c r="P35" s="183"/>
      <c r="Q35" s="397">
        <v>4181074.0800892962</v>
      </c>
      <c r="R35" s="272">
        <f t="shared" si="16"/>
        <v>138725.21526869852</v>
      </c>
      <c r="S35" s="453">
        <f t="shared" si="4"/>
        <v>3.3179324884321515E-2</v>
      </c>
      <c r="T35" s="135"/>
      <c r="U35" s="18"/>
      <c r="V35" s="18"/>
    </row>
    <row r="36" spans="1:22" ht="15">
      <c r="A36" s="35">
        <v>18</v>
      </c>
      <c r="B36" s="49" t="s">
        <v>208</v>
      </c>
      <c r="C36" s="42">
        <f>Vertetie_ienemumi!J23</f>
        <v>1661739.4769596087</v>
      </c>
      <c r="D36" s="104">
        <f>Iedzivotaju_skaits_struktura!C23</f>
        <v>3722</v>
      </c>
      <c r="E36" s="104">
        <f>Iedzivotaju_skaits_struktura!D23</f>
        <v>234</v>
      </c>
      <c r="F36" s="104">
        <f>Iedzivotaju_skaits_struktura!E23</f>
        <v>391</v>
      </c>
      <c r="G36" s="104">
        <f>Iedzivotaju_skaits_struktura!F23</f>
        <v>800</v>
      </c>
      <c r="H36" s="104">
        <v>544.28800000000001</v>
      </c>
      <c r="I36" s="42">
        <f t="shared" si="5"/>
        <v>446.46412599667082</v>
      </c>
      <c r="J36" s="42">
        <f t="shared" si="17"/>
        <v>6963.5377599999993</v>
      </c>
      <c r="K36" s="42">
        <f t="shared" si="7"/>
        <v>238.63437439874082</v>
      </c>
      <c r="L36" s="256">
        <f t="shared" si="15"/>
        <v>917337.74939839088</v>
      </c>
      <c r="M36" s="212">
        <f t="shared" si="9"/>
        <v>2579077.2263579997</v>
      </c>
      <c r="N36" s="306">
        <f t="shared" si="2"/>
        <v>370.36881470978051</v>
      </c>
      <c r="O36" s="199">
        <f t="shared" si="10"/>
        <v>692.92778784470704</v>
      </c>
      <c r="P36" s="183"/>
      <c r="Q36" s="397">
        <v>2482864.6745359143</v>
      </c>
      <c r="R36" s="272">
        <f t="shared" si="16"/>
        <v>96212.551822085399</v>
      </c>
      <c r="S36" s="453">
        <f t="shared" si="4"/>
        <v>3.8750622540501212E-2</v>
      </c>
      <c r="T36" s="135"/>
      <c r="U36" s="18"/>
      <c r="V36" s="18"/>
    </row>
    <row r="37" spans="1:22" ht="15">
      <c r="A37" s="35">
        <v>19</v>
      </c>
      <c r="B37" s="49" t="s">
        <v>21</v>
      </c>
      <c r="C37" s="42">
        <f>Vertetie_ienemumi!J24</f>
        <v>3975032.045303273</v>
      </c>
      <c r="D37" s="104">
        <f>Iedzivotaju_skaits_struktura!C24</f>
        <v>7378</v>
      </c>
      <c r="E37" s="104">
        <f>Iedzivotaju_skaits_struktura!D24</f>
        <v>402</v>
      </c>
      <c r="F37" s="104">
        <f>Iedzivotaju_skaits_struktura!E24</f>
        <v>826</v>
      </c>
      <c r="G37" s="104">
        <f>Iedzivotaju_skaits_struktura!F24</f>
        <v>1703</v>
      </c>
      <c r="H37" s="104">
        <v>517.19000000000005</v>
      </c>
      <c r="I37" s="42">
        <f t="shared" si="5"/>
        <v>538.76823601291312</v>
      </c>
      <c r="J37" s="42">
        <f t="shared" si="17"/>
        <v>13057.7888</v>
      </c>
      <c r="K37" s="42">
        <f t="shared" si="7"/>
        <v>304.41846672411128</v>
      </c>
      <c r="L37" s="256">
        <f t="shared" si="15"/>
        <v>1180895.2487558769</v>
      </c>
      <c r="M37" s="212">
        <f t="shared" si="9"/>
        <v>5155927.2940591499</v>
      </c>
      <c r="N37" s="306">
        <f t="shared" si="2"/>
        <v>394.85454796597338</v>
      </c>
      <c r="O37" s="199">
        <f t="shared" si="10"/>
        <v>698.82451803458252</v>
      </c>
      <c r="P37" s="183"/>
      <c r="Q37" s="397">
        <v>4923902.0590087287</v>
      </c>
      <c r="R37" s="272">
        <f t="shared" si="16"/>
        <v>232025.23505042121</v>
      </c>
      <c r="S37" s="453">
        <f t="shared" si="4"/>
        <v>4.7122227913918291E-2</v>
      </c>
      <c r="T37" s="135"/>
      <c r="U37" s="18"/>
      <c r="V37" s="18"/>
    </row>
    <row r="38" spans="1:22" ht="15">
      <c r="A38" s="35">
        <v>20</v>
      </c>
      <c r="B38" s="49" t="s">
        <v>22</v>
      </c>
      <c r="C38" s="42">
        <f>Vertetie_ienemumi!J25</f>
        <v>11942428.053747112</v>
      </c>
      <c r="D38" s="104">
        <f>Iedzivotaju_skaits_struktura!C25</f>
        <v>11199</v>
      </c>
      <c r="E38" s="104">
        <f>Iedzivotaju_skaits_struktura!D25</f>
        <v>1300</v>
      </c>
      <c r="F38" s="104">
        <f>Iedzivotaju_skaits_struktura!E25</f>
        <v>1632</v>
      </c>
      <c r="G38" s="104">
        <f>Iedzivotaju_skaits_struktura!F25</f>
        <v>1493</v>
      </c>
      <c r="H38" s="104">
        <v>162.74299999999999</v>
      </c>
      <c r="I38" s="42">
        <f t="shared" si="5"/>
        <v>1066.3834318909824</v>
      </c>
      <c r="J38" s="42">
        <f t="shared" si="17"/>
        <v>20913.50936</v>
      </c>
      <c r="K38" s="42">
        <f t="shared" si="7"/>
        <v>571.03893221233682</v>
      </c>
      <c r="L38" s="256">
        <f t="shared" si="15"/>
        <v>-1609182.0989048129</v>
      </c>
      <c r="M38" s="212">
        <f t="shared" si="9"/>
        <v>10333245.954842299</v>
      </c>
      <c r="N38" s="306">
        <f t="shared" si="2"/>
        <v>494.09430894491919</v>
      </c>
      <c r="O38" s="199">
        <f t="shared" si="10"/>
        <v>922.69362932782383</v>
      </c>
      <c r="P38" s="183"/>
      <c r="Q38" s="397">
        <v>9484049.9872805011</v>
      </c>
      <c r="R38" s="272">
        <f t="shared" si="16"/>
        <v>849195.96756179817</v>
      </c>
      <c r="S38" s="453">
        <f t="shared" si="4"/>
        <v>8.9539381245427263E-2</v>
      </c>
      <c r="T38" s="135"/>
      <c r="U38" s="18"/>
      <c r="V38" s="18"/>
    </row>
    <row r="39" spans="1:22" ht="15">
      <c r="A39" s="35">
        <v>21</v>
      </c>
      <c r="B39" s="49" t="s">
        <v>23</v>
      </c>
      <c r="C39" s="42">
        <f>Vertetie_ienemumi!J26</f>
        <v>12441777.7382298</v>
      </c>
      <c r="D39" s="104">
        <f>Iedzivotaju_skaits_struktura!C26</f>
        <v>10869</v>
      </c>
      <c r="E39" s="104">
        <f>Iedzivotaju_skaits_struktura!D26</f>
        <v>1246</v>
      </c>
      <c r="F39" s="104">
        <f>Iedzivotaju_skaits_struktura!E26</f>
        <v>1555</v>
      </c>
      <c r="G39" s="104">
        <f>Iedzivotaju_skaits_struktura!F26</f>
        <v>1477</v>
      </c>
      <c r="H39" s="104">
        <v>243.09599999999998</v>
      </c>
      <c r="I39" s="42">
        <f t="shared" si="5"/>
        <v>1144.7030764771184</v>
      </c>
      <c r="J39" s="42">
        <f t="shared" si="17"/>
        <v>20316.425919999998</v>
      </c>
      <c r="K39" s="42">
        <f t="shared" si="7"/>
        <v>612.3999264054512</v>
      </c>
      <c r="L39" s="256">
        <f t="shared" si="15"/>
        <v>-2090773.4129374705</v>
      </c>
      <c r="M39" s="212">
        <f t="shared" si="9"/>
        <v>10351004.32529233</v>
      </c>
      <c r="N39" s="306">
        <f t="shared" si="2"/>
        <v>509.48943313412929</v>
      </c>
      <c r="O39" s="199">
        <f t="shared" si="10"/>
        <v>952.34191970671918</v>
      </c>
      <c r="P39" s="183"/>
      <c r="Q39" s="397">
        <v>9346946.8829484489</v>
      </c>
      <c r="R39" s="272">
        <f t="shared" si="16"/>
        <v>1004057.4423438814</v>
      </c>
      <c r="S39" s="453">
        <f t="shared" si="4"/>
        <v>0.10742089956406775</v>
      </c>
      <c r="T39" s="135"/>
      <c r="U39" s="18"/>
      <c r="V39" s="18"/>
    </row>
    <row r="40" spans="1:22" ht="15">
      <c r="A40" s="35">
        <v>22</v>
      </c>
      <c r="B40" s="49" t="s">
        <v>24</v>
      </c>
      <c r="C40" s="42">
        <f>Vertetie_ienemumi!J27</f>
        <v>4410448.5184257887</v>
      </c>
      <c r="D40" s="104">
        <f>Iedzivotaju_skaits_struktura!C27</f>
        <v>5641</v>
      </c>
      <c r="E40" s="104">
        <f>Iedzivotaju_skaits_struktura!D27</f>
        <v>467</v>
      </c>
      <c r="F40" s="104">
        <f>Iedzivotaju_skaits_struktura!E27</f>
        <v>770</v>
      </c>
      <c r="G40" s="104">
        <f>Iedzivotaju_skaits_struktura!F27</f>
        <v>964</v>
      </c>
      <c r="H40" s="104">
        <v>178.71700000000001</v>
      </c>
      <c r="I40" s="42">
        <f t="shared" si="5"/>
        <v>781.85579124725916</v>
      </c>
      <c r="J40" s="42">
        <f t="shared" si="17"/>
        <v>10228.98984</v>
      </c>
      <c r="K40" s="42">
        <f t="shared" si="7"/>
        <v>431.17146340090494</v>
      </c>
      <c r="L40" s="256">
        <f t="shared" si="15"/>
        <v>111110.07676833634</v>
      </c>
      <c r="M40" s="212">
        <f t="shared" si="9"/>
        <v>4521558.5951941246</v>
      </c>
      <c r="N40" s="306">
        <f t="shared" si="2"/>
        <v>442.03373606969234</v>
      </c>
      <c r="O40" s="199">
        <f t="shared" si="10"/>
        <v>801.55266711471802</v>
      </c>
      <c r="P40" s="183"/>
      <c r="Q40" s="397">
        <v>4261403.9270468866</v>
      </c>
      <c r="R40" s="272">
        <f t="shared" si="16"/>
        <v>260154.66814723797</v>
      </c>
      <c r="S40" s="453">
        <f t="shared" si="4"/>
        <v>6.1049051580407854E-2</v>
      </c>
      <c r="T40" s="135"/>
      <c r="U40" s="18"/>
      <c r="V40" s="18"/>
    </row>
    <row r="41" spans="1:22" ht="15">
      <c r="A41" s="35">
        <v>23</v>
      </c>
      <c r="B41" s="49" t="s">
        <v>25</v>
      </c>
      <c r="C41" s="42">
        <f>Vertetie_ienemumi!J28</f>
        <v>473442.80392755324</v>
      </c>
      <c r="D41" s="104">
        <f>Iedzivotaju_skaits_struktura!C28</f>
        <v>1146</v>
      </c>
      <c r="E41" s="104">
        <f>Iedzivotaju_skaits_struktura!D28</f>
        <v>46</v>
      </c>
      <c r="F41" s="104">
        <f>Iedzivotaju_skaits_struktura!E28</f>
        <v>116</v>
      </c>
      <c r="G41" s="104">
        <f>Iedzivotaju_skaits_struktura!F28</f>
        <v>260</v>
      </c>
      <c r="H41" s="104">
        <v>185.37400000000002</v>
      </c>
      <c r="I41" s="42">
        <f t="shared" si="5"/>
        <v>413.12635595772531</v>
      </c>
      <c r="J41" s="42">
        <f t="shared" si="17"/>
        <v>2105.96848</v>
      </c>
      <c r="K41" s="42">
        <f t="shared" si="7"/>
        <v>224.81001421614499</v>
      </c>
      <c r="L41" s="256">
        <f t="shared" si="15"/>
        <v>295705.74334979942</v>
      </c>
      <c r="M41" s="212">
        <f t="shared" si="9"/>
        <v>769148.54727735266</v>
      </c>
      <c r="N41" s="306">
        <f t="shared" si="2"/>
        <v>365.22319995850683</v>
      </c>
      <c r="O41" s="199">
        <f t="shared" si="10"/>
        <v>671.15929081793422</v>
      </c>
      <c r="P41" s="183"/>
      <c r="Q41" s="397">
        <v>734302.38126601698</v>
      </c>
      <c r="R41" s="272">
        <f t="shared" si="16"/>
        <v>34846.166011335677</v>
      </c>
      <c r="S41" s="453">
        <f t="shared" si="4"/>
        <v>4.7454790969432947E-2</v>
      </c>
      <c r="T41" s="135"/>
      <c r="U41" s="18"/>
      <c r="V41" s="18"/>
    </row>
    <row r="42" spans="1:22" ht="15">
      <c r="A42" s="35">
        <v>24</v>
      </c>
      <c r="B42" s="49" t="s">
        <v>26</v>
      </c>
      <c r="C42" s="42">
        <f>Vertetie_ienemumi!J29</f>
        <v>5952166.7795994272</v>
      </c>
      <c r="D42" s="104">
        <f>Iedzivotaju_skaits_struktura!C29</f>
        <v>13478</v>
      </c>
      <c r="E42" s="104">
        <f>Iedzivotaju_skaits_struktura!D29</f>
        <v>783</v>
      </c>
      <c r="F42" s="104">
        <f>Iedzivotaju_skaits_struktura!E29</f>
        <v>1371</v>
      </c>
      <c r="G42" s="104">
        <f>Iedzivotaju_skaits_struktura!F29</f>
        <v>2931</v>
      </c>
      <c r="H42" s="104">
        <v>1040.048</v>
      </c>
      <c r="I42" s="42">
        <f t="shared" si="5"/>
        <v>441.62092147198598</v>
      </c>
      <c r="J42" s="42">
        <f t="shared" si="17"/>
        <v>23529.49296</v>
      </c>
      <c r="K42" s="42">
        <f t="shared" si="7"/>
        <v>252.96621519716027</v>
      </c>
      <c r="L42" s="256">
        <f t="shared" si="15"/>
        <v>2887941.8585326751</v>
      </c>
      <c r="M42" s="212">
        <f t="shared" si="9"/>
        <v>8840108.6381321028</v>
      </c>
      <c r="N42" s="306">
        <f t="shared" si="2"/>
        <v>375.70332064359548</v>
      </c>
      <c r="O42" s="199">
        <f t="shared" si="10"/>
        <v>655.89172266894957</v>
      </c>
      <c r="P42" s="183"/>
      <c r="Q42" s="397">
        <v>8457965.1694021057</v>
      </c>
      <c r="R42" s="272">
        <f t="shared" si="16"/>
        <v>382143.46872999705</v>
      </c>
      <c r="S42" s="453">
        <f t="shared" si="4"/>
        <v>4.518149000098215E-2</v>
      </c>
      <c r="T42" s="135"/>
      <c r="U42" s="18"/>
      <c r="V42" s="18"/>
    </row>
    <row r="43" spans="1:22" ht="15">
      <c r="A43" s="35">
        <v>25</v>
      </c>
      <c r="B43" s="49" t="s">
        <v>27</v>
      </c>
      <c r="C43" s="42">
        <f>Vertetie_ienemumi!J30</f>
        <v>15337580.134429609</v>
      </c>
      <c r="D43" s="104">
        <f>Iedzivotaju_skaits_struktura!C30</f>
        <v>25004</v>
      </c>
      <c r="E43" s="104">
        <f>Iedzivotaju_skaits_struktura!D30</f>
        <v>1689</v>
      </c>
      <c r="F43" s="104">
        <f>Iedzivotaju_skaits_struktura!E30</f>
        <v>2798</v>
      </c>
      <c r="G43" s="104">
        <f>Iedzivotaju_skaits_struktura!F30</f>
        <v>4959</v>
      </c>
      <c r="H43" s="104">
        <v>786.08800000000008</v>
      </c>
      <c r="I43" s="42">
        <f t="shared" si="5"/>
        <v>613.40506056749359</v>
      </c>
      <c r="J43" s="42">
        <f t="shared" si="17"/>
        <v>42942.253759999992</v>
      </c>
      <c r="K43" s="42">
        <f t="shared" si="7"/>
        <v>357.16756321523849</v>
      </c>
      <c r="L43" s="256">
        <f t="shared" si="15"/>
        <v>2461489.2946310407</v>
      </c>
      <c r="M43" s="212">
        <f t="shared" si="9"/>
        <v>17799069.429060649</v>
      </c>
      <c r="N43" s="306">
        <f t="shared" si="2"/>
        <v>414.4884786098533</v>
      </c>
      <c r="O43" s="199">
        <f t="shared" si="10"/>
        <v>711.84888134141136</v>
      </c>
      <c r="P43" s="183"/>
      <c r="Q43" s="397">
        <v>17087580.115584601</v>
      </c>
      <c r="R43" s="272">
        <f t="shared" si="16"/>
        <v>711489.31347604841</v>
      </c>
      <c r="S43" s="453">
        <f t="shared" si="4"/>
        <v>4.1637804104698306E-2</v>
      </c>
      <c r="T43" s="135"/>
      <c r="U43" s="18"/>
      <c r="V43" s="18"/>
    </row>
    <row r="44" spans="1:22" ht="15">
      <c r="A44" s="35">
        <v>26</v>
      </c>
      <c r="B44" s="49" t="s">
        <v>28</v>
      </c>
      <c r="C44" s="42">
        <f>Vertetie_ienemumi!J31</f>
        <v>2049552.2430937234</v>
      </c>
      <c r="D44" s="104">
        <f>Iedzivotaju_skaits_struktura!C31</f>
        <v>3243</v>
      </c>
      <c r="E44" s="104">
        <f>Iedzivotaju_skaits_struktura!D31</f>
        <v>211</v>
      </c>
      <c r="F44" s="104">
        <f>Iedzivotaju_skaits_struktura!E31</f>
        <v>340</v>
      </c>
      <c r="G44" s="104">
        <f>Iedzivotaju_skaits_struktura!F31</f>
        <v>697</v>
      </c>
      <c r="H44" s="104">
        <v>299.64499999999998</v>
      </c>
      <c r="I44" s="42">
        <f t="shared" si="5"/>
        <v>631.99267440447841</v>
      </c>
      <c r="J44" s="42">
        <f t="shared" si="17"/>
        <v>5816.3803999999991</v>
      </c>
      <c r="K44" s="42">
        <f t="shared" si="7"/>
        <v>352.37589396555353</v>
      </c>
      <c r="L44" s="256">
        <f t="shared" si="15"/>
        <v>350896.76343993394</v>
      </c>
      <c r="M44" s="212">
        <f t="shared" si="9"/>
        <v>2400449.0065336572</v>
      </c>
      <c r="N44" s="306">
        <f t="shared" si="2"/>
        <v>412.70495419000753</v>
      </c>
      <c r="O44" s="199">
        <f t="shared" si="10"/>
        <v>740.19395822807803</v>
      </c>
      <c r="P44" s="183"/>
      <c r="Q44" s="397">
        <v>2283424.6107996306</v>
      </c>
      <c r="R44" s="272">
        <f t="shared" si="16"/>
        <v>117024.39573402656</v>
      </c>
      <c r="S44" s="453">
        <f t="shared" si="4"/>
        <v>5.1249511448966167E-2</v>
      </c>
      <c r="T44" s="135"/>
      <c r="U44" s="18"/>
      <c r="V44" s="18"/>
    </row>
    <row r="45" spans="1:22" ht="15">
      <c r="A45" s="35">
        <v>27</v>
      </c>
      <c r="B45" s="49" t="s">
        <v>29</v>
      </c>
      <c r="C45" s="42">
        <f>Vertetie_ienemumi!J32</f>
        <v>3524059.7889806367</v>
      </c>
      <c r="D45" s="104">
        <f>Iedzivotaju_skaits_struktura!C32</f>
        <v>6228</v>
      </c>
      <c r="E45" s="104">
        <f>Iedzivotaju_skaits_struktura!D32</f>
        <v>390</v>
      </c>
      <c r="F45" s="104">
        <f>Iedzivotaju_skaits_struktura!E32</f>
        <v>708</v>
      </c>
      <c r="G45" s="104">
        <f>Iedzivotaju_skaits_struktura!F32</f>
        <v>1312</v>
      </c>
      <c r="H45" s="104">
        <v>496.35199999999998</v>
      </c>
      <c r="I45" s="42">
        <f t="shared" si="5"/>
        <v>565.84132771044267</v>
      </c>
      <c r="J45" s="42">
        <f t="shared" si="17"/>
        <v>11174.01504</v>
      </c>
      <c r="K45" s="42">
        <f t="shared" si="7"/>
        <v>315.37990385420466</v>
      </c>
      <c r="L45" s="256">
        <f t="shared" si="15"/>
        <v>933640.80393234757</v>
      </c>
      <c r="M45" s="212">
        <f t="shared" si="9"/>
        <v>4457700.5929129841</v>
      </c>
      <c r="N45" s="306">
        <f t="shared" si="2"/>
        <v>398.93454384620054</v>
      </c>
      <c r="O45" s="199">
        <f t="shared" si="10"/>
        <v>715.75154028789086</v>
      </c>
      <c r="P45" s="183"/>
      <c r="Q45" s="397">
        <v>4248181.294794213</v>
      </c>
      <c r="R45" s="272">
        <f t="shared" si="16"/>
        <v>209519.29811877105</v>
      </c>
      <c r="S45" s="453">
        <f t="shared" si="4"/>
        <v>4.9319763818818085E-2</v>
      </c>
      <c r="T45" s="135"/>
      <c r="U45" s="18"/>
      <c r="V45" s="18"/>
    </row>
    <row r="46" spans="1:22" ht="15">
      <c r="A46" s="35">
        <v>28</v>
      </c>
      <c r="B46" s="49" t="s">
        <v>30</v>
      </c>
      <c r="C46" s="42">
        <f>Vertetie_ienemumi!J33</f>
        <v>4640884.0342045873</v>
      </c>
      <c r="D46" s="104">
        <f>Iedzivotaju_skaits_struktura!C33</f>
        <v>7881</v>
      </c>
      <c r="E46" s="104">
        <f>Iedzivotaju_skaits_struktura!D33</f>
        <v>596</v>
      </c>
      <c r="F46" s="104">
        <f>Iedzivotaju_skaits_struktura!E33</f>
        <v>883</v>
      </c>
      <c r="G46" s="104">
        <f>Iedzivotaju_skaits_struktura!F33</f>
        <v>1580</v>
      </c>
      <c r="H46" s="104">
        <v>700.82600000000002</v>
      </c>
      <c r="I46" s="42">
        <f t="shared" si="5"/>
        <v>588.86994470303102</v>
      </c>
      <c r="J46" s="42">
        <f t="shared" si="17"/>
        <v>14388.675520000001</v>
      </c>
      <c r="K46" s="42">
        <f t="shared" si="7"/>
        <v>322.5372639583012</v>
      </c>
      <c r="L46" s="256">
        <f t="shared" si="15"/>
        <v>1137588.0623530212</v>
      </c>
      <c r="M46" s="212">
        <f t="shared" si="9"/>
        <v>5778472.0965576088</v>
      </c>
      <c r="N46" s="306">
        <f t="shared" si="2"/>
        <v>401.59861055492121</v>
      </c>
      <c r="O46" s="199">
        <f t="shared" si="10"/>
        <v>733.21559403091089</v>
      </c>
      <c r="P46" s="183"/>
      <c r="Q46" s="397">
        <v>5340046.129319543</v>
      </c>
      <c r="R46" s="272">
        <f t="shared" si="16"/>
        <v>438425.96723806579</v>
      </c>
      <c r="S46" s="453">
        <f t="shared" si="4"/>
        <v>8.2101531825893082E-2</v>
      </c>
      <c r="T46" s="135"/>
      <c r="U46" s="18"/>
      <c r="V46" s="18"/>
    </row>
    <row r="47" spans="1:22" ht="15">
      <c r="A47" s="35">
        <v>29</v>
      </c>
      <c r="B47" s="49" t="s">
        <v>31</v>
      </c>
      <c r="C47" s="42">
        <f>Vertetie_ienemumi!J34</f>
        <v>8147740.0343171153</v>
      </c>
      <c r="D47" s="104">
        <f>Iedzivotaju_skaits_struktura!C34</f>
        <v>8884</v>
      </c>
      <c r="E47" s="104">
        <f>Iedzivotaju_skaits_struktura!D34</f>
        <v>572</v>
      </c>
      <c r="F47" s="104">
        <f>Iedzivotaju_skaits_struktura!E34</f>
        <v>764</v>
      </c>
      <c r="G47" s="104">
        <f>Iedzivotaju_skaits_struktura!F34</f>
        <v>1864</v>
      </c>
      <c r="H47" s="104">
        <v>80.718000000000004</v>
      </c>
      <c r="I47" s="42">
        <f t="shared" si="5"/>
        <v>917.12517270566354</v>
      </c>
      <c r="J47" s="42">
        <f t="shared" si="17"/>
        <v>14215.17136</v>
      </c>
      <c r="K47" s="42">
        <f t="shared" si="7"/>
        <v>573.17212912705372</v>
      </c>
      <c r="L47" s="256">
        <f t="shared" si="15"/>
        <v>-1112817.849168747</v>
      </c>
      <c r="M47" s="212">
        <f t="shared" si="9"/>
        <v>7034922.1851483686</v>
      </c>
      <c r="N47" s="306">
        <f t="shared" si="2"/>
        <v>494.88831382953998</v>
      </c>
      <c r="O47" s="199">
        <f t="shared" si="10"/>
        <v>791.86427117833955</v>
      </c>
      <c r="P47" s="183"/>
      <c r="Q47" s="397">
        <v>5845694.2182967672</v>
      </c>
      <c r="R47" s="272">
        <f t="shared" si="16"/>
        <v>1189227.9668516014</v>
      </c>
      <c r="S47" s="453">
        <f t="shared" si="4"/>
        <v>0.20343656757299589</v>
      </c>
      <c r="T47" s="135"/>
      <c r="U47" s="18"/>
      <c r="V47" s="18"/>
    </row>
    <row r="48" spans="1:22" ht="15">
      <c r="A48" s="35">
        <v>30</v>
      </c>
      <c r="B48" s="49" t="s">
        <v>32</v>
      </c>
      <c r="C48" s="42">
        <f>Vertetie_ienemumi!J35</f>
        <v>12186342.889526457</v>
      </c>
      <c r="D48" s="104">
        <f>Iedzivotaju_skaits_struktura!C35</f>
        <v>18557</v>
      </c>
      <c r="E48" s="104">
        <f>Iedzivotaju_skaits_struktura!D35</f>
        <v>1347</v>
      </c>
      <c r="F48" s="104">
        <f>Iedzivotaju_skaits_struktura!E35</f>
        <v>1947</v>
      </c>
      <c r="G48" s="104">
        <f>Iedzivotaju_skaits_struktura!F35</f>
        <v>3996</v>
      </c>
      <c r="H48" s="104">
        <v>172.71700000000001</v>
      </c>
      <c r="I48" s="42">
        <f t="shared" si="5"/>
        <v>656.6978978027945</v>
      </c>
      <c r="J48" s="42">
        <f t="shared" si="17"/>
        <v>31275.769839999997</v>
      </c>
      <c r="K48" s="42">
        <f t="shared" si="7"/>
        <v>389.64166036101182</v>
      </c>
      <c r="L48" s="256">
        <f t="shared" si="15"/>
        <v>1155142.9917125336</v>
      </c>
      <c r="M48" s="212">
        <f t="shared" si="9"/>
        <v>13341485.88123899</v>
      </c>
      <c r="N48" s="306">
        <f t="shared" si="2"/>
        <v>426.57577893337606</v>
      </c>
      <c r="O48" s="199">
        <f t="shared" si="10"/>
        <v>718.94626724357329</v>
      </c>
      <c r="P48" s="183"/>
      <c r="Q48" s="397">
        <v>12656100.404630831</v>
      </c>
      <c r="R48" s="272">
        <f t="shared" si="16"/>
        <v>685385.47660815902</v>
      </c>
      <c r="S48" s="453">
        <f t="shared" si="4"/>
        <v>5.4154554301527158E-2</v>
      </c>
      <c r="T48" s="135"/>
      <c r="U48" s="18"/>
      <c r="V48" s="18"/>
    </row>
    <row r="49" spans="1:22" ht="15">
      <c r="A49" s="35">
        <v>31</v>
      </c>
      <c r="B49" s="49" t="s">
        <v>33</v>
      </c>
      <c r="C49" s="42">
        <f>Vertetie_ienemumi!J36</f>
        <v>1330917.5004438234</v>
      </c>
      <c r="D49" s="104">
        <f>Iedzivotaju_skaits_struktura!C36</f>
        <v>2704</v>
      </c>
      <c r="E49" s="104">
        <f>Iedzivotaju_skaits_struktura!D36</f>
        <v>129</v>
      </c>
      <c r="F49" s="104">
        <f>Iedzivotaju_skaits_struktura!E36</f>
        <v>286</v>
      </c>
      <c r="G49" s="104">
        <f>Iedzivotaju_skaits_struktura!F36</f>
        <v>596</v>
      </c>
      <c r="H49" s="104">
        <v>190.137</v>
      </c>
      <c r="I49" s="42">
        <f t="shared" si="5"/>
        <v>492.2032176197572</v>
      </c>
      <c r="J49" s="42">
        <f t="shared" si="17"/>
        <v>4668.2682400000003</v>
      </c>
      <c r="K49" s="42">
        <f t="shared" si="7"/>
        <v>285.09876297164607</v>
      </c>
      <c r="L49" s="256">
        <f t="shared" si="15"/>
        <v>478799.66542879248</v>
      </c>
      <c r="M49" s="212">
        <f t="shared" si="9"/>
        <v>1809717.1658726158</v>
      </c>
      <c r="N49" s="306">
        <f t="shared" si="2"/>
        <v>387.66349164901794</v>
      </c>
      <c r="O49" s="199">
        <f t="shared" si="10"/>
        <v>669.27409980496145</v>
      </c>
      <c r="P49" s="183"/>
      <c r="Q49" s="397">
        <v>1745789.8894044599</v>
      </c>
      <c r="R49" s="272">
        <f t="shared" si="16"/>
        <v>63927.276468155906</v>
      </c>
      <c r="S49" s="453">
        <f t="shared" si="4"/>
        <v>3.661796694788011E-2</v>
      </c>
      <c r="T49" s="135"/>
      <c r="U49" s="18"/>
      <c r="V49" s="18"/>
    </row>
    <row r="50" spans="1:22" ht="15">
      <c r="A50" s="35">
        <v>32</v>
      </c>
      <c r="B50" s="49" t="s">
        <v>34</v>
      </c>
      <c r="C50" s="42">
        <f>Vertetie_ienemumi!J37</f>
        <v>1097574.1269880985</v>
      </c>
      <c r="D50" s="104">
        <f>Iedzivotaju_skaits_struktura!C37</f>
        <v>2840</v>
      </c>
      <c r="E50" s="104">
        <f>Iedzivotaju_skaits_struktura!D37</f>
        <v>151</v>
      </c>
      <c r="F50" s="104">
        <f>Iedzivotaju_skaits_struktura!E37</f>
        <v>247</v>
      </c>
      <c r="G50" s="104">
        <f>Iedzivotaju_skaits_struktura!F37</f>
        <v>609</v>
      </c>
      <c r="H50" s="104">
        <v>508.92599999999999</v>
      </c>
      <c r="I50" s="42">
        <f t="shared" si="5"/>
        <v>386.46976302397832</v>
      </c>
      <c r="J50" s="42">
        <f t="shared" si="17"/>
        <v>5222.7875199999999</v>
      </c>
      <c r="K50" s="42">
        <f t="shared" si="7"/>
        <v>210.15102046274677</v>
      </c>
      <c r="L50" s="256">
        <f t="shared" si="15"/>
        <v>781412.06986248505</v>
      </c>
      <c r="M50" s="212">
        <f t="shared" si="9"/>
        <v>1878986.1968505834</v>
      </c>
      <c r="N50" s="306">
        <f t="shared" ref="N50:N81" si="18">M50/J50</f>
        <v>359.76692324840803</v>
      </c>
      <c r="O50" s="199">
        <f t="shared" si="10"/>
        <v>661.6148580459801</v>
      </c>
      <c r="P50" s="183"/>
      <c r="Q50" s="397">
        <v>1802494.4470480639</v>
      </c>
      <c r="R50" s="272">
        <f t="shared" si="16"/>
        <v>76491.749802519567</v>
      </c>
      <c r="S50" s="453">
        <f t="shared" ref="S50:S81" si="19">M50/Q50-1</f>
        <v>4.2436607739785082E-2</v>
      </c>
      <c r="T50" s="135"/>
      <c r="U50" s="18"/>
      <c r="V50" s="18"/>
    </row>
    <row r="51" spans="1:22" ht="15">
      <c r="A51" s="35">
        <v>33</v>
      </c>
      <c r="B51" s="49" t="s">
        <v>35</v>
      </c>
      <c r="C51" s="42">
        <f>Vertetie_ienemumi!J38</f>
        <v>2853192.8123027859</v>
      </c>
      <c r="D51" s="104">
        <f>Iedzivotaju_skaits_struktura!C38</f>
        <v>7938</v>
      </c>
      <c r="E51" s="104">
        <f>Iedzivotaju_skaits_struktura!D38</f>
        <v>393</v>
      </c>
      <c r="F51" s="104">
        <f>Iedzivotaju_skaits_struktura!E38</f>
        <v>829</v>
      </c>
      <c r="G51" s="104">
        <f>Iedzivotaju_skaits_struktura!F38</f>
        <v>1758</v>
      </c>
      <c r="H51" s="104">
        <v>947.31500000000005</v>
      </c>
      <c r="I51" s="42">
        <f t="shared" si="5"/>
        <v>359.43472062267398</v>
      </c>
      <c r="J51" s="42">
        <f t="shared" si="17"/>
        <v>14300.998799999999</v>
      </c>
      <c r="K51" s="42">
        <f t="shared" si="7"/>
        <v>199.51003787950714</v>
      </c>
      <c r="L51" s="256">
        <f t="shared" si="15"/>
        <v>2235191.2970893346</v>
      </c>
      <c r="M51" s="212">
        <f t="shared" si="9"/>
        <v>5088384.1093921205</v>
      </c>
      <c r="N51" s="306">
        <f t="shared" si="18"/>
        <v>355.80620490592031</v>
      </c>
      <c r="O51" s="199">
        <f t="shared" si="10"/>
        <v>641.01588679668941</v>
      </c>
      <c r="P51" s="183"/>
      <c r="Q51" s="397">
        <v>4905717.578213986</v>
      </c>
      <c r="R51" s="272">
        <f t="shared" si="16"/>
        <v>182666.53117813449</v>
      </c>
      <c r="S51" s="453">
        <f t="shared" si="19"/>
        <v>3.7235435645408099E-2</v>
      </c>
      <c r="T51" s="135"/>
      <c r="U51" s="18"/>
      <c r="V51" s="18"/>
    </row>
    <row r="52" spans="1:22" ht="15">
      <c r="A52" s="35">
        <v>34</v>
      </c>
      <c r="B52" s="49" t="s">
        <v>36</v>
      </c>
      <c r="C52" s="42">
        <f>Vertetie_ienemumi!J39</f>
        <v>8799554.6131482981</v>
      </c>
      <c r="D52" s="104">
        <f>Iedzivotaju_skaits_struktura!C39</f>
        <v>24000</v>
      </c>
      <c r="E52" s="104">
        <f>Iedzivotaju_skaits_struktura!D39</f>
        <v>1140</v>
      </c>
      <c r="F52" s="104">
        <f>Iedzivotaju_skaits_struktura!E39</f>
        <v>2100</v>
      </c>
      <c r="G52" s="104">
        <f>Iedzivotaju_skaits_struktura!F39</f>
        <v>5326</v>
      </c>
      <c r="H52" s="104">
        <v>1872.221</v>
      </c>
      <c r="I52" s="42">
        <f t="shared" si="5"/>
        <v>366.6481088811791</v>
      </c>
      <c r="J52" s="42">
        <f t="shared" si="17"/>
        <v>40300.615919999997</v>
      </c>
      <c r="K52" s="42">
        <f t="shared" si="7"/>
        <v>218.34789400281451</v>
      </c>
      <c r="L52" s="256">
        <f t="shared" si="15"/>
        <v>5822230.6664096452</v>
      </c>
      <c r="M52" s="212">
        <f t="shared" si="9"/>
        <v>14621785.279557943</v>
      </c>
      <c r="N52" s="306">
        <f t="shared" si="18"/>
        <v>362.81791098635756</v>
      </c>
      <c r="O52" s="199">
        <f t="shared" si="10"/>
        <v>609.24105331491432</v>
      </c>
      <c r="P52" s="183"/>
      <c r="Q52" s="397">
        <v>14207746.198220842</v>
      </c>
      <c r="R52" s="272">
        <f t="shared" si="16"/>
        <v>414039.08133710176</v>
      </c>
      <c r="S52" s="453">
        <f t="shared" si="19"/>
        <v>2.9141784739155074E-2</v>
      </c>
      <c r="T52" s="135"/>
      <c r="U52" s="18"/>
      <c r="V52" s="18"/>
    </row>
    <row r="53" spans="1:22" ht="15">
      <c r="A53" s="35">
        <v>35</v>
      </c>
      <c r="B53" s="49" t="s">
        <v>37</v>
      </c>
      <c r="C53" s="42">
        <f>Vertetie_ienemumi!J40</f>
        <v>15508536.599405186</v>
      </c>
      <c r="D53" s="104">
        <f>Iedzivotaju_skaits_struktura!C40</f>
        <v>21688</v>
      </c>
      <c r="E53" s="104">
        <f>Iedzivotaju_skaits_struktura!D40</f>
        <v>1436</v>
      </c>
      <c r="F53" s="104">
        <f>Iedzivotaju_skaits_struktura!E40</f>
        <v>2435</v>
      </c>
      <c r="G53" s="104">
        <f>Iedzivotaju_skaits_struktura!F40</f>
        <v>4439</v>
      </c>
      <c r="H53" s="104">
        <v>887.59300000000007</v>
      </c>
      <c r="I53" s="42">
        <f t="shared" si="5"/>
        <v>715.07453888810335</v>
      </c>
      <c r="J53" s="42">
        <f t="shared" si="17"/>
        <v>37620.341359999999</v>
      </c>
      <c r="K53" s="42">
        <f t="shared" si="7"/>
        <v>412.23806161138958</v>
      </c>
      <c r="L53" s="256">
        <f t="shared" si="15"/>
        <v>855802.76083007106</v>
      </c>
      <c r="M53" s="212">
        <f t="shared" si="9"/>
        <v>16364339.360235257</v>
      </c>
      <c r="N53" s="306">
        <f t="shared" si="18"/>
        <v>434.9864665937007</v>
      </c>
      <c r="O53" s="199">
        <f t="shared" si="10"/>
        <v>754.5342751860594</v>
      </c>
      <c r="P53" s="183"/>
      <c r="Q53" s="397">
        <v>15293947.236141408</v>
      </c>
      <c r="R53" s="272">
        <f t="shared" si="16"/>
        <v>1070392.1240938492</v>
      </c>
      <c r="S53" s="453">
        <f t="shared" si="19"/>
        <v>6.9987957168073933E-2</v>
      </c>
      <c r="T53" s="135"/>
      <c r="U53" s="18"/>
      <c r="V53" s="18"/>
    </row>
    <row r="54" spans="1:22" ht="15">
      <c r="A54" s="35">
        <v>36</v>
      </c>
      <c r="B54" s="49" t="s">
        <v>38</v>
      </c>
      <c r="C54" s="42">
        <f>Vertetie_ienemumi!J41</f>
        <v>2172186.8493332537</v>
      </c>
      <c r="D54" s="104">
        <f>Iedzivotaju_skaits_struktura!C41</f>
        <v>4221</v>
      </c>
      <c r="E54" s="104">
        <f>Iedzivotaju_skaits_struktura!D41</f>
        <v>271</v>
      </c>
      <c r="F54" s="104">
        <f>Iedzivotaju_skaits_struktura!E41</f>
        <v>434</v>
      </c>
      <c r="G54" s="104">
        <f>Iedzivotaju_skaits_struktura!F41</f>
        <v>936</v>
      </c>
      <c r="H54" s="104">
        <v>675.04600000000005</v>
      </c>
      <c r="I54" s="42">
        <f t="shared" si="5"/>
        <v>514.61427371079219</v>
      </c>
      <c r="J54" s="42">
        <f t="shared" si="17"/>
        <v>7988.6899200000007</v>
      </c>
      <c r="K54" s="42">
        <f t="shared" si="7"/>
        <v>271.90776849344195</v>
      </c>
      <c r="L54" s="256">
        <f t="shared" si="15"/>
        <v>885513.17032607726</v>
      </c>
      <c r="M54" s="212">
        <f t="shared" si="9"/>
        <v>3057700.0196593311</v>
      </c>
      <c r="N54" s="306">
        <f t="shared" si="18"/>
        <v>382.75362422119531</v>
      </c>
      <c r="O54" s="199">
        <f t="shared" si="10"/>
        <v>724.40180517870908</v>
      </c>
      <c r="P54" s="183"/>
      <c r="Q54" s="397">
        <v>2971709.099781116</v>
      </c>
      <c r="R54" s="272">
        <f t="shared" si="16"/>
        <v>85990.919878215063</v>
      </c>
      <c r="S54" s="453">
        <f t="shared" si="19"/>
        <v>2.8936520026320522E-2</v>
      </c>
      <c r="T54" s="135"/>
      <c r="U54" s="18"/>
      <c r="V54" s="18"/>
    </row>
    <row r="55" spans="1:22" ht="15">
      <c r="A55" s="35">
        <v>37</v>
      </c>
      <c r="B55" s="49" t="s">
        <v>39</v>
      </c>
      <c r="C55" s="42">
        <f>Vertetie_ienemumi!J42</f>
        <v>1635316.0810566859</v>
      </c>
      <c r="D55" s="104">
        <f>Iedzivotaju_skaits_struktura!C42</f>
        <v>2963</v>
      </c>
      <c r="E55" s="104">
        <f>Iedzivotaju_skaits_struktura!D42</f>
        <v>182</v>
      </c>
      <c r="F55" s="104">
        <f>Iedzivotaju_skaits_struktura!E42</f>
        <v>287</v>
      </c>
      <c r="G55" s="104">
        <f>Iedzivotaju_skaits_struktura!F42</f>
        <v>676</v>
      </c>
      <c r="H55" s="104">
        <v>320.09899999999999</v>
      </c>
      <c r="I55" s="42">
        <f t="shared" si="5"/>
        <v>551.91227845315086</v>
      </c>
      <c r="J55" s="42">
        <f t="shared" si="17"/>
        <v>5311.2904799999997</v>
      </c>
      <c r="K55" s="42">
        <f t="shared" si="7"/>
        <v>307.89430312926248</v>
      </c>
      <c r="L55" s="256">
        <f t="shared" si="15"/>
        <v>468742.62145966903</v>
      </c>
      <c r="M55" s="212">
        <f t="shared" si="9"/>
        <v>2104058.7025163551</v>
      </c>
      <c r="N55" s="306">
        <f t="shared" si="18"/>
        <v>396.14830151717763</v>
      </c>
      <c r="O55" s="199">
        <f t="shared" si="10"/>
        <v>710.11093571257345</v>
      </c>
      <c r="P55" s="183"/>
      <c r="Q55" s="397">
        <v>2000143.7635425823</v>
      </c>
      <c r="R55" s="272">
        <f t="shared" si="16"/>
        <v>103914.93897377281</v>
      </c>
      <c r="S55" s="453">
        <f t="shared" si="19"/>
        <v>5.1953734960392239E-2</v>
      </c>
      <c r="T55" s="135"/>
      <c r="U55" s="18"/>
      <c r="V55" s="18"/>
    </row>
    <row r="56" spans="1:22" ht="15">
      <c r="A56" s="35">
        <v>38</v>
      </c>
      <c r="B56" s="49" t="s">
        <v>40</v>
      </c>
      <c r="C56" s="42">
        <f>Vertetie_ienemumi!J43</f>
        <v>5602200.6124851657</v>
      </c>
      <c r="D56" s="104">
        <f>Iedzivotaju_skaits_struktura!C43</f>
        <v>7587</v>
      </c>
      <c r="E56" s="104">
        <f>Iedzivotaju_skaits_struktura!D43</f>
        <v>417</v>
      </c>
      <c r="F56" s="104">
        <f>Iedzivotaju_skaits_struktura!E43</f>
        <v>767</v>
      </c>
      <c r="G56" s="104">
        <f>Iedzivotaju_skaits_struktura!F43</f>
        <v>1806</v>
      </c>
      <c r="H56" s="104">
        <v>395.76800000000003</v>
      </c>
      <c r="I56" s="42">
        <f t="shared" si="5"/>
        <v>738.39470310862862</v>
      </c>
      <c r="J56" s="42">
        <f t="shared" si="17"/>
        <v>13001.20736</v>
      </c>
      <c r="K56" s="42">
        <f t="shared" si="7"/>
        <v>430.89848945268767</v>
      </c>
      <c r="L56" s="256">
        <f t="shared" si="15"/>
        <v>143450.66762223246</v>
      </c>
      <c r="M56" s="212">
        <f t="shared" si="9"/>
        <v>5745651.2801073985</v>
      </c>
      <c r="N56" s="306">
        <f t="shared" si="18"/>
        <v>441.93213145608951</v>
      </c>
      <c r="O56" s="199">
        <f t="shared" si="10"/>
        <v>757.30213260938433</v>
      </c>
      <c r="P56" s="183"/>
      <c r="Q56" s="397">
        <v>5411620.9853371596</v>
      </c>
      <c r="R56" s="272">
        <f t="shared" si="16"/>
        <v>334030.29477023892</v>
      </c>
      <c r="S56" s="453">
        <f t="shared" si="19"/>
        <v>6.1724628475515519E-2</v>
      </c>
      <c r="T56" s="135"/>
      <c r="U56" s="18"/>
      <c r="V56" s="18"/>
    </row>
    <row r="57" spans="1:22" ht="15">
      <c r="A57" s="35">
        <v>39</v>
      </c>
      <c r="B57" s="49" t="s">
        <v>41</v>
      </c>
      <c r="C57" s="42">
        <f>Vertetie_ienemumi!J44</f>
        <v>1594713.6027567759</v>
      </c>
      <c r="D57" s="104">
        <f>Iedzivotaju_skaits_struktura!C44</f>
        <v>3101</v>
      </c>
      <c r="E57" s="104">
        <f>Iedzivotaju_skaits_struktura!D44</f>
        <v>173</v>
      </c>
      <c r="F57" s="104">
        <f>Iedzivotaju_skaits_struktura!E44</f>
        <v>281</v>
      </c>
      <c r="G57" s="104">
        <f>Iedzivotaju_skaits_struktura!F44</f>
        <v>764</v>
      </c>
      <c r="H57" s="104">
        <v>377.66500000000002</v>
      </c>
      <c r="I57" s="42">
        <f t="shared" si="5"/>
        <v>514.25785319470367</v>
      </c>
      <c r="J57" s="42">
        <f t="shared" si="17"/>
        <v>5561.2907999999998</v>
      </c>
      <c r="K57" s="42">
        <f t="shared" si="7"/>
        <v>286.75242135454886</v>
      </c>
      <c r="L57" s="256">
        <f t="shared" si="15"/>
        <v>564618.85989029601</v>
      </c>
      <c r="M57" s="212">
        <f t="shared" si="9"/>
        <v>2159332.462647072</v>
      </c>
      <c r="N57" s="306">
        <f t="shared" si="18"/>
        <v>388.27900577453568</v>
      </c>
      <c r="O57" s="199">
        <f t="shared" si="10"/>
        <v>696.33423497164529</v>
      </c>
      <c r="P57" s="183"/>
      <c r="Q57" s="397">
        <v>2106098.1143876021</v>
      </c>
      <c r="R57" s="272">
        <f t="shared" si="16"/>
        <v>53234.34825946996</v>
      </c>
      <c r="S57" s="453">
        <f t="shared" si="19"/>
        <v>2.5276290736791829E-2</v>
      </c>
      <c r="T57" s="135"/>
      <c r="U57" s="18"/>
      <c r="V57" s="18"/>
    </row>
    <row r="58" spans="1:22" ht="15">
      <c r="A58" s="35">
        <v>40</v>
      </c>
      <c r="B58" s="49" t="s">
        <v>42</v>
      </c>
      <c r="C58" s="42">
        <f>Vertetie_ienemumi!J45</f>
        <v>12312593.760257471</v>
      </c>
      <c r="D58" s="104">
        <f>Iedzivotaju_skaits_struktura!C45</f>
        <v>8631</v>
      </c>
      <c r="E58" s="104">
        <f>Iedzivotaju_skaits_struktura!D45</f>
        <v>756</v>
      </c>
      <c r="F58" s="104">
        <f>Iedzivotaju_skaits_struktura!E45</f>
        <v>1278</v>
      </c>
      <c r="G58" s="104">
        <f>Iedzivotaju_skaits_struktura!F45</f>
        <v>1151</v>
      </c>
      <c r="H58" s="104">
        <v>152.42099999999999</v>
      </c>
      <c r="I58" s="42">
        <f t="shared" si="5"/>
        <v>1426.5547167486352</v>
      </c>
      <c r="J58" s="42">
        <f t="shared" si="17"/>
        <v>15649.73992</v>
      </c>
      <c r="K58" s="137">
        <f t="shared" si="7"/>
        <v>786.76027992786419</v>
      </c>
      <c r="L58" s="256">
        <f t="shared" si="15"/>
        <v>-3323559.5775111723</v>
      </c>
      <c r="M58" s="212">
        <f t="shared" si="9"/>
        <v>8989034.1827462986</v>
      </c>
      <c r="N58" s="306">
        <f t="shared" si="18"/>
        <v>574.38872650263818</v>
      </c>
      <c r="O58" s="199">
        <f t="shared" si="10"/>
        <v>1041.4823523052137</v>
      </c>
      <c r="P58" s="183"/>
      <c r="Q58" s="397">
        <v>8187089.2251918502</v>
      </c>
      <c r="R58" s="272">
        <f t="shared" si="16"/>
        <v>801944.9575544484</v>
      </c>
      <c r="S58" s="453">
        <f t="shared" si="19"/>
        <v>9.795239009816159E-2</v>
      </c>
      <c r="T58" s="135"/>
      <c r="U58" s="18"/>
      <c r="V58" s="18"/>
    </row>
    <row r="59" spans="1:22" ht="15">
      <c r="A59" s="35">
        <v>41</v>
      </c>
      <c r="B59" s="49" t="s">
        <v>43</v>
      </c>
      <c r="C59" s="42">
        <f>Vertetie_ienemumi!J46</f>
        <v>5659828.3832191909</v>
      </c>
      <c r="D59" s="104">
        <f>Iedzivotaju_skaits_struktura!C46</f>
        <v>9382</v>
      </c>
      <c r="E59" s="104">
        <f>Iedzivotaju_skaits_struktura!D46</f>
        <v>619</v>
      </c>
      <c r="F59" s="104">
        <f>Iedzivotaju_skaits_struktura!E46</f>
        <v>1081</v>
      </c>
      <c r="G59" s="104">
        <f>Iedzivotaju_skaits_struktura!F46</f>
        <v>2029</v>
      </c>
      <c r="H59" s="104">
        <v>489.87099999999998</v>
      </c>
      <c r="I59" s="42">
        <f t="shared" si="5"/>
        <v>603.26458998285977</v>
      </c>
      <c r="J59" s="42">
        <f t="shared" si="17"/>
        <v>16600.583920000001</v>
      </c>
      <c r="K59" s="42">
        <f t="shared" si="7"/>
        <v>340.9415241352059</v>
      </c>
      <c r="L59" s="256">
        <f t="shared" si="15"/>
        <v>1120662.2953719047</v>
      </c>
      <c r="M59" s="212">
        <f t="shared" si="9"/>
        <v>6780490.6785910958</v>
      </c>
      <c r="N59" s="306">
        <f t="shared" si="18"/>
        <v>408.44892633096578</v>
      </c>
      <c r="O59" s="199">
        <f t="shared" si="10"/>
        <v>722.71271355692772</v>
      </c>
      <c r="P59" s="183"/>
      <c r="Q59" s="397">
        <v>6473495.0952110235</v>
      </c>
      <c r="R59" s="272">
        <f t="shared" si="16"/>
        <v>306995.58338007238</v>
      </c>
      <c r="S59" s="453">
        <f t="shared" si="19"/>
        <v>4.7423467364203553E-2</v>
      </c>
      <c r="T59" s="135"/>
      <c r="U59" s="18"/>
      <c r="V59" s="18"/>
    </row>
    <row r="60" spans="1:22" ht="15">
      <c r="A60" s="35">
        <v>42</v>
      </c>
      <c r="B60" s="49" t="s">
        <v>44</v>
      </c>
      <c r="C60" s="42">
        <f>Vertetie_ienemumi!J47</f>
        <v>11709077.812780501</v>
      </c>
      <c r="D60" s="104">
        <f>Iedzivotaju_skaits_struktura!C47</f>
        <v>22426</v>
      </c>
      <c r="E60" s="104">
        <f>Iedzivotaju_skaits_struktura!D47</f>
        <v>1372</v>
      </c>
      <c r="F60" s="104">
        <f>Iedzivotaju_skaits_struktura!E47</f>
        <v>2352</v>
      </c>
      <c r="G60" s="104">
        <f>Iedzivotaju_skaits_struktura!F47</f>
        <v>4606</v>
      </c>
      <c r="H60" s="104">
        <v>1870.37</v>
      </c>
      <c r="I60" s="42">
        <f t="shared" si="5"/>
        <v>522.12065516723897</v>
      </c>
      <c r="J60" s="42">
        <f t="shared" si="17"/>
        <v>39555.402399999999</v>
      </c>
      <c r="K60" s="42">
        <f t="shared" si="7"/>
        <v>296.0171582726839</v>
      </c>
      <c r="L60" s="256">
        <f t="shared" ref="L60:L91" si="20">(0.6*($K$16-K60)+$K$9/$J$16*($K$7-K60)/($K$7-$K$5))*J60</f>
        <v>3785859.7666560579</v>
      </c>
      <c r="M60" s="212">
        <f t="shared" si="9"/>
        <v>15494937.579436559</v>
      </c>
      <c r="N60" s="306">
        <f t="shared" si="18"/>
        <v>391.72746677547542</v>
      </c>
      <c r="O60" s="199">
        <f t="shared" si="10"/>
        <v>690.9363051563613</v>
      </c>
      <c r="P60" s="183"/>
      <c r="Q60" s="397">
        <v>14811516.029283362</v>
      </c>
      <c r="R60" s="272">
        <f t="shared" ref="R60:R91" si="21">M60-Q60</f>
        <v>683421.55015319772</v>
      </c>
      <c r="S60" s="453">
        <f t="shared" si="19"/>
        <v>4.6141228811556356E-2</v>
      </c>
      <c r="T60" s="135"/>
      <c r="U60" s="18"/>
      <c r="V60" s="18"/>
    </row>
    <row r="61" spans="1:22" ht="15">
      <c r="A61" s="35">
        <v>43</v>
      </c>
      <c r="B61" s="49" t="s">
        <v>45</v>
      </c>
      <c r="C61" s="42">
        <f>Vertetie_ienemumi!J48</f>
        <v>6852448.9750899542</v>
      </c>
      <c r="D61" s="104">
        <f>Iedzivotaju_skaits_struktura!C48</f>
        <v>9151</v>
      </c>
      <c r="E61" s="104">
        <f>Iedzivotaju_skaits_struktura!D48</f>
        <v>645</v>
      </c>
      <c r="F61" s="104">
        <f>Iedzivotaju_skaits_struktura!E48</f>
        <v>1164</v>
      </c>
      <c r="G61" s="104">
        <f>Iedzivotaju_skaits_struktura!F48</f>
        <v>1652</v>
      </c>
      <c r="H61" s="104">
        <v>311.36599999999999</v>
      </c>
      <c r="I61" s="42">
        <f t="shared" si="5"/>
        <v>748.8196891148458</v>
      </c>
      <c r="J61" s="42">
        <f t="shared" si="17"/>
        <v>16150.696319999999</v>
      </c>
      <c r="K61" s="42">
        <f t="shared" si="7"/>
        <v>424.28195288424286</v>
      </c>
      <c r="L61" s="256">
        <f t="shared" si="20"/>
        <v>245287.30709759679</v>
      </c>
      <c r="M61" s="212">
        <f t="shared" si="9"/>
        <v>7097736.2821875513</v>
      </c>
      <c r="N61" s="306">
        <f t="shared" si="18"/>
        <v>439.46936661784446</v>
      </c>
      <c r="O61" s="199">
        <f t="shared" si="10"/>
        <v>775.62411563627484</v>
      </c>
      <c r="P61" s="183"/>
      <c r="Q61" s="397">
        <v>6496704.3313911054</v>
      </c>
      <c r="R61" s="272">
        <f t="shared" si="21"/>
        <v>601031.95079644583</v>
      </c>
      <c r="S61" s="453">
        <f t="shared" si="19"/>
        <v>9.2513360642310527E-2</v>
      </c>
      <c r="T61" s="135"/>
      <c r="U61" s="18"/>
      <c r="V61" s="18"/>
    </row>
    <row r="62" spans="1:22" ht="15">
      <c r="A62" s="35">
        <v>44</v>
      </c>
      <c r="B62" s="49" t="s">
        <v>46</v>
      </c>
      <c r="C62" s="42">
        <f>Vertetie_ienemumi!J49</f>
        <v>10293648.187760673</v>
      </c>
      <c r="D62" s="104">
        <f>Iedzivotaju_skaits_struktura!C49</f>
        <v>9735</v>
      </c>
      <c r="E62" s="104">
        <f>Iedzivotaju_skaits_struktura!D49</f>
        <v>1020</v>
      </c>
      <c r="F62" s="104">
        <f>Iedzivotaju_skaits_struktura!E49</f>
        <v>1360</v>
      </c>
      <c r="G62" s="104">
        <f>Iedzivotaju_skaits_struktura!F49</f>
        <v>1588</v>
      </c>
      <c r="H62" s="104">
        <v>130.679</v>
      </c>
      <c r="I62" s="42">
        <f t="shared" si="5"/>
        <v>1057.385535465914</v>
      </c>
      <c r="J62" s="42">
        <f t="shared" si="17"/>
        <v>17929.152079999996</v>
      </c>
      <c r="K62" s="42">
        <f t="shared" si="7"/>
        <v>574.12911340315179</v>
      </c>
      <c r="L62" s="256">
        <f t="shared" si="20"/>
        <v>-1414333.9367297632</v>
      </c>
      <c r="M62" s="212">
        <f t="shared" si="9"/>
        <v>8879314.2510309108</v>
      </c>
      <c r="N62" s="306">
        <f t="shared" si="18"/>
        <v>495.24451638378389</v>
      </c>
      <c r="O62" s="199">
        <f t="shared" si="10"/>
        <v>912.10213159023226</v>
      </c>
      <c r="P62" s="183"/>
      <c r="Q62" s="397">
        <v>8210188.9456416126</v>
      </c>
      <c r="R62" s="272">
        <f t="shared" si="21"/>
        <v>669125.30538929813</v>
      </c>
      <c r="S62" s="453">
        <f t="shared" si="19"/>
        <v>8.14993795903447E-2</v>
      </c>
      <c r="T62" s="135"/>
      <c r="U62" s="18"/>
      <c r="V62" s="18"/>
    </row>
    <row r="63" spans="1:22" ht="15">
      <c r="A63" s="35">
        <v>45</v>
      </c>
      <c r="B63" s="49" t="s">
        <v>47</v>
      </c>
      <c r="C63" s="42">
        <f>Vertetie_ienemumi!J50</f>
        <v>5884457.1679446874</v>
      </c>
      <c r="D63" s="104">
        <f>Iedzivotaju_skaits_struktura!C50</f>
        <v>8168</v>
      </c>
      <c r="E63" s="104">
        <f>Iedzivotaju_skaits_struktura!D50</f>
        <v>625</v>
      </c>
      <c r="F63" s="104">
        <f>Iedzivotaju_skaits_struktura!E50</f>
        <v>915</v>
      </c>
      <c r="G63" s="104">
        <f>Iedzivotaju_skaits_struktura!F50</f>
        <v>1559</v>
      </c>
      <c r="H63" s="104">
        <v>111.67399999999999</v>
      </c>
      <c r="I63" s="42">
        <f t="shared" si="5"/>
        <v>720.42815474347299</v>
      </c>
      <c r="J63" s="42">
        <f t="shared" si="17"/>
        <v>13936.804479999999</v>
      </c>
      <c r="K63" s="42">
        <f t="shared" si="7"/>
        <v>422.22427504017679</v>
      </c>
      <c r="L63" s="256">
        <f t="shared" si="20"/>
        <v>229667.33149046637</v>
      </c>
      <c r="M63" s="212">
        <f t="shared" si="9"/>
        <v>6114124.4994351538</v>
      </c>
      <c r="N63" s="306">
        <f t="shared" si="18"/>
        <v>438.70347095772377</v>
      </c>
      <c r="O63" s="199">
        <f t="shared" si="10"/>
        <v>748.54609444602761</v>
      </c>
      <c r="P63" s="183"/>
      <c r="Q63" s="397">
        <v>5753206.5431547482</v>
      </c>
      <c r="R63" s="272">
        <f t="shared" si="21"/>
        <v>360917.95628040563</v>
      </c>
      <c r="S63" s="453">
        <f t="shared" si="19"/>
        <v>6.2733356359303993E-2</v>
      </c>
      <c r="T63" s="135"/>
      <c r="U63" s="18"/>
      <c r="V63" s="18"/>
    </row>
    <row r="64" spans="1:22" ht="15">
      <c r="A64" s="35">
        <v>46</v>
      </c>
      <c r="B64" s="49" t="s">
        <v>48</v>
      </c>
      <c r="C64" s="42">
        <f>Vertetie_ienemumi!J51</f>
        <v>3343847.2586279027</v>
      </c>
      <c r="D64" s="104">
        <f>Iedzivotaju_skaits_struktura!C51</f>
        <v>7777</v>
      </c>
      <c r="E64" s="104">
        <f>Iedzivotaju_skaits_struktura!D51</f>
        <v>391</v>
      </c>
      <c r="F64" s="104">
        <f>Iedzivotaju_skaits_struktura!E51</f>
        <v>729</v>
      </c>
      <c r="G64" s="104">
        <f>Iedzivotaju_skaits_struktura!F51</f>
        <v>1820</v>
      </c>
      <c r="H64" s="104">
        <v>646.26099999999997</v>
      </c>
      <c r="I64" s="42">
        <f t="shared" si="5"/>
        <v>429.96621558800342</v>
      </c>
      <c r="J64" s="42">
        <f t="shared" si="17"/>
        <v>13397.59672</v>
      </c>
      <c r="K64" s="42">
        <f t="shared" si="7"/>
        <v>249.58560318778598</v>
      </c>
      <c r="L64" s="256">
        <f t="shared" si="20"/>
        <v>1672815.9913163958</v>
      </c>
      <c r="M64" s="212">
        <f t="shared" si="9"/>
        <v>5016663.2499442985</v>
      </c>
      <c r="N64" s="306">
        <f t="shared" si="18"/>
        <v>374.44501090672469</v>
      </c>
      <c r="O64" s="199">
        <f t="shared" si="10"/>
        <v>645.06406711383545</v>
      </c>
      <c r="P64" s="183"/>
      <c r="Q64" s="397">
        <v>4806219.623758819</v>
      </c>
      <c r="R64" s="272">
        <f t="shared" si="21"/>
        <v>210443.62618547957</v>
      </c>
      <c r="S64" s="453">
        <f t="shared" si="19"/>
        <v>4.3785686601832241E-2</v>
      </c>
      <c r="T64" s="135"/>
      <c r="U64" s="18"/>
      <c r="V64" s="18"/>
    </row>
    <row r="65" spans="1:22" ht="15">
      <c r="A65" s="35">
        <v>47</v>
      </c>
      <c r="B65" s="49" t="s">
        <v>49</v>
      </c>
      <c r="C65" s="42">
        <f>Vertetie_ienemumi!J52</f>
        <v>3081597.4341941499</v>
      </c>
      <c r="D65" s="104">
        <f>Iedzivotaju_skaits_struktura!C52</f>
        <v>5858</v>
      </c>
      <c r="E65" s="104">
        <f>Iedzivotaju_skaits_struktura!D52</f>
        <v>329</v>
      </c>
      <c r="F65" s="104">
        <f>Iedzivotaju_skaits_struktura!E52</f>
        <v>610</v>
      </c>
      <c r="G65" s="104">
        <f>Iedzivotaju_skaits_struktura!F52</f>
        <v>1247</v>
      </c>
      <c r="H65" s="104">
        <v>683.76899999999989</v>
      </c>
      <c r="I65" s="42">
        <f t="shared" si="5"/>
        <v>526.04940836363096</v>
      </c>
      <c r="J65" s="42">
        <f t="shared" si="17"/>
        <v>10578.568879999999</v>
      </c>
      <c r="K65" s="42">
        <f t="shared" si="7"/>
        <v>291.30570204257634</v>
      </c>
      <c r="L65" s="256">
        <f t="shared" si="20"/>
        <v>1043767.2570845759</v>
      </c>
      <c r="M65" s="212">
        <f t="shared" si="9"/>
        <v>4125364.6912787259</v>
      </c>
      <c r="N65" s="306">
        <f t="shared" si="18"/>
        <v>389.97379873171712</v>
      </c>
      <c r="O65" s="199">
        <f t="shared" si="10"/>
        <v>704.2274993647535</v>
      </c>
      <c r="P65" s="183"/>
      <c r="Q65" s="397">
        <v>3991694.3010444152</v>
      </c>
      <c r="R65" s="272">
        <f t="shared" si="21"/>
        <v>133670.39023431065</v>
      </c>
      <c r="S65" s="453">
        <f t="shared" si="19"/>
        <v>3.3487131065957687E-2</v>
      </c>
      <c r="T65" s="135"/>
      <c r="U65" s="18"/>
      <c r="V65" s="18"/>
    </row>
    <row r="66" spans="1:22" ht="15">
      <c r="A66" s="35">
        <v>48</v>
      </c>
      <c r="B66" s="49" t="s">
        <v>50</v>
      </c>
      <c r="C66" s="42">
        <f>Vertetie_ienemumi!J53</f>
        <v>1193489.140048339</v>
      </c>
      <c r="D66" s="104">
        <f>Iedzivotaju_skaits_struktura!C53</f>
        <v>2358</v>
      </c>
      <c r="E66" s="104">
        <f>Iedzivotaju_skaits_struktura!D53</f>
        <v>140</v>
      </c>
      <c r="F66" s="104">
        <f>Iedzivotaju_skaits_struktura!E53</f>
        <v>246</v>
      </c>
      <c r="G66" s="104">
        <f>Iedzivotaju_skaits_struktura!F53</f>
        <v>532</v>
      </c>
      <c r="H66" s="104">
        <v>249.804</v>
      </c>
      <c r="I66" s="42">
        <f t="shared" si="5"/>
        <v>506.14467347257806</v>
      </c>
      <c r="J66" s="42">
        <f t="shared" si="17"/>
        <v>4260.9420799999998</v>
      </c>
      <c r="K66" s="42">
        <f t="shared" si="7"/>
        <v>280.09982713689902</v>
      </c>
      <c r="L66" s="256">
        <f t="shared" si="20"/>
        <v>450394.32937405817</v>
      </c>
      <c r="M66" s="212">
        <f t="shared" si="9"/>
        <v>1643883.4694223972</v>
      </c>
      <c r="N66" s="306">
        <f t="shared" si="18"/>
        <v>385.80281978918549</v>
      </c>
      <c r="O66" s="199">
        <f t="shared" si="10"/>
        <v>697.15159856759851</v>
      </c>
      <c r="P66" s="183"/>
      <c r="Q66" s="397">
        <v>1559802.5154334614</v>
      </c>
      <c r="R66" s="272">
        <f t="shared" si="21"/>
        <v>84080.953988935798</v>
      </c>
      <c r="S66" s="453">
        <f t="shared" si="19"/>
        <v>5.390487139044664E-2</v>
      </c>
      <c r="T66" s="135"/>
      <c r="U66" s="18"/>
      <c r="V66" s="18"/>
    </row>
    <row r="67" spans="1:22" ht="15">
      <c r="A67" s="35">
        <v>49</v>
      </c>
      <c r="B67" s="49" t="s">
        <v>51</v>
      </c>
      <c r="C67" s="42">
        <f>Vertetie_ienemumi!J54</f>
        <v>1639759.2235416272</v>
      </c>
      <c r="D67" s="104">
        <f>Iedzivotaju_skaits_struktura!C54</f>
        <v>2484</v>
      </c>
      <c r="E67" s="104">
        <f>Iedzivotaju_skaits_struktura!D54</f>
        <v>175</v>
      </c>
      <c r="F67" s="104">
        <f>Iedzivotaju_skaits_struktura!E54</f>
        <v>249</v>
      </c>
      <c r="G67" s="104">
        <f>Iedzivotaju_skaits_struktura!F54</f>
        <v>499</v>
      </c>
      <c r="H67" s="104">
        <v>209.22200000000001</v>
      </c>
      <c r="I67" s="42">
        <f t="shared" si="5"/>
        <v>660.12851189276455</v>
      </c>
      <c r="J67" s="42">
        <f t="shared" si="17"/>
        <v>4392.5174399999996</v>
      </c>
      <c r="K67" s="42">
        <f t="shared" si="7"/>
        <v>373.3073905659046</v>
      </c>
      <c r="L67" s="256">
        <f t="shared" si="20"/>
        <v>207276.53387465439</v>
      </c>
      <c r="M67" s="212">
        <f t="shared" si="9"/>
        <v>1847035.7574162816</v>
      </c>
      <c r="N67" s="306">
        <f t="shared" si="18"/>
        <v>420.49594171133941</v>
      </c>
      <c r="O67" s="199">
        <f t="shared" si="10"/>
        <v>743.57317126259329</v>
      </c>
      <c r="P67" s="183"/>
      <c r="Q67" s="397">
        <v>1784590.6320009818</v>
      </c>
      <c r="R67" s="272">
        <f t="shared" si="21"/>
        <v>62445.125415299786</v>
      </c>
      <c r="S67" s="453">
        <f t="shared" si="19"/>
        <v>3.4991288363585671E-2</v>
      </c>
      <c r="T67" s="135"/>
      <c r="U67" s="18"/>
      <c r="V67" s="18"/>
    </row>
    <row r="68" spans="1:22" ht="15">
      <c r="A68" s="35">
        <v>50</v>
      </c>
      <c r="B68" s="49" t="s">
        <v>52</v>
      </c>
      <c r="C68" s="42">
        <f>Vertetie_ienemumi!J55</f>
        <v>2320736.1994854929</v>
      </c>
      <c r="D68" s="104">
        <f>Iedzivotaju_skaits_struktura!C55</f>
        <v>4902</v>
      </c>
      <c r="E68" s="104">
        <f>Iedzivotaju_skaits_struktura!D55</f>
        <v>270</v>
      </c>
      <c r="F68" s="104">
        <f>Iedzivotaju_skaits_struktura!E55</f>
        <v>444</v>
      </c>
      <c r="G68" s="104">
        <f>Iedzivotaju_skaits_struktura!F55</f>
        <v>1083</v>
      </c>
      <c r="H68" s="104">
        <v>904.10300000000007</v>
      </c>
      <c r="I68" s="42">
        <f t="shared" si="5"/>
        <v>473.42639728386229</v>
      </c>
      <c r="J68" s="42">
        <f t="shared" si="17"/>
        <v>9156.8965599999992</v>
      </c>
      <c r="K68" s="42">
        <f t="shared" si="7"/>
        <v>253.44134710696056</v>
      </c>
      <c r="L68" s="256">
        <f t="shared" si="20"/>
        <v>1121159.647130538</v>
      </c>
      <c r="M68" s="212">
        <f t="shared" si="9"/>
        <v>3441895.8466160307</v>
      </c>
      <c r="N68" s="306">
        <f t="shared" si="18"/>
        <v>375.88017119809325</v>
      </c>
      <c r="O68" s="199">
        <f t="shared" si="10"/>
        <v>702.14113558058557</v>
      </c>
      <c r="P68" s="183"/>
      <c r="Q68" s="397">
        <v>3289478.9132778677</v>
      </c>
      <c r="R68" s="272">
        <f t="shared" si="21"/>
        <v>152416.93333816295</v>
      </c>
      <c r="S68" s="453">
        <f t="shared" si="19"/>
        <v>4.6334674079513638E-2</v>
      </c>
      <c r="T68" s="135"/>
      <c r="U68" s="18"/>
      <c r="V68" s="18"/>
    </row>
    <row r="69" spans="1:22" ht="15">
      <c r="A69" s="35">
        <v>51</v>
      </c>
      <c r="B69" s="49" t="s">
        <v>53</v>
      </c>
      <c r="C69" s="42">
        <f>Vertetie_ienemumi!J56</f>
        <v>15118126.393603588</v>
      </c>
      <c r="D69" s="104">
        <f>Iedzivotaju_skaits_struktura!C56</f>
        <v>24260</v>
      </c>
      <c r="E69" s="104">
        <f>Iedzivotaju_skaits_struktura!D56</f>
        <v>1467</v>
      </c>
      <c r="F69" s="104">
        <f>Iedzivotaju_skaits_struktura!E56</f>
        <v>2514</v>
      </c>
      <c r="G69" s="104">
        <f>Iedzivotaju_skaits_struktura!F56</f>
        <v>4807</v>
      </c>
      <c r="H69" s="104">
        <v>1314.652</v>
      </c>
      <c r="I69" s="42">
        <f t="shared" si="5"/>
        <v>623.17091482290141</v>
      </c>
      <c r="J69" s="42">
        <f t="shared" si="17"/>
        <v>41443.871039999998</v>
      </c>
      <c r="K69" s="42">
        <f t="shared" si="7"/>
        <v>364.78557659375412</v>
      </c>
      <c r="L69" s="256">
        <f t="shared" si="20"/>
        <v>2177395.9231359879</v>
      </c>
      <c r="M69" s="212">
        <f t="shared" si="9"/>
        <v>17295522.316739574</v>
      </c>
      <c r="N69" s="306">
        <f t="shared" si="18"/>
        <v>417.32400672819909</v>
      </c>
      <c r="O69" s="199">
        <f t="shared" si="10"/>
        <v>712.92342608159822</v>
      </c>
      <c r="P69" s="183"/>
      <c r="Q69" s="397">
        <v>16393606.339729289</v>
      </c>
      <c r="R69" s="272">
        <f t="shared" si="21"/>
        <v>901915.97701028548</v>
      </c>
      <c r="S69" s="453">
        <f t="shared" si="19"/>
        <v>5.5016325164800817E-2</v>
      </c>
      <c r="T69" s="135"/>
      <c r="U69" s="18"/>
      <c r="V69" s="18"/>
    </row>
    <row r="70" spans="1:22" ht="15">
      <c r="A70" s="35">
        <v>52</v>
      </c>
      <c r="B70" s="49" t="s">
        <v>54</v>
      </c>
      <c r="C70" s="42">
        <f>Vertetie_ienemumi!J57</f>
        <v>4415652.8043483421</v>
      </c>
      <c r="D70" s="104">
        <f>Iedzivotaju_skaits_struktura!C57</f>
        <v>8749</v>
      </c>
      <c r="E70" s="104">
        <f>Iedzivotaju_skaits_struktura!D57</f>
        <v>517</v>
      </c>
      <c r="F70" s="104">
        <f>Iedzivotaju_skaits_struktura!E57</f>
        <v>1045</v>
      </c>
      <c r="G70" s="104">
        <f>Iedzivotaju_skaits_struktura!F57</f>
        <v>1805</v>
      </c>
      <c r="H70" s="104">
        <v>647.68399999999997</v>
      </c>
      <c r="I70" s="42">
        <f t="shared" si="5"/>
        <v>504.7037152072628</v>
      </c>
      <c r="J70" s="42">
        <f t="shared" si="17"/>
        <v>15685.659680000001</v>
      </c>
      <c r="K70" s="42">
        <f t="shared" si="7"/>
        <v>281.50890013115099</v>
      </c>
      <c r="L70" s="256">
        <f t="shared" si="20"/>
        <v>1644145.6843718907</v>
      </c>
      <c r="M70" s="212">
        <f t="shared" si="9"/>
        <v>6059798.4887202326</v>
      </c>
      <c r="N70" s="306">
        <f t="shared" si="18"/>
        <v>386.32729590880888</v>
      </c>
      <c r="O70" s="199">
        <f t="shared" si="10"/>
        <v>692.62755614587184</v>
      </c>
      <c r="P70" s="183"/>
      <c r="Q70" s="397">
        <v>5828639.5831173556</v>
      </c>
      <c r="R70" s="272">
        <f t="shared" si="21"/>
        <v>231158.90560287703</v>
      </c>
      <c r="S70" s="453">
        <f t="shared" si="19"/>
        <v>3.9659152415673082E-2</v>
      </c>
      <c r="T70" s="135"/>
      <c r="U70" s="18"/>
      <c r="V70" s="18"/>
    </row>
    <row r="71" spans="1:22" ht="15">
      <c r="A71" s="35">
        <v>53</v>
      </c>
      <c r="B71" s="49" t="s">
        <v>55</v>
      </c>
      <c r="C71" s="42">
        <f>Vertetie_ienemumi!J58</f>
        <v>2356532.0502425856</v>
      </c>
      <c r="D71" s="104">
        <f>Iedzivotaju_skaits_struktura!C58</f>
        <v>5983</v>
      </c>
      <c r="E71" s="104">
        <f>Iedzivotaju_skaits_struktura!D58</f>
        <v>307</v>
      </c>
      <c r="F71" s="104">
        <f>Iedzivotaju_skaits_struktura!E58</f>
        <v>596</v>
      </c>
      <c r="G71" s="104">
        <f>Iedzivotaju_skaits_struktura!F58</f>
        <v>1347</v>
      </c>
      <c r="H71" s="104">
        <v>626.76199999999994</v>
      </c>
      <c r="I71" s="42">
        <f t="shared" si="5"/>
        <v>393.87131041995411</v>
      </c>
      <c r="J71" s="42">
        <f t="shared" si="17"/>
        <v>10593.79824</v>
      </c>
      <c r="K71" s="42">
        <f t="shared" si="7"/>
        <v>222.44449033820618</v>
      </c>
      <c r="L71" s="256">
        <f t="shared" si="20"/>
        <v>1503241.2137491126</v>
      </c>
      <c r="M71" s="212">
        <f t="shared" si="9"/>
        <v>3859773.2639916982</v>
      </c>
      <c r="N71" s="306">
        <f t="shared" si="18"/>
        <v>364.34271982054457</v>
      </c>
      <c r="O71" s="199">
        <f t="shared" si="10"/>
        <v>645.12339361385557</v>
      </c>
      <c r="P71" s="183"/>
      <c r="Q71" s="397">
        <v>3700109.1505526649</v>
      </c>
      <c r="R71" s="272">
        <f t="shared" si="21"/>
        <v>159664.11343903327</v>
      </c>
      <c r="S71" s="453">
        <f t="shared" si="19"/>
        <v>4.3151190125076511E-2</v>
      </c>
      <c r="T71" s="135"/>
      <c r="U71" s="18"/>
      <c r="V71" s="18"/>
    </row>
    <row r="72" spans="1:22" ht="15">
      <c r="A72" s="35">
        <v>54</v>
      </c>
      <c r="B72" s="49" t="s">
        <v>56</v>
      </c>
      <c r="C72" s="42">
        <f>Vertetie_ienemumi!J59</f>
        <v>3881859.595302708</v>
      </c>
      <c r="D72" s="104">
        <f>Iedzivotaju_skaits_struktura!C59</f>
        <v>6441</v>
      </c>
      <c r="E72" s="104">
        <f>Iedzivotaju_skaits_struktura!D59</f>
        <v>460</v>
      </c>
      <c r="F72" s="104">
        <f>Iedzivotaju_skaits_struktura!E59</f>
        <v>664</v>
      </c>
      <c r="G72" s="104">
        <f>Iedzivotaju_skaits_struktura!F59</f>
        <v>1291</v>
      </c>
      <c r="H72" s="104">
        <v>496.9</v>
      </c>
      <c r="I72" s="42">
        <f t="shared" si="5"/>
        <v>602.67964528841924</v>
      </c>
      <c r="J72" s="42">
        <f t="shared" si="17"/>
        <v>11392.668</v>
      </c>
      <c r="K72" s="42">
        <f t="shared" si="7"/>
        <v>340.73314480003353</v>
      </c>
      <c r="L72" s="256">
        <f t="shared" si="20"/>
        <v>770579.78354824882</v>
      </c>
      <c r="M72" s="212">
        <f t="shared" si="9"/>
        <v>4652439.3788509564</v>
      </c>
      <c r="N72" s="306">
        <f t="shared" si="18"/>
        <v>408.37136471026423</v>
      </c>
      <c r="O72" s="199">
        <f t="shared" si="10"/>
        <v>722.31631405852454</v>
      </c>
      <c r="P72" s="183"/>
      <c r="Q72" s="397">
        <v>4392012.4439779194</v>
      </c>
      <c r="R72" s="272">
        <f t="shared" si="21"/>
        <v>260426.93487303704</v>
      </c>
      <c r="S72" s="453">
        <f t="shared" si="19"/>
        <v>5.9295582194927476E-2</v>
      </c>
      <c r="T72" s="135"/>
      <c r="U72" s="18"/>
      <c r="V72" s="18"/>
    </row>
    <row r="73" spans="1:22" ht="15">
      <c r="A73" s="35">
        <v>55</v>
      </c>
      <c r="B73" s="49" t="s">
        <v>57</v>
      </c>
      <c r="C73" s="42">
        <f>Vertetie_ienemumi!J60</f>
        <v>3265643.0035773199</v>
      </c>
      <c r="D73" s="104">
        <f>Iedzivotaju_skaits_struktura!C60</f>
        <v>5499</v>
      </c>
      <c r="E73" s="104">
        <f>Iedzivotaju_skaits_struktura!D60</f>
        <v>369</v>
      </c>
      <c r="F73" s="104">
        <f>Iedzivotaju_skaits_struktura!E60</f>
        <v>610</v>
      </c>
      <c r="G73" s="104">
        <f>Iedzivotaju_skaits_struktura!F60</f>
        <v>1097</v>
      </c>
      <c r="H73" s="104">
        <v>360.28</v>
      </c>
      <c r="I73" s="42">
        <f t="shared" si="5"/>
        <v>593.86124815008543</v>
      </c>
      <c r="J73" s="42">
        <f t="shared" si="17"/>
        <v>9710.4655999999995</v>
      </c>
      <c r="K73" s="42">
        <f t="shared" si="7"/>
        <v>336.30138225064309</v>
      </c>
      <c r="L73" s="256">
        <f t="shared" si="20"/>
        <v>683815.067940454</v>
      </c>
      <c r="M73" s="212">
        <f t="shared" si="9"/>
        <v>3949458.0715177739</v>
      </c>
      <c r="N73" s="306">
        <f t="shared" si="18"/>
        <v>406.72180245587543</v>
      </c>
      <c r="O73" s="199">
        <f t="shared" si="10"/>
        <v>718.21387007051715</v>
      </c>
      <c r="P73" s="183"/>
      <c r="Q73" s="397">
        <v>3772022.3607599395</v>
      </c>
      <c r="R73" s="272">
        <f t="shared" si="21"/>
        <v>177435.71075783437</v>
      </c>
      <c r="S73" s="453">
        <f t="shared" si="19"/>
        <v>4.7039941386266548E-2</v>
      </c>
      <c r="T73" s="135"/>
      <c r="U73" s="18"/>
      <c r="V73" s="18"/>
    </row>
    <row r="74" spans="1:22" ht="15">
      <c r="A74" s="35">
        <v>56</v>
      </c>
      <c r="B74" s="49" t="s">
        <v>58</v>
      </c>
      <c r="C74" s="42">
        <f>Vertetie_ienemumi!J61</f>
        <v>6532573.7807466006</v>
      </c>
      <c r="D74" s="104">
        <f>Iedzivotaju_skaits_struktura!C61</f>
        <v>16938</v>
      </c>
      <c r="E74" s="104">
        <f>Iedzivotaju_skaits_struktura!D61</f>
        <v>760</v>
      </c>
      <c r="F74" s="104">
        <f>Iedzivotaju_skaits_struktura!E61</f>
        <v>1620</v>
      </c>
      <c r="G74" s="104">
        <f>Iedzivotaju_skaits_struktura!F61</f>
        <v>4041</v>
      </c>
      <c r="H74" s="104">
        <v>1077.2560000000001</v>
      </c>
      <c r="I74" s="42">
        <f t="shared" si="5"/>
        <v>385.67562762702801</v>
      </c>
      <c r="J74" s="42">
        <f t="shared" si="17"/>
        <v>28625.369120000003</v>
      </c>
      <c r="K74" s="42">
        <f t="shared" si="7"/>
        <v>228.20924171707588</v>
      </c>
      <c r="L74" s="256">
        <f t="shared" si="20"/>
        <v>3958293.0533739696</v>
      </c>
      <c r="M74" s="212">
        <f t="shared" si="9"/>
        <v>10490866.83412057</v>
      </c>
      <c r="N74" s="306">
        <f t="shared" si="18"/>
        <v>366.48843863434411</v>
      </c>
      <c r="O74" s="199">
        <f t="shared" si="10"/>
        <v>619.36868780969235</v>
      </c>
      <c r="P74" s="183"/>
      <c r="Q74" s="397">
        <v>10034999.608740505</v>
      </c>
      <c r="R74" s="272">
        <f t="shared" si="21"/>
        <v>455867.22538006492</v>
      </c>
      <c r="S74" s="453">
        <f t="shared" si="19"/>
        <v>4.542772726996458E-2</v>
      </c>
      <c r="T74" s="135"/>
      <c r="U74" s="18"/>
      <c r="V74" s="18"/>
    </row>
    <row r="75" spans="1:22" ht="15">
      <c r="A75" s="35">
        <v>57</v>
      </c>
      <c r="B75" s="49" t="s">
        <v>59</v>
      </c>
      <c r="C75" s="42">
        <f>Vertetie_ienemumi!J62</f>
        <v>3647548.1985218097</v>
      </c>
      <c r="D75" s="104">
        <f>Iedzivotaju_skaits_struktura!C62</f>
        <v>5294</v>
      </c>
      <c r="E75" s="104">
        <f>Iedzivotaju_skaits_struktura!D62</f>
        <v>388</v>
      </c>
      <c r="F75" s="104">
        <f>Iedzivotaju_skaits_struktura!E62</f>
        <v>523</v>
      </c>
      <c r="G75" s="104">
        <f>Iedzivotaju_skaits_struktura!F62</f>
        <v>1053</v>
      </c>
      <c r="H75" s="104">
        <v>340.44599999999997</v>
      </c>
      <c r="I75" s="42">
        <f t="shared" si="5"/>
        <v>688.99663742384018</v>
      </c>
      <c r="J75" s="42">
        <f t="shared" si="17"/>
        <v>9203.5979199999983</v>
      </c>
      <c r="K75" s="42">
        <f t="shared" si="7"/>
        <v>396.31763906107386</v>
      </c>
      <c r="L75" s="256">
        <f t="shared" si="20"/>
        <v>301353.68169652164</v>
      </c>
      <c r="M75" s="212">
        <f t="shared" si="9"/>
        <v>3948901.8802183312</v>
      </c>
      <c r="N75" s="306">
        <f t="shared" si="18"/>
        <v>429.06066894090611</v>
      </c>
      <c r="O75" s="199">
        <f t="shared" si="10"/>
        <v>745.92026449156242</v>
      </c>
      <c r="P75" s="183"/>
      <c r="Q75" s="397">
        <v>3802635.9533025031</v>
      </c>
      <c r="R75" s="272">
        <f t="shared" si="21"/>
        <v>146265.92691582814</v>
      </c>
      <c r="S75" s="453">
        <f t="shared" si="19"/>
        <v>3.8464351758100701E-2</v>
      </c>
      <c r="T75" s="135"/>
      <c r="U75" s="18"/>
      <c r="V75" s="18"/>
    </row>
    <row r="76" spans="1:22" ht="15">
      <c r="A76" s="35">
        <v>58</v>
      </c>
      <c r="B76" s="49" t="s">
        <v>60</v>
      </c>
      <c r="C76" s="42">
        <f>Vertetie_ienemumi!J63</f>
        <v>2930730.9843615238</v>
      </c>
      <c r="D76" s="104">
        <f>Iedzivotaju_skaits_struktura!C63</f>
        <v>6244</v>
      </c>
      <c r="E76" s="104">
        <f>Iedzivotaju_skaits_struktura!D63</f>
        <v>452</v>
      </c>
      <c r="F76" s="104">
        <f>Iedzivotaju_skaits_struktura!E63</f>
        <v>679</v>
      </c>
      <c r="G76" s="104">
        <f>Iedzivotaju_skaits_struktura!F63</f>
        <v>1275</v>
      </c>
      <c r="H76" s="104">
        <v>810.39199999999994</v>
      </c>
      <c r="I76" s="42">
        <f t="shared" si="5"/>
        <v>469.36755034617613</v>
      </c>
      <c r="J76" s="42">
        <f t="shared" si="17"/>
        <v>11690.515840000002</v>
      </c>
      <c r="K76" s="42">
        <f t="shared" si="7"/>
        <v>250.69304250320602</v>
      </c>
      <c r="L76" s="256">
        <f t="shared" si="20"/>
        <v>1451543.2238318773</v>
      </c>
      <c r="M76" s="212">
        <f t="shared" si="9"/>
        <v>4382274.2081934009</v>
      </c>
      <c r="N76" s="306">
        <f t="shared" si="18"/>
        <v>374.8572148714868</v>
      </c>
      <c r="O76" s="199">
        <f t="shared" si="10"/>
        <v>701.83763744288933</v>
      </c>
      <c r="P76" s="183"/>
      <c r="Q76" s="397">
        <v>4106989.0013959426</v>
      </c>
      <c r="R76" s="272">
        <f t="shared" si="21"/>
        <v>275285.20679745823</v>
      </c>
      <c r="S76" s="453">
        <f t="shared" si="19"/>
        <v>6.7028474316315423E-2</v>
      </c>
      <c r="T76" s="135"/>
      <c r="U76" s="18"/>
      <c r="V76" s="18"/>
    </row>
    <row r="77" spans="1:22" ht="15">
      <c r="A77" s="35">
        <v>59</v>
      </c>
      <c r="B77" s="49" t="s">
        <v>61</v>
      </c>
      <c r="C77" s="42">
        <f>Vertetie_ienemumi!J64</f>
        <v>12120669.568155833</v>
      </c>
      <c r="D77" s="104">
        <f>Iedzivotaju_skaits_struktura!C64</f>
        <v>24680</v>
      </c>
      <c r="E77" s="104">
        <f>Iedzivotaju_skaits_struktura!D64</f>
        <v>1658</v>
      </c>
      <c r="F77" s="104">
        <f>Iedzivotaju_skaits_struktura!E64</f>
        <v>2884</v>
      </c>
      <c r="G77" s="104">
        <f>Iedzivotaju_skaits_struktura!F64</f>
        <v>4917</v>
      </c>
      <c r="H77" s="104">
        <v>1754.838</v>
      </c>
      <c r="I77" s="42">
        <f t="shared" si="5"/>
        <v>491.11302950388301</v>
      </c>
      <c r="J77" s="42">
        <f t="shared" si="17"/>
        <v>44267.493759999998</v>
      </c>
      <c r="K77" s="42">
        <f t="shared" si="7"/>
        <v>273.80519064099445</v>
      </c>
      <c r="L77" s="256">
        <f t="shared" si="20"/>
        <v>4854137.8578735786</v>
      </c>
      <c r="M77" s="212">
        <f t="shared" si="9"/>
        <v>16974807.42602941</v>
      </c>
      <c r="N77" s="306">
        <f t="shared" si="18"/>
        <v>383.45987053298705</v>
      </c>
      <c r="O77" s="199">
        <f t="shared" si="10"/>
        <v>687.79608695419006</v>
      </c>
      <c r="P77" s="183"/>
      <c r="Q77" s="397">
        <v>16163807.742303677</v>
      </c>
      <c r="R77" s="272">
        <f t="shared" si="21"/>
        <v>810999.68372573331</v>
      </c>
      <c r="S77" s="453">
        <f t="shared" si="19"/>
        <v>5.0173801659567863E-2</v>
      </c>
      <c r="T77" s="135"/>
      <c r="U77" s="18"/>
      <c r="V77" s="18"/>
    </row>
    <row r="78" spans="1:22" ht="15">
      <c r="A78" s="35">
        <v>60</v>
      </c>
      <c r="B78" s="49" t="s">
        <v>62</v>
      </c>
      <c r="C78" s="42">
        <f>Vertetie_ienemumi!J65</f>
        <v>4255302.1972635649</v>
      </c>
      <c r="D78" s="104">
        <f>Iedzivotaju_skaits_struktura!C65</f>
        <v>5867</v>
      </c>
      <c r="E78" s="104">
        <f>Iedzivotaju_skaits_struktura!D65</f>
        <v>411</v>
      </c>
      <c r="F78" s="104">
        <f>Iedzivotaju_skaits_struktura!E65</f>
        <v>571</v>
      </c>
      <c r="G78" s="104">
        <f>Iedzivotaju_skaits_struktura!F65</f>
        <v>1195</v>
      </c>
      <c r="H78" s="104">
        <v>490.91399999999999</v>
      </c>
      <c r="I78" s="42">
        <f t="shared" si="5"/>
        <v>725.2943918976589</v>
      </c>
      <c r="J78" s="42">
        <f t="shared" si="17"/>
        <v>10320.689279999999</v>
      </c>
      <c r="K78" s="42">
        <f t="shared" si="7"/>
        <v>412.30794589560259</v>
      </c>
      <c r="L78" s="256">
        <f t="shared" si="20"/>
        <v>234326.42599035593</v>
      </c>
      <c r="M78" s="212">
        <f t="shared" si="9"/>
        <v>4489628.623253921</v>
      </c>
      <c r="N78" s="306">
        <f t="shared" si="18"/>
        <v>435.01247847410457</v>
      </c>
      <c r="O78" s="199">
        <f t="shared" si="10"/>
        <v>765.23412702470102</v>
      </c>
      <c r="P78" s="183"/>
      <c r="Q78" s="397">
        <v>4181502.2213497115</v>
      </c>
      <c r="R78" s="272">
        <f t="shared" si="21"/>
        <v>308126.40190420952</v>
      </c>
      <c r="S78" s="453">
        <f t="shared" si="19"/>
        <v>7.3687968006089344E-2</v>
      </c>
      <c r="T78" s="135"/>
      <c r="U78" s="18"/>
      <c r="V78" s="18"/>
    </row>
    <row r="79" spans="1:22" ht="15">
      <c r="A79" s="35">
        <v>61</v>
      </c>
      <c r="B79" s="49" t="s">
        <v>63</v>
      </c>
      <c r="C79" s="42">
        <f>Vertetie_ienemumi!J66</f>
        <v>25311990.463647921</v>
      </c>
      <c r="D79" s="104">
        <f>Iedzivotaju_skaits_struktura!C66</f>
        <v>23210</v>
      </c>
      <c r="E79" s="104">
        <f>Iedzivotaju_skaits_struktura!D66</f>
        <v>2671</v>
      </c>
      <c r="F79" s="104">
        <f>Iedzivotaju_skaits_struktura!E66</f>
        <v>2953</v>
      </c>
      <c r="G79" s="104">
        <f>Iedzivotaju_skaits_struktura!F66</f>
        <v>3629</v>
      </c>
      <c r="H79" s="104">
        <v>275.16399999999999</v>
      </c>
      <c r="I79" s="42">
        <f t="shared" si="5"/>
        <v>1090.5640010188677</v>
      </c>
      <c r="J79" s="42">
        <f t="shared" si="17"/>
        <v>42190.629279999994</v>
      </c>
      <c r="K79" s="42">
        <f t="shared" si="7"/>
        <v>599.94342098250695</v>
      </c>
      <c r="L79" s="256">
        <f t="shared" si="20"/>
        <v>-4011926.7031593272</v>
      </c>
      <c r="M79" s="212">
        <f t="shared" si="9"/>
        <v>21300063.760488592</v>
      </c>
      <c r="N79" s="306">
        <f t="shared" si="18"/>
        <v>504.85295251535047</v>
      </c>
      <c r="O79" s="199">
        <f t="shared" si="10"/>
        <v>917.71063164535076</v>
      </c>
      <c r="P79" s="183"/>
      <c r="Q79" s="397">
        <v>19892903.868798036</v>
      </c>
      <c r="R79" s="272">
        <f t="shared" si="21"/>
        <v>1407159.891690556</v>
      </c>
      <c r="S79" s="453">
        <f t="shared" si="19"/>
        <v>7.0736776338505392E-2</v>
      </c>
      <c r="T79" s="135"/>
      <c r="U79" s="18"/>
      <c r="V79" s="18"/>
    </row>
    <row r="80" spans="1:22" ht="15">
      <c r="A80" s="35">
        <v>62</v>
      </c>
      <c r="B80" s="49" t="s">
        <v>64</v>
      </c>
      <c r="C80" s="42">
        <f>Vertetie_ienemumi!J67</f>
        <v>7097067.0623575794</v>
      </c>
      <c r="D80" s="104">
        <f>Iedzivotaju_skaits_struktura!C67</f>
        <v>10465</v>
      </c>
      <c r="E80" s="104">
        <f>Iedzivotaju_skaits_struktura!D67</f>
        <v>701</v>
      </c>
      <c r="F80" s="104">
        <f>Iedzivotaju_skaits_struktura!E67</f>
        <v>1231</v>
      </c>
      <c r="G80" s="104">
        <f>Iedzivotaju_skaits_struktura!F67</f>
        <v>2088</v>
      </c>
      <c r="H80" s="104">
        <v>225.11099999999999</v>
      </c>
      <c r="I80" s="42">
        <f t="shared" si="5"/>
        <v>678.17172119995985</v>
      </c>
      <c r="J80" s="42">
        <f t="shared" si="17"/>
        <v>18005.688720000002</v>
      </c>
      <c r="K80" s="42">
        <f t="shared" si="7"/>
        <v>394.15693410685481</v>
      </c>
      <c r="L80" s="256">
        <f t="shared" si="20"/>
        <v>613984.82195554418</v>
      </c>
      <c r="M80" s="212">
        <f t="shared" si="9"/>
        <v>7711051.8843131233</v>
      </c>
      <c r="N80" s="306">
        <f t="shared" si="18"/>
        <v>428.25642519011194</v>
      </c>
      <c r="O80" s="199">
        <f t="shared" si="10"/>
        <v>736.84203385696355</v>
      </c>
      <c r="P80" s="183"/>
      <c r="Q80" s="397">
        <v>7315167.4629056966</v>
      </c>
      <c r="R80" s="272">
        <f t="shared" si="21"/>
        <v>395884.42140742671</v>
      </c>
      <c r="S80" s="453">
        <f t="shared" si="19"/>
        <v>5.4118299193409714E-2</v>
      </c>
      <c r="T80" s="135"/>
      <c r="U80" s="18"/>
      <c r="V80" s="18"/>
    </row>
    <row r="81" spans="1:22" ht="15">
      <c r="A81" s="35">
        <v>63</v>
      </c>
      <c r="B81" s="49" t="s">
        <v>65</v>
      </c>
      <c r="C81" s="42">
        <f>Vertetie_ienemumi!J68</f>
        <v>2007395.9983614143</v>
      </c>
      <c r="D81" s="104">
        <f>Iedzivotaju_skaits_struktura!C68</f>
        <v>3571</v>
      </c>
      <c r="E81" s="104">
        <f>Iedzivotaju_skaits_struktura!D68</f>
        <v>217</v>
      </c>
      <c r="F81" s="104">
        <f>Iedzivotaju_skaits_struktura!E68</f>
        <v>354</v>
      </c>
      <c r="G81" s="104">
        <f>Iedzivotaju_skaits_struktura!F68</f>
        <v>810</v>
      </c>
      <c r="H81" s="104">
        <v>166.93799999999999</v>
      </c>
      <c r="I81" s="42">
        <f t="shared" si="5"/>
        <v>562.13833614153293</v>
      </c>
      <c r="J81" s="42">
        <f t="shared" si="17"/>
        <v>6085.9657599999991</v>
      </c>
      <c r="K81" s="42">
        <f t="shared" si="7"/>
        <v>329.84017287034732</v>
      </c>
      <c r="L81" s="256">
        <f t="shared" si="20"/>
        <v>453262.52219422418</v>
      </c>
      <c r="M81" s="212">
        <f t="shared" si="9"/>
        <v>2460658.5205556387</v>
      </c>
      <c r="N81" s="306">
        <f t="shared" si="18"/>
        <v>404.31685250816116</v>
      </c>
      <c r="O81" s="199">
        <f t="shared" si="10"/>
        <v>689.06707380443538</v>
      </c>
      <c r="P81" s="183"/>
      <c r="Q81" s="397">
        <v>2333396.0544512952</v>
      </c>
      <c r="R81" s="272">
        <f t="shared" si="21"/>
        <v>127262.46610434353</v>
      </c>
      <c r="S81" s="453">
        <f t="shared" si="19"/>
        <v>5.4539590851528041E-2</v>
      </c>
      <c r="T81" s="135"/>
      <c r="U81" s="18"/>
      <c r="V81" s="18"/>
    </row>
    <row r="82" spans="1:22" ht="15">
      <c r="A82" s="35">
        <v>64</v>
      </c>
      <c r="B82" s="49" t="s">
        <v>66</v>
      </c>
      <c r="C82" s="42">
        <f>Vertetie_ienemumi!J69</f>
        <v>10060636.479855819</v>
      </c>
      <c r="D82" s="104">
        <f>Iedzivotaju_skaits_struktura!C69</f>
        <v>17791</v>
      </c>
      <c r="E82" s="104">
        <f>Iedzivotaju_skaits_struktura!D69</f>
        <v>1122</v>
      </c>
      <c r="F82" s="104">
        <f>Iedzivotaju_skaits_struktura!E69</f>
        <v>1893</v>
      </c>
      <c r="G82" s="104">
        <f>Iedzivotaju_skaits_struktura!F69</f>
        <v>3939</v>
      </c>
      <c r="H82" s="104">
        <v>1170.0219999999999</v>
      </c>
      <c r="I82" s="42">
        <f t="shared" si="5"/>
        <v>565.49021864177496</v>
      </c>
      <c r="J82" s="42">
        <f t="shared" si="17"/>
        <v>31280.953440000001</v>
      </c>
      <c r="K82" s="42">
        <f t="shared" si="7"/>
        <v>321.62179772279404</v>
      </c>
      <c r="L82" s="256">
        <f t="shared" si="20"/>
        <v>2491092.005651813</v>
      </c>
      <c r="M82" s="212">
        <f t="shared" si="9"/>
        <v>12551728.485507632</v>
      </c>
      <c r="N82" s="306">
        <f t="shared" ref="N82:N113" si="22">M82/J82</f>
        <v>401.2578615796703</v>
      </c>
      <c r="O82" s="199">
        <f t="shared" si="10"/>
        <v>705.51000424414769</v>
      </c>
      <c r="P82" s="183"/>
      <c r="Q82" s="397">
        <v>11907740.455325255</v>
      </c>
      <c r="R82" s="272">
        <f t="shared" si="21"/>
        <v>643988.0301823765</v>
      </c>
      <c r="S82" s="453">
        <f t="shared" ref="S82:S113" si="23">M82/Q82-1</f>
        <v>5.4081463447952283E-2</v>
      </c>
      <c r="T82" s="135"/>
      <c r="U82" s="18"/>
      <c r="V82" s="18"/>
    </row>
    <row r="83" spans="1:22" ht="15">
      <c r="A83" s="35">
        <v>65</v>
      </c>
      <c r="B83" s="49" t="s">
        <v>67</v>
      </c>
      <c r="C83" s="42">
        <f>Vertetie_ienemumi!J70</f>
        <v>5437747.9012705917</v>
      </c>
      <c r="D83" s="104">
        <f>Iedzivotaju_skaits_struktura!C70</f>
        <v>12448</v>
      </c>
      <c r="E83" s="104">
        <f>Iedzivotaju_skaits_struktura!D70</f>
        <v>707</v>
      </c>
      <c r="F83" s="104">
        <f>Iedzivotaju_skaits_struktura!E70</f>
        <v>1297</v>
      </c>
      <c r="G83" s="104">
        <f>Iedzivotaju_skaits_struktura!F70</f>
        <v>2717</v>
      </c>
      <c r="H83" s="104">
        <v>621.74400000000003</v>
      </c>
      <c r="I83" s="42">
        <f t="shared" ref="I83:I139" si="24">C83/D83</f>
        <v>436.83707433086374</v>
      </c>
      <c r="J83" s="42">
        <f t="shared" si="17"/>
        <v>21286.230879999999</v>
      </c>
      <c r="K83" s="42">
        <f t="shared" ref="K83:K139" si="25">C83/J83</f>
        <v>255.45846664567381</v>
      </c>
      <c r="L83" s="256">
        <f t="shared" si="20"/>
        <v>2579305.8934726492</v>
      </c>
      <c r="M83" s="212">
        <f t="shared" ref="M83:M137" si="26">C83+L83</f>
        <v>8017053.7947432408</v>
      </c>
      <c r="N83" s="306">
        <f t="shared" si="22"/>
        <v>376.63097050572071</v>
      </c>
      <c r="O83" s="199">
        <f t="shared" ref="O83:O139" si="27">M83/D83</f>
        <v>644.04352464196984</v>
      </c>
      <c r="P83" s="183"/>
      <c r="Q83" s="397">
        <v>7606092.6111364849</v>
      </c>
      <c r="R83" s="272">
        <f t="shared" si="21"/>
        <v>410961.18360675592</v>
      </c>
      <c r="S83" s="453">
        <f t="shared" si="23"/>
        <v>5.4030525871463286E-2</v>
      </c>
      <c r="T83" s="135"/>
      <c r="U83" s="18"/>
      <c r="V83" s="18"/>
    </row>
    <row r="84" spans="1:22" ht="15">
      <c r="A84" s="35">
        <v>66</v>
      </c>
      <c r="B84" s="49" t="s">
        <v>68</v>
      </c>
      <c r="C84" s="42">
        <f>Vertetie_ienemumi!J71</f>
        <v>1319980.2832653983</v>
      </c>
      <c r="D84" s="104">
        <f>Iedzivotaju_skaits_struktura!C71</f>
        <v>2504</v>
      </c>
      <c r="E84" s="104">
        <f>Iedzivotaju_skaits_struktura!D71</f>
        <v>129</v>
      </c>
      <c r="F84" s="104">
        <f>Iedzivotaju_skaits_struktura!E71</f>
        <v>234</v>
      </c>
      <c r="G84" s="104">
        <f>Iedzivotaju_skaits_struktura!F71</f>
        <v>572</v>
      </c>
      <c r="H84" s="104">
        <v>346.74300000000005</v>
      </c>
      <c r="I84" s="42">
        <f t="shared" si="24"/>
        <v>527.14867542547859</v>
      </c>
      <c r="J84" s="42">
        <f t="shared" si="17"/>
        <v>4519.0293599999995</v>
      </c>
      <c r="K84" s="42">
        <f t="shared" si="25"/>
        <v>292.09376131723087</v>
      </c>
      <c r="L84" s="256">
        <f t="shared" si="20"/>
        <v>443648.31332467438</v>
      </c>
      <c r="M84" s="212">
        <f t="shared" si="26"/>
        <v>1763628.5965900728</v>
      </c>
      <c r="N84" s="306">
        <f t="shared" si="22"/>
        <v>390.26712510450983</v>
      </c>
      <c r="O84" s="199">
        <f t="shared" si="27"/>
        <v>704.32451940498117</v>
      </c>
      <c r="P84" s="183"/>
      <c r="Q84" s="397">
        <v>1697315.1241587012</v>
      </c>
      <c r="R84" s="272">
        <f t="shared" si="21"/>
        <v>66313.472431371687</v>
      </c>
      <c r="S84" s="453">
        <f t="shared" si="23"/>
        <v>3.9069629138101858E-2</v>
      </c>
      <c r="T84" s="135"/>
      <c r="U84" s="18"/>
      <c r="V84" s="18"/>
    </row>
    <row r="85" spans="1:22" ht="15">
      <c r="A85" s="35">
        <v>67</v>
      </c>
      <c r="B85" s="49" t="s">
        <v>69</v>
      </c>
      <c r="C85" s="42">
        <f>Vertetie_ienemumi!J72</f>
        <v>5676285.0970941661</v>
      </c>
      <c r="D85" s="104">
        <f>Iedzivotaju_skaits_struktura!C72</f>
        <v>13733</v>
      </c>
      <c r="E85" s="104">
        <f>Iedzivotaju_skaits_struktura!D72</f>
        <v>732</v>
      </c>
      <c r="F85" s="104">
        <f>Iedzivotaju_skaits_struktura!E72</f>
        <v>1345</v>
      </c>
      <c r="G85" s="104">
        <f>Iedzivotaju_skaits_struktura!F72</f>
        <v>3149</v>
      </c>
      <c r="H85" s="104">
        <v>963.20699999999999</v>
      </c>
      <c r="I85" s="42">
        <f t="shared" si="24"/>
        <v>413.33176269527166</v>
      </c>
      <c r="J85" s="42">
        <f t="shared" si="17"/>
        <v>23624.914639999995</v>
      </c>
      <c r="K85" s="42">
        <f t="shared" si="25"/>
        <v>240.26690396940063</v>
      </c>
      <c r="L85" s="256">
        <f t="shared" si="20"/>
        <v>3088002.2079043598</v>
      </c>
      <c r="M85" s="212">
        <f t="shared" si="26"/>
        <v>8764287.3049985263</v>
      </c>
      <c r="N85" s="306">
        <f t="shared" si="22"/>
        <v>370.97646440421289</v>
      </c>
      <c r="O85" s="199">
        <f t="shared" si="27"/>
        <v>638.19175016373163</v>
      </c>
      <c r="P85" s="183"/>
      <c r="Q85" s="397">
        <v>8279329.5105015645</v>
      </c>
      <c r="R85" s="272">
        <f t="shared" si="21"/>
        <v>484957.79449696187</v>
      </c>
      <c r="S85" s="453">
        <f t="shared" si="23"/>
        <v>5.8574525132963684E-2</v>
      </c>
      <c r="T85" s="135"/>
      <c r="U85" s="18"/>
      <c r="V85" s="18"/>
    </row>
    <row r="86" spans="1:22" ht="15">
      <c r="A86" s="35">
        <v>68</v>
      </c>
      <c r="B86" s="49" t="s">
        <v>70</v>
      </c>
      <c r="C86" s="42">
        <f>Vertetie_ienemumi!J73</f>
        <v>12938163.159206858</v>
      </c>
      <c r="D86" s="104">
        <f>Iedzivotaju_skaits_struktura!C73</f>
        <v>24960</v>
      </c>
      <c r="E86" s="104">
        <f>Iedzivotaju_skaits_struktura!D73</f>
        <v>1590</v>
      </c>
      <c r="F86" s="104">
        <f>Iedzivotaju_skaits_struktura!E73</f>
        <v>2518</v>
      </c>
      <c r="G86" s="104">
        <f>Iedzivotaju_skaits_struktura!F73</f>
        <v>5416</v>
      </c>
      <c r="H86" s="104">
        <v>2155.0839999999998</v>
      </c>
      <c r="I86" s="42">
        <f t="shared" si="24"/>
        <v>518.35589580155681</v>
      </c>
      <c r="J86" s="42">
        <f t="shared" si="17"/>
        <v>44172.847679999992</v>
      </c>
      <c r="K86" s="42">
        <f t="shared" si="25"/>
        <v>292.89855281539457</v>
      </c>
      <c r="L86" s="256">
        <f t="shared" si="20"/>
        <v>4314279.2805048032</v>
      </c>
      <c r="M86" s="212">
        <f t="shared" si="26"/>
        <v>17252442.43971166</v>
      </c>
      <c r="N86" s="306">
        <f t="shared" si="22"/>
        <v>390.56667943830564</v>
      </c>
      <c r="O86" s="199">
        <f t="shared" si="27"/>
        <v>691.20362338588382</v>
      </c>
      <c r="P86" s="183"/>
      <c r="Q86" s="397">
        <v>16414020.68266023</v>
      </c>
      <c r="R86" s="272">
        <f t="shared" si="21"/>
        <v>838421.75705143064</v>
      </c>
      <c r="S86" s="453">
        <f t="shared" si="23"/>
        <v>5.1079608906374752E-2</v>
      </c>
      <c r="T86" s="135"/>
      <c r="U86" s="18"/>
      <c r="V86" s="18"/>
    </row>
    <row r="87" spans="1:22" ht="15">
      <c r="A87" s="35">
        <v>69</v>
      </c>
      <c r="B87" s="49" t="s">
        <v>71</v>
      </c>
      <c r="C87" s="42">
        <f>Vertetie_ienemumi!J74</f>
        <v>2612145.0327105811</v>
      </c>
      <c r="D87" s="104">
        <f>Iedzivotaju_skaits_struktura!C74</f>
        <v>3621</v>
      </c>
      <c r="E87" s="104">
        <f>Iedzivotaju_skaits_struktura!D74</f>
        <v>241</v>
      </c>
      <c r="F87" s="104">
        <f>Iedzivotaju_skaits_struktura!E74</f>
        <v>430</v>
      </c>
      <c r="G87" s="104">
        <f>Iedzivotaju_skaits_struktura!F74</f>
        <v>724</v>
      </c>
      <c r="H87" s="104">
        <v>220.46</v>
      </c>
      <c r="I87" s="42">
        <f t="shared" si="24"/>
        <v>721.38774722744574</v>
      </c>
      <c r="J87" s="42">
        <f t="shared" si="17"/>
        <v>6457.5991999999997</v>
      </c>
      <c r="K87" s="42">
        <f t="shared" si="25"/>
        <v>404.50714759605722</v>
      </c>
      <c r="L87" s="256">
        <f t="shared" si="20"/>
        <v>178241.15319766468</v>
      </c>
      <c r="M87" s="212">
        <f t="shared" si="26"/>
        <v>2790386.1859082459</v>
      </c>
      <c r="N87" s="306">
        <f t="shared" si="22"/>
        <v>432.10891532386307</v>
      </c>
      <c r="O87" s="199">
        <f t="shared" si="27"/>
        <v>770.61203698101235</v>
      </c>
      <c r="P87" s="183"/>
      <c r="Q87" s="397">
        <v>2604919.8410402765</v>
      </c>
      <c r="R87" s="272">
        <f t="shared" si="21"/>
        <v>185466.3448679694</v>
      </c>
      <c r="S87" s="453">
        <f t="shared" si="23"/>
        <v>7.1198484477704049E-2</v>
      </c>
      <c r="T87" s="135"/>
      <c r="U87" s="18"/>
      <c r="V87" s="18"/>
    </row>
    <row r="88" spans="1:22" ht="15">
      <c r="A88" s="35">
        <v>70</v>
      </c>
      <c r="B88" s="49" t="s">
        <v>72</v>
      </c>
      <c r="C88" s="42">
        <f>Vertetie_ienemumi!J75</f>
        <v>26128104.626715027</v>
      </c>
      <c r="D88" s="104">
        <f>Iedzivotaju_skaits_struktura!C75</f>
        <v>19955</v>
      </c>
      <c r="E88" s="104">
        <f>Iedzivotaju_skaits_struktura!D75</f>
        <v>2751</v>
      </c>
      <c r="F88" s="104">
        <f>Iedzivotaju_skaits_struktura!E75</f>
        <v>2959</v>
      </c>
      <c r="G88" s="104">
        <f>Iedzivotaju_skaits_struktura!F75</f>
        <v>1981</v>
      </c>
      <c r="H88" s="104">
        <v>104.02600000000001</v>
      </c>
      <c r="I88" s="42">
        <f t="shared" si="24"/>
        <v>1309.3512716970697</v>
      </c>
      <c r="J88" s="42">
        <f t="shared" si="17"/>
        <v>37662.739520000003</v>
      </c>
      <c r="K88" s="42">
        <f t="shared" si="25"/>
        <v>693.73882409271494</v>
      </c>
      <c r="L88" s="256">
        <f t="shared" si="20"/>
        <v>-5799080.6864602212</v>
      </c>
      <c r="M88" s="212">
        <f t="shared" si="26"/>
        <v>20329023.940254807</v>
      </c>
      <c r="N88" s="306">
        <f t="shared" si="22"/>
        <v>539.76487635636568</v>
      </c>
      <c r="O88" s="199">
        <f t="shared" si="27"/>
        <v>1018.7433695943276</v>
      </c>
      <c r="P88" s="183"/>
      <c r="Q88" s="397">
        <v>18379679.661954403</v>
      </c>
      <c r="R88" s="272">
        <f t="shared" si="21"/>
        <v>1949344.2783004045</v>
      </c>
      <c r="S88" s="453">
        <f t="shared" si="23"/>
        <v>0.10605975262645684</v>
      </c>
      <c r="T88" s="135"/>
      <c r="U88" s="18"/>
      <c r="V88" s="18"/>
    </row>
    <row r="89" spans="1:22" ht="15">
      <c r="A89" s="35">
        <v>71</v>
      </c>
      <c r="B89" s="49" t="s">
        <v>73</v>
      </c>
      <c r="C89" s="42">
        <f>Vertetie_ienemumi!J76</f>
        <v>1543318.8562969337</v>
      </c>
      <c r="D89" s="104">
        <f>Iedzivotaju_skaits_struktura!C76</f>
        <v>3325</v>
      </c>
      <c r="E89" s="104">
        <f>Iedzivotaju_skaits_struktura!D76</f>
        <v>184</v>
      </c>
      <c r="F89" s="104">
        <f>Iedzivotaju_skaits_struktura!E76</f>
        <v>322</v>
      </c>
      <c r="G89" s="104">
        <f>Iedzivotaju_skaits_struktura!F76</f>
        <v>822</v>
      </c>
      <c r="H89" s="104">
        <v>417.18699999999995</v>
      </c>
      <c r="I89" s="42">
        <f t="shared" si="24"/>
        <v>464.15604700659662</v>
      </c>
      <c r="J89" s="42">
        <f t="shared" si="17"/>
        <v>6047.6842399999996</v>
      </c>
      <c r="K89" s="42">
        <f t="shared" si="25"/>
        <v>255.19170562663732</v>
      </c>
      <c r="L89" s="256">
        <f t="shared" si="20"/>
        <v>733825.84119767253</v>
      </c>
      <c r="M89" s="212">
        <f t="shared" si="26"/>
        <v>2277144.6974946065</v>
      </c>
      <c r="N89" s="306">
        <f t="shared" si="22"/>
        <v>376.53167842880083</v>
      </c>
      <c r="O89" s="199">
        <f t="shared" si="27"/>
        <v>684.8555481186786</v>
      </c>
      <c r="P89" s="183"/>
      <c r="Q89" s="397">
        <v>2192744.5266871173</v>
      </c>
      <c r="R89" s="272">
        <f t="shared" si="21"/>
        <v>84400.170807489194</v>
      </c>
      <c r="S89" s="453">
        <f t="shared" si="23"/>
        <v>3.8490653963690002E-2</v>
      </c>
      <c r="T89" s="135"/>
      <c r="U89" s="18"/>
      <c r="V89" s="18"/>
    </row>
    <row r="90" spans="1:22" ht="15">
      <c r="A90" s="35">
        <v>72</v>
      </c>
      <c r="B90" s="49" t="s">
        <v>74</v>
      </c>
      <c r="C90" s="42">
        <f>Vertetie_ienemumi!J77</f>
        <v>888305.22268968297</v>
      </c>
      <c r="D90" s="104">
        <f>Iedzivotaju_skaits_struktura!C77</f>
        <v>1676</v>
      </c>
      <c r="E90" s="104">
        <f>Iedzivotaju_skaits_struktura!D77</f>
        <v>94</v>
      </c>
      <c r="F90" s="104">
        <f>Iedzivotaju_skaits_struktura!E77</f>
        <v>163</v>
      </c>
      <c r="G90" s="104">
        <f>Iedzivotaju_skaits_struktura!F77</f>
        <v>399</v>
      </c>
      <c r="H90" s="104">
        <v>109.633</v>
      </c>
      <c r="I90" s="42">
        <f t="shared" si="24"/>
        <v>530.01504933751971</v>
      </c>
      <c r="J90" s="42">
        <f t="shared" si="17"/>
        <v>2889.2421600000002</v>
      </c>
      <c r="K90" s="42">
        <f t="shared" si="25"/>
        <v>307.45267218781095</v>
      </c>
      <c r="L90" s="256">
        <f t="shared" si="20"/>
        <v>255788.21503866036</v>
      </c>
      <c r="M90" s="212">
        <f t="shared" si="26"/>
        <v>1144093.4377283433</v>
      </c>
      <c r="N90" s="306">
        <f t="shared" si="22"/>
        <v>395.98392047842162</v>
      </c>
      <c r="O90" s="199">
        <f t="shared" si="27"/>
        <v>682.63331606703059</v>
      </c>
      <c r="P90" s="183"/>
      <c r="Q90" s="397">
        <v>1119939.6983183266</v>
      </c>
      <c r="R90" s="272">
        <f t="shared" si="21"/>
        <v>24153.739410016686</v>
      </c>
      <c r="S90" s="453">
        <f t="shared" si="23"/>
        <v>2.1566999943198217E-2</v>
      </c>
      <c r="T90" s="135"/>
      <c r="U90" s="18"/>
      <c r="V90" s="18"/>
    </row>
    <row r="91" spans="1:22" ht="15">
      <c r="A91" s="35">
        <v>73</v>
      </c>
      <c r="B91" s="49" t="s">
        <v>75</v>
      </c>
      <c r="C91" s="42">
        <f>Vertetie_ienemumi!J78</f>
        <v>1201048.6338690964</v>
      </c>
      <c r="D91" s="104">
        <f>Iedzivotaju_skaits_struktura!C78</f>
        <v>1931</v>
      </c>
      <c r="E91" s="104">
        <f>Iedzivotaju_skaits_struktura!D78</f>
        <v>119</v>
      </c>
      <c r="F91" s="104">
        <f>Iedzivotaju_skaits_struktura!E78</f>
        <v>208</v>
      </c>
      <c r="G91" s="104">
        <f>Iedzivotaju_skaits_struktura!F78</f>
        <v>368</v>
      </c>
      <c r="H91" s="104">
        <v>279.99400000000003</v>
      </c>
      <c r="I91" s="42">
        <f t="shared" si="24"/>
        <v>621.982720802225</v>
      </c>
      <c r="J91" s="42">
        <f t="shared" si="17"/>
        <v>3585.4508800000003</v>
      </c>
      <c r="K91" s="42">
        <f t="shared" si="25"/>
        <v>334.97840970815258</v>
      </c>
      <c r="L91" s="256">
        <f t="shared" si="20"/>
        <v>255466.83296029584</v>
      </c>
      <c r="M91" s="212">
        <f t="shared" si="26"/>
        <v>1456515.4668293921</v>
      </c>
      <c r="N91" s="306">
        <f t="shared" si="22"/>
        <v>406.2293740946165</v>
      </c>
      <c r="O91" s="199">
        <f t="shared" si="27"/>
        <v>754.28040747249725</v>
      </c>
      <c r="P91" s="183"/>
      <c r="Q91" s="397">
        <v>1397698.3297863619</v>
      </c>
      <c r="R91" s="272">
        <f t="shared" si="21"/>
        <v>58817.137043030234</v>
      </c>
      <c r="S91" s="453">
        <f t="shared" si="23"/>
        <v>4.2081424717750338E-2</v>
      </c>
      <c r="T91" s="135"/>
      <c r="U91" s="18"/>
      <c r="V91" s="18"/>
    </row>
    <row r="92" spans="1:22" ht="15">
      <c r="A92" s="35">
        <v>74</v>
      </c>
      <c r="B92" s="49" t="s">
        <v>76</v>
      </c>
      <c r="C92" s="42">
        <f>Vertetie_ienemumi!J79</f>
        <v>1922690.1485510957</v>
      </c>
      <c r="D92" s="104">
        <f>Iedzivotaju_skaits_struktura!C79</f>
        <v>3743</v>
      </c>
      <c r="E92" s="104">
        <f>Iedzivotaju_skaits_struktura!D79</f>
        <v>196</v>
      </c>
      <c r="F92" s="104">
        <f>Iedzivotaju_skaits_struktura!E79</f>
        <v>298</v>
      </c>
      <c r="G92" s="104">
        <f>Iedzivotaju_skaits_struktura!F79</f>
        <v>824</v>
      </c>
      <c r="H92" s="104">
        <v>643.18200000000002</v>
      </c>
      <c r="I92" s="42">
        <f t="shared" si="24"/>
        <v>513.67623525276406</v>
      </c>
      <c r="J92" s="42">
        <f t="shared" si="17"/>
        <v>6760.5166399999998</v>
      </c>
      <c r="K92" s="42">
        <f t="shared" si="25"/>
        <v>284.39988405251461</v>
      </c>
      <c r="L92" s="256">
        <f t="shared" ref="L92:L123" si="28">(0.6*($K$16-K92)+$K$9/$J$16*($K$7-K92)/($K$7-$K$5))*J92</f>
        <v>696356.70917693083</v>
      </c>
      <c r="M92" s="212">
        <f t="shared" si="26"/>
        <v>2619046.8577280268</v>
      </c>
      <c r="N92" s="306">
        <f t="shared" si="22"/>
        <v>387.40335941662988</v>
      </c>
      <c r="O92" s="199">
        <f t="shared" si="27"/>
        <v>699.71863684959305</v>
      </c>
      <c r="P92" s="183"/>
      <c r="Q92" s="397">
        <v>2515254.6717500556</v>
      </c>
      <c r="R92" s="272">
        <f t="shared" ref="R92:R123" si="29">M92-Q92</f>
        <v>103792.18597797118</v>
      </c>
      <c r="S92" s="453">
        <f t="shared" si="23"/>
        <v>4.1265080289366818E-2</v>
      </c>
      <c r="T92" s="135"/>
      <c r="U92" s="18"/>
      <c r="V92" s="18"/>
    </row>
    <row r="93" spans="1:22" ht="15">
      <c r="A93" s="35">
        <v>75</v>
      </c>
      <c r="B93" s="49" t="s">
        <v>77</v>
      </c>
      <c r="C93" s="42">
        <f>Vertetie_ienemumi!J80</f>
        <v>2108737.0857414799</v>
      </c>
      <c r="D93" s="104">
        <f>Iedzivotaju_skaits_struktura!C80</f>
        <v>3481</v>
      </c>
      <c r="E93" s="104">
        <f>Iedzivotaju_skaits_struktura!D80</f>
        <v>173</v>
      </c>
      <c r="F93" s="104">
        <f>Iedzivotaju_skaits_struktura!E80</f>
        <v>340</v>
      </c>
      <c r="G93" s="104">
        <f>Iedzivotaju_skaits_struktura!F80</f>
        <v>796</v>
      </c>
      <c r="H93" s="104">
        <v>350.36599999999999</v>
      </c>
      <c r="I93" s="42">
        <f t="shared" si="24"/>
        <v>605.7848565761218</v>
      </c>
      <c r="J93" s="42">
        <f t="shared" ref="J93:J137" si="30">D93+($E$6*E93)+($E$7*F93)+($E$8*G93)+($E$9*H93)</f>
        <v>6115.8163199999999</v>
      </c>
      <c r="K93" s="42">
        <f t="shared" si="25"/>
        <v>344.80059167988225</v>
      </c>
      <c r="L93" s="256">
        <f t="shared" si="28"/>
        <v>398046.26639939699</v>
      </c>
      <c r="M93" s="212">
        <f t="shared" si="26"/>
        <v>2506783.3521408769</v>
      </c>
      <c r="N93" s="306">
        <f t="shared" si="22"/>
        <v>409.88532372091856</v>
      </c>
      <c r="O93" s="199">
        <f t="shared" si="27"/>
        <v>720.13310891722983</v>
      </c>
      <c r="P93" s="183"/>
      <c r="Q93" s="397">
        <v>2455267.7537676985</v>
      </c>
      <c r="R93" s="272">
        <f t="shared" si="29"/>
        <v>51515.598373178393</v>
      </c>
      <c r="S93" s="453">
        <f t="shared" si="23"/>
        <v>2.0981662099429199E-2</v>
      </c>
      <c r="T93" s="135"/>
      <c r="U93" s="18"/>
      <c r="V93" s="18"/>
    </row>
    <row r="94" spans="1:22" ht="15">
      <c r="A94" s="35">
        <v>76</v>
      </c>
      <c r="B94" s="49" t="s">
        <v>78</v>
      </c>
      <c r="C94" s="42">
        <f>Vertetie_ienemumi!J81</f>
        <v>25712984.54044237</v>
      </c>
      <c r="D94" s="104">
        <f>Iedzivotaju_skaits_struktura!C81</f>
        <v>35782</v>
      </c>
      <c r="E94" s="104">
        <f>Iedzivotaju_skaits_struktura!D81</f>
        <v>2641</v>
      </c>
      <c r="F94" s="104">
        <f>Iedzivotaju_skaits_struktura!E81</f>
        <v>4033</v>
      </c>
      <c r="G94" s="104">
        <f>Iedzivotaju_skaits_struktura!F81</f>
        <v>7689</v>
      </c>
      <c r="H94" s="104">
        <v>987.8660000000001</v>
      </c>
      <c r="I94" s="42">
        <f t="shared" si="24"/>
        <v>718.60109944783323</v>
      </c>
      <c r="J94" s="42">
        <f t="shared" si="30"/>
        <v>62300.936320000008</v>
      </c>
      <c r="K94" s="42">
        <f t="shared" si="25"/>
        <v>412.72228090395362</v>
      </c>
      <c r="L94" s="256">
        <f t="shared" si="28"/>
        <v>1398308.2996459806</v>
      </c>
      <c r="M94" s="212">
        <f t="shared" si="26"/>
        <v>27111292.840088349</v>
      </c>
      <c r="N94" s="306">
        <f t="shared" si="22"/>
        <v>435.16669959557271</v>
      </c>
      <c r="O94" s="199">
        <f t="shared" si="27"/>
        <v>757.67963892706803</v>
      </c>
      <c r="P94" s="183"/>
      <c r="Q94" s="397">
        <v>25578199.871818982</v>
      </c>
      <c r="R94" s="272">
        <f t="shared" si="29"/>
        <v>1533092.9682693668</v>
      </c>
      <c r="S94" s="453">
        <f t="shared" si="23"/>
        <v>5.9937484887607972E-2</v>
      </c>
      <c r="T94" s="135"/>
      <c r="U94" s="18"/>
      <c r="V94" s="18"/>
    </row>
    <row r="95" spans="1:22" ht="15">
      <c r="A95" s="35">
        <v>77</v>
      </c>
      <c r="B95" s="49" t="s">
        <v>79</v>
      </c>
      <c r="C95" s="42">
        <f>Vertetie_ienemumi!J82</f>
        <v>15871647.764627675</v>
      </c>
      <c r="D95" s="104">
        <f>Iedzivotaju_skaits_struktura!C82</f>
        <v>20227</v>
      </c>
      <c r="E95" s="104">
        <f>Iedzivotaju_skaits_struktura!D82</f>
        <v>1463</v>
      </c>
      <c r="F95" s="104">
        <f>Iedzivotaju_skaits_struktura!E82</f>
        <v>2320</v>
      </c>
      <c r="G95" s="104">
        <f>Iedzivotaju_skaits_struktura!F82</f>
        <v>3869</v>
      </c>
      <c r="H95" s="104">
        <v>298.30400000000003</v>
      </c>
      <c r="I95" s="42">
        <f t="shared" si="24"/>
        <v>784.67631208917169</v>
      </c>
      <c r="J95" s="42">
        <f t="shared" si="30"/>
        <v>34530.102079999997</v>
      </c>
      <c r="K95" s="42">
        <f t="shared" si="25"/>
        <v>459.6467084822379</v>
      </c>
      <c r="L95" s="256">
        <f t="shared" si="28"/>
        <v>-242197.56058409205</v>
      </c>
      <c r="M95" s="212">
        <f t="shared" si="26"/>
        <v>15629450.204043582</v>
      </c>
      <c r="N95" s="306">
        <f t="shared" si="22"/>
        <v>452.63260930514991</v>
      </c>
      <c r="O95" s="199">
        <f t="shared" si="27"/>
        <v>772.70233865840623</v>
      </c>
      <c r="P95" s="183"/>
      <c r="Q95" s="397">
        <v>14640774.115560681</v>
      </c>
      <c r="R95" s="272">
        <f t="shared" si="29"/>
        <v>988676.08848290145</v>
      </c>
      <c r="S95" s="453">
        <f t="shared" si="23"/>
        <v>6.7528948994036053E-2</v>
      </c>
      <c r="T95" s="135"/>
      <c r="U95" s="18"/>
      <c r="V95" s="18"/>
    </row>
    <row r="96" spans="1:22" ht="15">
      <c r="A96" s="35">
        <v>78</v>
      </c>
      <c r="B96" s="52" t="s">
        <v>80</v>
      </c>
      <c r="C96" s="42">
        <f>Vertetie_ienemumi!J83</f>
        <v>7881119.4572625821</v>
      </c>
      <c r="D96" s="104">
        <f>Iedzivotaju_skaits_struktura!C83</f>
        <v>10575</v>
      </c>
      <c r="E96" s="104">
        <f>Iedzivotaju_skaits_struktura!D83</f>
        <v>1072</v>
      </c>
      <c r="F96" s="104">
        <f>Iedzivotaju_skaits_struktura!E83</f>
        <v>1323</v>
      </c>
      <c r="G96" s="104">
        <f>Iedzivotaju_skaits_struktura!F83</f>
        <v>1764</v>
      </c>
      <c r="H96" s="104">
        <v>285.80400000000003</v>
      </c>
      <c r="I96" s="42">
        <f t="shared" si="24"/>
        <v>745.25952314539779</v>
      </c>
      <c r="J96" s="42">
        <f t="shared" si="30"/>
        <v>19136.24208</v>
      </c>
      <c r="K96" s="42">
        <f t="shared" si="25"/>
        <v>411.84258770949776</v>
      </c>
      <c r="L96" s="256">
        <f t="shared" si="28"/>
        <v>440069.99959577422</v>
      </c>
      <c r="M96" s="212">
        <f t="shared" si="26"/>
        <v>8321189.4568583565</v>
      </c>
      <c r="N96" s="306">
        <f t="shared" si="22"/>
        <v>434.83926583240407</v>
      </c>
      <c r="O96" s="199">
        <f t="shared" si="27"/>
        <v>786.87370750433627</v>
      </c>
      <c r="P96" s="183"/>
      <c r="Q96" s="397">
        <v>7859247.2810044726</v>
      </c>
      <c r="R96" s="272">
        <f t="shared" si="29"/>
        <v>461942.17585388385</v>
      </c>
      <c r="S96" s="453">
        <f t="shared" si="23"/>
        <v>5.8776898007826039E-2</v>
      </c>
      <c r="T96" s="135"/>
      <c r="U96" s="18"/>
      <c r="V96" s="18"/>
    </row>
    <row r="97" spans="1:22" ht="15">
      <c r="A97" s="35">
        <v>79</v>
      </c>
      <c r="B97" s="49" t="s">
        <v>81</v>
      </c>
      <c r="C97" s="42">
        <f>Vertetie_ienemumi!J84</f>
        <v>2406966.8296369147</v>
      </c>
      <c r="D97" s="104">
        <f>Iedzivotaju_skaits_struktura!C84</f>
        <v>4025</v>
      </c>
      <c r="E97" s="104">
        <f>Iedzivotaju_skaits_struktura!D84</f>
        <v>258</v>
      </c>
      <c r="F97" s="104">
        <f>Iedzivotaju_skaits_struktura!E84</f>
        <v>434</v>
      </c>
      <c r="G97" s="104">
        <f>Iedzivotaju_skaits_struktura!F84</f>
        <v>850</v>
      </c>
      <c r="H97" s="104">
        <v>485.07</v>
      </c>
      <c r="I97" s="42">
        <f t="shared" si="24"/>
        <v>598.0041812762521</v>
      </c>
      <c r="J97" s="42">
        <f t="shared" si="30"/>
        <v>7409.8664000000008</v>
      </c>
      <c r="K97" s="42">
        <f t="shared" si="25"/>
        <v>324.83268924213189</v>
      </c>
      <c r="L97" s="256">
        <f t="shared" si="28"/>
        <v>575156.12555418466</v>
      </c>
      <c r="M97" s="212">
        <f t="shared" si="26"/>
        <v>2982122.9551910991</v>
      </c>
      <c r="N97" s="306">
        <f t="shared" si="22"/>
        <v>402.45299904342386</v>
      </c>
      <c r="O97" s="199">
        <f t="shared" si="27"/>
        <v>740.90011309095632</v>
      </c>
      <c r="P97" s="183"/>
      <c r="Q97" s="397">
        <v>2861497.2866664669</v>
      </c>
      <c r="R97" s="272">
        <f t="shared" si="29"/>
        <v>120625.66852463223</v>
      </c>
      <c r="S97" s="453">
        <f t="shared" si="23"/>
        <v>4.2154738041061179E-2</v>
      </c>
      <c r="T97" s="135"/>
      <c r="U97" s="18"/>
      <c r="V97" s="18"/>
    </row>
    <row r="98" spans="1:22" ht="15">
      <c r="A98" s="35">
        <v>80</v>
      </c>
      <c r="B98" s="49" t="s">
        <v>82</v>
      </c>
      <c r="C98" s="42">
        <f>Vertetie_ienemumi!J85</f>
        <v>1638504.1111258727</v>
      </c>
      <c r="D98" s="104">
        <f>Iedzivotaju_skaits_struktura!C85</f>
        <v>2891</v>
      </c>
      <c r="E98" s="104">
        <f>Iedzivotaju_skaits_struktura!D85</f>
        <v>159</v>
      </c>
      <c r="F98" s="104">
        <f>Iedzivotaju_skaits_struktura!E85</f>
        <v>275</v>
      </c>
      <c r="G98" s="104">
        <f>Iedzivotaju_skaits_struktura!F85</f>
        <v>657</v>
      </c>
      <c r="H98" s="104">
        <v>515.03199999999993</v>
      </c>
      <c r="I98" s="42">
        <f t="shared" si="24"/>
        <v>566.7603289954593</v>
      </c>
      <c r="J98" s="42">
        <f t="shared" si="30"/>
        <v>5428.5886399999999</v>
      </c>
      <c r="K98" s="42">
        <f t="shared" si="25"/>
        <v>301.82874772509427</v>
      </c>
      <c r="L98" s="256">
        <f t="shared" si="28"/>
        <v>499766.03051722242</v>
      </c>
      <c r="M98" s="212">
        <f t="shared" si="26"/>
        <v>2138270.1416430953</v>
      </c>
      <c r="N98" s="306">
        <f t="shared" si="22"/>
        <v>393.8906193568381</v>
      </c>
      <c r="O98" s="199">
        <f t="shared" si="27"/>
        <v>739.62993484714468</v>
      </c>
      <c r="P98" s="183"/>
      <c r="Q98" s="397">
        <v>2133649.9198055454</v>
      </c>
      <c r="R98" s="272">
        <f t="shared" si="29"/>
        <v>4620.221837549936</v>
      </c>
      <c r="S98" s="453">
        <f t="shared" si="23"/>
        <v>2.1654076400550171E-3</v>
      </c>
      <c r="T98" s="135"/>
      <c r="U98" s="18"/>
      <c r="V98" s="18"/>
    </row>
    <row r="99" spans="1:22" ht="15">
      <c r="A99" s="35">
        <v>81</v>
      </c>
      <c r="B99" s="49" t="s">
        <v>83</v>
      </c>
      <c r="C99" s="42">
        <f>Vertetie_ienemumi!J86</f>
        <v>2862204.9612615709</v>
      </c>
      <c r="D99" s="104">
        <f>Iedzivotaju_skaits_struktura!C86</f>
        <v>5537</v>
      </c>
      <c r="E99" s="104">
        <f>Iedzivotaju_skaits_struktura!D86</f>
        <v>360</v>
      </c>
      <c r="F99" s="104">
        <f>Iedzivotaju_skaits_struktura!E86</f>
        <v>559</v>
      </c>
      <c r="G99" s="104">
        <f>Iedzivotaju_skaits_struktura!F86</f>
        <v>1279</v>
      </c>
      <c r="H99" s="104">
        <v>374.97</v>
      </c>
      <c r="I99" s="42">
        <f t="shared" si="24"/>
        <v>516.92341724066659</v>
      </c>
      <c r="J99" s="42">
        <f t="shared" si="30"/>
        <v>9718.1544000000013</v>
      </c>
      <c r="K99" s="42">
        <f t="shared" si="25"/>
        <v>294.52145370952024</v>
      </c>
      <c r="L99" s="256">
        <f t="shared" si="28"/>
        <v>939252.73743735859</v>
      </c>
      <c r="M99" s="212">
        <f t="shared" si="26"/>
        <v>3801457.6986989295</v>
      </c>
      <c r="N99" s="306">
        <f t="shared" si="22"/>
        <v>391.17074520846563</v>
      </c>
      <c r="O99" s="199">
        <f t="shared" si="27"/>
        <v>686.55548107258971</v>
      </c>
      <c r="P99" s="183"/>
      <c r="Q99" s="397">
        <v>3656122.2340719691</v>
      </c>
      <c r="R99" s="272">
        <f t="shared" si="29"/>
        <v>145335.46462696046</v>
      </c>
      <c r="S99" s="453">
        <f t="shared" si="23"/>
        <v>3.9751259756185542E-2</v>
      </c>
      <c r="T99" s="135"/>
      <c r="U99" s="18"/>
      <c r="V99" s="18"/>
    </row>
    <row r="100" spans="1:22" ht="15">
      <c r="A100" s="35">
        <v>82</v>
      </c>
      <c r="B100" s="49" t="s">
        <v>84</v>
      </c>
      <c r="C100" s="42">
        <f>Vertetie_ienemumi!J87</f>
        <v>5171903.7509999592</v>
      </c>
      <c r="D100" s="104">
        <f>Iedzivotaju_skaits_struktura!C87</f>
        <v>10262</v>
      </c>
      <c r="E100" s="104">
        <f>Iedzivotaju_skaits_struktura!D87</f>
        <v>640</v>
      </c>
      <c r="F100" s="104">
        <f>Iedzivotaju_skaits_struktura!E87</f>
        <v>968</v>
      </c>
      <c r="G100" s="104">
        <f>Iedzivotaju_skaits_struktura!F87</f>
        <v>2184</v>
      </c>
      <c r="H100" s="104">
        <v>363.09899999999999</v>
      </c>
      <c r="I100" s="42">
        <f t="shared" si="24"/>
        <v>503.98594338335209</v>
      </c>
      <c r="J100" s="42">
        <f t="shared" si="30"/>
        <v>17083.350480000001</v>
      </c>
      <c r="K100" s="42">
        <f t="shared" si="25"/>
        <v>302.74528155673352</v>
      </c>
      <c r="L100" s="256">
        <f t="shared" si="28"/>
        <v>1562895.6729028223</v>
      </c>
      <c r="M100" s="212">
        <f t="shared" si="26"/>
        <v>6734799.4239027817</v>
      </c>
      <c r="N100" s="306">
        <f t="shared" si="22"/>
        <v>394.23176570587935</v>
      </c>
      <c r="O100" s="199">
        <f t="shared" si="27"/>
        <v>656.28526835926539</v>
      </c>
      <c r="P100" s="183"/>
      <c r="Q100" s="397">
        <v>6476520.100337212</v>
      </c>
      <c r="R100" s="272">
        <f t="shared" si="29"/>
        <v>258279.32356556971</v>
      </c>
      <c r="S100" s="453">
        <f t="shared" si="23"/>
        <v>3.9879336366472673E-2</v>
      </c>
      <c r="T100" s="135"/>
      <c r="U100" s="18"/>
      <c r="V100" s="18"/>
    </row>
    <row r="101" spans="1:22" ht="15">
      <c r="A101" s="35">
        <v>83</v>
      </c>
      <c r="B101" s="49" t="s">
        <v>85</v>
      </c>
      <c r="C101" s="42">
        <f>Vertetie_ienemumi!J88</f>
        <v>2698393.9725639913</v>
      </c>
      <c r="D101" s="104">
        <f>Iedzivotaju_skaits_struktura!C88</f>
        <v>5782</v>
      </c>
      <c r="E101" s="104">
        <f>Iedzivotaju_skaits_struktura!D88</f>
        <v>346</v>
      </c>
      <c r="F101" s="104">
        <f>Iedzivotaju_skaits_struktura!E88</f>
        <v>673</v>
      </c>
      <c r="G101" s="104">
        <f>Iedzivotaju_skaits_struktura!F88</f>
        <v>1252</v>
      </c>
      <c r="H101" s="104">
        <v>519.66</v>
      </c>
      <c r="I101" s="42">
        <f t="shared" si="24"/>
        <v>466.6886842898636</v>
      </c>
      <c r="J101" s="42">
        <f t="shared" si="30"/>
        <v>10501.983200000001</v>
      </c>
      <c r="K101" s="42">
        <f t="shared" si="25"/>
        <v>256.94137204142464</v>
      </c>
      <c r="L101" s="256">
        <f t="shared" si="28"/>
        <v>1262774.8011298641</v>
      </c>
      <c r="M101" s="212">
        <f t="shared" si="26"/>
        <v>3961168.7736938554</v>
      </c>
      <c r="N101" s="306">
        <f t="shared" si="22"/>
        <v>377.18292804866184</v>
      </c>
      <c r="O101" s="199">
        <f t="shared" si="27"/>
        <v>685.08626317776816</v>
      </c>
      <c r="P101" s="183"/>
      <c r="Q101" s="397">
        <v>3786689.4811641872</v>
      </c>
      <c r="R101" s="272">
        <f t="shared" si="29"/>
        <v>174479.29252966819</v>
      </c>
      <c r="S101" s="453">
        <f t="shared" si="23"/>
        <v>4.6077000344909802E-2</v>
      </c>
      <c r="T101" s="135"/>
      <c r="U101" s="18"/>
      <c r="V101" s="18"/>
    </row>
    <row r="102" spans="1:22" ht="15">
      <c r="A102" s="35">
        <v>84</v>
      </c>
      <c r="B102" s="49" t="s">
        <v>86</v>
      </c>
      <c r="C102" s="42">
        <f>Vertetie_ienemumi!J89</f>
        <v>5056546.7460959889</v>
      </c>
      <c r="D102" s="104">
        <f>Iedzivotaju_skaits_struktura!C89</f>
        <v>8630</v>
      </c>
      <c r="E102" s="104">
        <f>Iedzivotaju_skaits_struktura!D89</f>
        <v>614</v>
      </c>
      <c r="F102" s="104">
        <f>Iedzivotaju_skaits_struktura!E89</f>
        <v>911</v>
      </c>
      <c r="G102" s="104">
        <f>Iedzivotaju_skaits_struktura!F89</f>
        <v>1737</v>
      </c>
      <c r="H102" s="104">
        <v>301.28300000000002</v>
      </c>
      <c r="I102" s="42">
        <f t="shared" si="24"/>
        <v>585.92662179559545</v>
      </c>
      <c r="J102" s="42">
        <f t="shared" si="30"/>
        <v>14779.950159999999</v>
      </c>
      <c r="K102" s="42">
        <f t="shared" si="25"/>
        <v>342.12204312981186</v>
      </c>
      <c r="L102" s="256">
        <f t="shared" si="28"/>
        <v>986802.4151530948</v>
      </c>
      <c r="M102" s="212">
        <f t="shared" si="26"/>
        <v>6043349.1612490835</v>
      </c>
      <c r="N102" s="306">
        <f t="shared" si="22"/>
        <v>408.88833154557022</v>
      </c>
      <c r="O102" s="199">
        <f t="shared" si="27"/>
        <v>700.27220871947668</v>
      </c>
      <c r="P102" s="183"/>
      <c r="Q102" s="397">
        <v>5683754.4257784765</v>
      </c>
      <c r="R102" s="272">
        <f t="shared" si="29"/>
        <v>359594.73547060695</v>
      </c>
      <c r="S102" s="453">
        <f t="shared" si="23"/>
        <v>6.3267113343193904E-2</v>
      </c>
      <c r="T102" s="135"/>
      <c r="U102" s="18"/>
      <c r="V102" s="18"/>
    </row>
    <row r="103" spans="1:22" ht="15">
      <c r="A103" s="35">
        <v>85</v>
      </c>
      <c r="B103" s="49" t="s">
        <v>87</v>
      </c>
      <c r="C103" s="42">
        <f>Vertetie_ienemumi!J90</f>
        <v>1679798.4762958491</v>
      </c>
      <c r="D103" s="104">
        <f>Iedzivotaju_skaits_struktura!C90</f>
        <v>3350</v>
      </c>
      <c r="E103" s="104">
        <f>Iedzivotaju_skaits_struktura!D90</f>
        <v>186</v>
      </c>
      <c r="F103" s="104">
        <f>Iedzivotaju_skaits_struktura!E90</f>
        <v>338</v>
      </c>
      <c r="G103" s="104">
        <f>Iedzivotaju_skaits_struktura!F90</f>
        <v>735</v>
      </c>
      <c r="H103" s="104">
        <v>308.71499999999997</v>
      </c>
      <c r="I103" s="42">
        <f t="shared" si="24"/>
        <v>501.43238098383557</v>
      </c>
      <c r="J103" s="42">
        <f t="shared" si="30"/>
        <v>5900.2667999999994</v>
      </c>
      <c r="K103" s="42">
        <f t="shared" si="25"/>
        <v>284.69873197867071</v>
      </c>
      <c r="L103" s="256">
        <f t="shared" si="28"/>
        <v>606641.02118926065</v>
      </c>
      <c r="M103" s="212">
        <f t="shared" si="26"/>
        <v>2286439.4974851096</v>
      </c>
      <c r="N103" s="306">
        <f t="shared" si="22"/>
        <v>387.51459467648306</v>
      </c>
      <c r="O103" s="199">
        <f t="shared" si="27"/>
        <v>682.51925298062974</v>
      </c>
      <c r="P103" s="183"/>
      <c r="Q103" s="397">
        <v>2178049.3015937796</v>
      </c>
      <c r="R103" s="272">
        <f t="shared" si="29"/>
        <v>108390.19589133002</v>
      </c>
      <c r="S103" s="453">
        <f t="shared" si="23"/>
        <v>4.9764803676398017E-2</v>
      </c>
      <c r="T103" s="135"/>
      <c r="U103" s="18"/>
      <c r="V103" s="18"/>
    </row>
    <row r="104" spans="1:22" ht="15">
      <c r="A104" s="35">
        <v>86</v>
      </c>
      <c r="B104" s="49" t="s">
        <v>88</v>
      </c>
      <c r="C104" s="42">
        <f>Vertetie_ienemumi!J91</f>
        <v>10488001.183443595</v>
      </c>
      <c r="D104" s="104">
        <f>Iedzivotaju_skaits_struktura!C91</f>
        <v>28390</v>
      </c>
      <c r="E104" s="104">
        <f>Iedzivotaju_skaits_struktura!D91</f>
        <v>1628</v>
      </c>
      <c r="F104" s="104">
        <f>Iedzivotaju_skaits_struktura!E91</f>
        <v>3105</v>
      </c>
      <c r="G104" s="104">
        <f>Iedzivotaju_skaits_struktura!F91</f>
        <v>5590</v>
      </c>
      <c r="H104" s="104">
        <v>2516.67</v>
      </c>
      <c r="I104" s="42">
        <f t="shared" si="24"/>
        <v>369.42589585923196</v>
      </c>
      <c r="J104" s="42">
        <f t="shared" si="30"/>
        <v>50283.758399999999</v>
      </c>
      <c r="K104" s="42">
        <f t="shared" si="25"/>
        <v>208.57631802326841</v>
      </c>
      <c r="L104" s="256">
        <f t="shared" si="28"/>
        <v>7572959.2649010047</v>
      </c>
      <c r="M104" s="212">
        <f t="shared" si="26"/>
        <v>18060960.448344599</v>
      </c>
      <c r="N104" s="306">
        <f t="shared" si="22"/>
        <v>359.1807975981485</v>
      </c>
      <c r="O104" s="199">
        <f t="shared" si="27"/>
        <v>636.17331625025008</v>
      </c>
      <c r="P104" s="183"/>
      <c r="Q104" s="397">
        <v>17488450.173818398</v>
      </c>
      <c r="R104" s="272">
        <f t="shared" si="29"/>
        <v>572510.27452620119</v>
      </c>
      <c r="S104" s="453">
        <f t="shared" si="23"/>
        <v>3.273647858077755E-2</v>
      </c>
      <c r="T104" s="135"/>
      <c r="U104" s="18"/>
      <c r="V104" s="18"/>
    </row>
    <row r="105" spans="1:22" ht="15">
      <c r="A105" s="35">
        <v>87</v>
      </c>
      <c r="B105" s="49" t="s">
        <v>89</v>
      </c>
      <c r="C105" s="42">
        <f>Vertetie_ienemumi!J92</f>
        <v>2044194.2705400188</v>
      </c>
      <c r="D105" s="104">
        <f>Iedzivotaju_skaits_struktura!C92</f>
        <v>5393</v>
      </c>
      <c r="E105" s="104">
        <f>Iedzivotaju_skaits_struktura!D92</f>
        <v>235</v>
      </c>
      <c r="F105" s="104">
        <f>Iedzivotaju_skaits_struktura!E92</f>
        <v>509</v>
      </c>
      <c r="G105" s="104">
        <f>Iedzivotaju_skaits_struktura!F92</f>
        <v>1178</v>
      </c>
      <c r="H105" s="104">
        <v>627.00099999999998</v>
      </c>
      <c r="I105" s="42">
        <f t="shared" si="24"/>
        <v>379.04585027628758</v>
      </c>
      <c r="J105" s="42">
        <f t="shared" si="30"/>
        <v>9427.0015199999998</v>
      </c>
      <c r="K105" s="42">
        <f t="shared" si="25"/>
        <v>216.84458904595772</v>
      </c>
      <c r="L105" s="256">
        <f t="shared" si="28"/>
        <v>1370815.8440502749</v>
      </c>
      <c r="M105" s="212">
        <f t="shared" si="26"/>
        <v>3415010.1145902937</v>
      </c>
      <c r="N105" s="306">
        <f t="shared" si="22"/>
        <v>362.25836044951586</v>
      </c>
      <c r="O105" s="199">
        <f t="shared" si="27"/>
        <v>633.2301343575549</v>
      </c>
      <c r="P105" s="183"/>
      <c r="Q105" s="397">
        <v>3241400.5988365039</v>
      </c>
      <c r="R105" s="272">
        <f t="shared" si="29"/>
        <v>173609.5157537898</v>
      </c>
      <c r="S105" s="453">
        <f t="shared" si="23"/>
        <v>5.3560030752171306E-2</v>
      </c>
      <c r="T105" s="135"/>
      <c r="U105" s="18"/>
      <c r="V105" s="18"/>
    </row>
    <row r="106" spans="1:22" ht="15">
      <c r="A106" s="35">
        <v>88</v>
      </c>
      <c r="B106" s="49" t="s">
        <v>90</v>
      </c>
      <c r="C106" s="42">
        <f>Vertetie_ienemumi!J93</f>
        <v>2110174.0344584072</v>
      </c>
      <c r="D106" s="104">
        <f>Iedzivotaju_skaits_struktura!C93</f>
        <v>3986</v>
      </c>
      <c r="E106" s="104">
        <f>Iedzivotaju_skaits_struktura!D93</f>
        <v>204</v>
      </c>
      <c r="F106" s="104">
        <f>Iedzivotaju_skaits_struktura!E93</f>
        <v>381</v>
      </c>
      <c r="G106" s="104">
        <f>Iedzivotaju_skaits_struktura!F93</f>
        <v>896</v>
      </c>
      <c r="H106" s="104">
        <v>200.351</v>
      </c>
      <c r="I106" s="42">
        <f t="shared" si="24"/>
        <v>529.39639600060389</v>
      </c>
      <c r="J106" s="42">
        <f t="shared" si="30"/>
        <v>6672.99352</v>
      </c>
      <c r="K106" s="42">
        <f t="shared" si="25"/>
        <v>316.22599784248064</v>
      </c>
      <c r="L106" s="256">
        <f t="shared" si="28"/>
        <v>554015.10191250569</v>
      </c>
      <c r="M106" s="212">
        <f t="shared" si="26"/>
        <v>2664189.1363709131</v>
      </c>
      <c r="N106" s="306">
        <f t="shared" si="22"/>
        <v>399.24947152817151</v>
      </c>
      <c r="O106" s="199">
        <f t="shared" si="27"/>
        <v>668.38663732335999</v>
      </c>
      <c r="P106" s="183"/>
      <c r="Q106" s="397">
        <v>2618818.0958756888</v>
      </c>
      <c r="R106" s="272">
        <f t="shared" si="29"/>
        <v>45371.040495224297</v>
      </c>
      <c r="S106" s="453">
        <f t="shared" si="23"/>
        <v>1.7325006485436223E-2</v>
      </c>
      <c r="T106" s="135"/>
      <c r="U106" s="18"/>
      <c r="V106" s="18"/>
    </row>
    <row r="107" spans="1:22" ht="15">
      <c r="A107" s="35">
        <v>89</v>
      </c>
      <c r="B107" s="49" t="s">
        <v>91</v>
      </c>
      <c r="C107" s="42">
        <f>Vertetie_ienemumi!J94</f>
        <v>4976811.2221822841</v>
      </c>
      <c r="D107" s="104">
        <f>Iedzivotaju_skaits_struktura!C94</f>
        <v>7014</v>
      </c>
      <c r="E107" s="104">
        <f>Iedzivotaju_skaits_struktura!D94</f>
        <v>534</v>
      </c>
      <c r="F107" s="104">
        <f>Iedzivotaju_skaits_struktura!E94</f>
        <v>787</v>
      </c>
      <c r="G107" s="104">
        <f>Iedzivotaju_skaits_struktura!F94</f>
        <v>1235</v>
      </c>
      <c r="H107" s="104">
        <v>324.959</v>
      </c>
      <c r="I107" s="42">
        <f t="shared" si="24"/>
        <v>709.55392389254121</v>
      </c>
      <c r="J107" s="42">
        <f t="shared" si="30"/>
        <v>12237.017680000001</v>
      </c>
      <c r="K107" s="42">
        <f t="shared" si="25"/>
        <v>406.70131827269563</v>
      </c>
      <c r="L107" s="256">
        <f t="shared" si="28"/>
        <v>320907.18846593634</v>
      </c>
      <c r="M107" s="212">
        <f t="shared" si="26"/>
        <v>5297718.4106482202</v>
      </c>
      <c r="N107" s="306">
        <f t="shared" si="22"/>
        <v>432.92561547138502</v>
      </c>
      <c r="O107" s="199">
        <f t="shared" si="27"/>
        <v>755.3063032004876</v>
      </c>
      <c r="P107" s="183"/>
      <c r="Q107" s="397">
        <v>4873494.7171775736</v>
      </c>
      <c r="R107" s="272">
        <f t="shared" si="29"/>
        <v>424223.69347064663</v>
      </c>
      <c r="S107" s="453">
        <f t="shared" si="23"/>
        <v>8.7047122873733285E-2</v>
      </c>
      <c r="T107" s="135"/>
      <c r="U107" s="18"/>
      <c r="V107" s="18"/>
    </row>
    <row r="108" spans="1:22" ht="15">
      <c r="A108" s="35">
        <v>90</v>
      </c>
      <c r="B108" s="49" t="s">
        <v>92</v>
      </c>
      <c r="C108" s="42">
        <f>Vertetie_ienemumi!J95</f>
        <v>955873.50833452935</v>
      </c>
      <c r="D108" s="104">
        <f>Iedzivotaju_skaits_struktura!C95</f>
        <v>1797</v>
      </c>
      <c r="E108" s="104">
        <f>Iedzivotaju_skaits_struktura!D95</f>
        <v>100</v>
      </c>
      <c r="F108" s="104">
        <f>Iedzivotaju_skaits_struktura!E95</f>
        <v>162</v>
      </c>
      <c r="G108" s="104">
        <f>Iedzivotaju_skaits_struktura!F95</f>
        <v>452</v>
      </c>
      <c r="H108" s="104">
        <v>447.52199999999999</v>
      </c>
      <c r="I108" s="42">
        <f t="shared" si="24"/>
        <v>531.92738360296573</v>
      </c>
      <c r="J108" s="42">
        <f t="shared" si="30"/>
        <v>3573.8334399999999</v>
      </c>
      <c r="K108" s="42">
        <f t="shared" si="25"/>
        <v>267.46448159445544</v>
      </c>
      <c r="L108" s="256">
        <f t="shared" si="28"/>
        <v>406113.60241386358</v>
      </c>
      <c r="M108" s="212">
        <f t="shared" si="26"/>
        <v>1361987.110748393</v>
      </c>
      <c r="N108" s="306">
        <f t="shared" si="22"/>
        <v>381.0997724472557</v>
      </c>
      <c r="O108" s="199">
        <f t="shared" si="27"/>
        <v>757.92271048881082</v>
      </c>
      <c r="P108" s="183"/>
      <c r="Q108" s="397">
        <v>1288462.2405275097</v>
      </c>
      <c r="R108" s="272">
        <f t="shared" si="29"/>
        <v>73524.870220883284</v>
      </c>
      <c r="S108" s="453">
        <f t="shared" si="23"/>
        <v>5.7064047286928155E-2</v>
      </c>
      <c r="T108" s="135"/>
      <c r="U108" s="18"/>
      <c r="V108" s="18"/>
    </row>
    <row r="109" spans="1:22" ht="15">
      <c r="A109" s="35">
        <v>91</v>
      </c>
      <c r="B109" s="49" t="s">
        <v>93</v>
      </c>
      <c r="C109" s="42">
        <f>Vertetie_ienemumi!J96</f>
        <v>896553.42623645172</v>
      </c>
      <c r="D109" s="104">
        <f>Iedzivotaju_skaits_struktura!C96</f>
        <v>2305</v>
      </c>
      <c r="E109" s="104">
        <f>Iedzivotaju_skaits_struktura!D96</f>
        <v>109</v>
      </c>
      <c r="F109" s="104">
        <f>Iedzivotaju_skaits_struktura!E96</f>
        <v>248</v>
      </c>
      <c r="G109" s="104">
        <f>Iedzivotaju_skaits_struktura!F96</f>
        <v>497</v>
      </c>
      <c r="H109" s="104">
        <v>513.56399999999996</v>
      </c>
      <c r="I109" s="42">
        <f t="shared" si="24"/>
        <v>388.96027168609618</v>
      </c>
      <c r="J109" s="42">
        <f t="shared" si="30"/>
        <v>4516.9372800000001</v>
      </c>
      <c r="K109" s="42">
        <f t="shared" si="25"/>
        <v>198.4870213288531</v>
      </c>
      <c r="L109" s="256">
        <f t="shared" si="28"/>
        <v>708880.9227803417</v>
      </c>
      <c r="M109" s="212">
        <f t="shared" si="26"/>
        <v>1605434.3490167935</v>
      </c>
      <c r="N109" s="306">
        <f t="shared" si="22"/>
        <v>355.42542424162099</v>
      </c>
      <c r="O109" s="199">
        <f t="shared" si="27"/>
        <v>696.50080217648315</v>
      </c>
      <c r="P109" s="183"/>
      <c r="Q109" s="397">
        <v>1552023.2116183406</v>
      </c>
      <c r="R109" s="272">
        <f t="shared" si="29"/>
        <v>53411.137398452964</v>
      </c>
      <c r="S109" s="453">
        <f t="shared" si="23"/>
        <v>3.4413877961760431E-2</v>
      </c>
      <c r="T109" s="135"/>
      <c r="U109" s="18"/>
      <c r="V109" s="18"/>
    </row>
    <row r="110" spans="1:22" ht="15">
      <c r="A110" s="35">
        <v>92</v>
      </c>
      <c r="B110" s="49" t="s">
        <v>94</v>
      </c>
      <c r="C110" s="42">
        <f>Vertetie_ienemumi!J97</f>
        <v>2048430.3328840814</v>
      </c>
      <c r="D110" s="104">
        <f>Iedzivotaju_skaits_struktura!C97</f>
        <v>3800</v>
      </c>
      <c r="E110" s="104">
        <f>Iedzivotaju_skaits_struktura!D97</f>
        <v>272</v>
      </c>
      <c r="F110" s="104">
        <f>Iedzivotaju_skaits_struktura!E97</f>
        <v>369</v>
      </c>
      <c r="G110" s="104">
        <f>Iedzivotaju_skaits_struktura!F97</f>
        <v>780</v>
      </c>
      <c r="H110" s="104">
        <v>231.61199999999999</v>
      </c>
      <c r="I110" s="42">
        <f t="shared" si="24"/>
        <v>539.06061391686353</v>
      </c>
      <c r="J110" s="42">
        <f t="shared" si="30"/>
        <v>6568.6702399999986</v>
      </c>
      <c r="K110" s="42">
        <f t="shared" si="25"/>
        <v>311.84855656326596</v>
      </c>
      <c r="L110" s="256">
        <f t="shared" si="28"/>
        <v>563405.17128867004</v>
      </c>
      <c r="M110" s="212">
        <f t="shared" si="26"/>
        <v>2611835.5041727517</v>
      </c>
      <c r="N110" s="306">
        <f t="shared" si="22"/>
        <v>397.62012838883999</v>
      </c>
      <c r="O110" s="199">
        <f t="shared" si="27"/>
        <v>687.32513267703996</v>
      </c>
      <c r="P110" s="183"/>
      <c r="Q110" s="397">
        <v>2491253.6041202657</v>
      </c>
      <c r="R110" s="272">
        <f t="shared" si="29"/>
        <v>120581.90005248599</v>
      </c>
      <c r="S110" s="453">
        <f t="shared" si="23"/>
        <v>4.8402097583745141E-2</v>
      </c>
      <c r="T110" s="135"/>
      <c r="U110" s="18"/>
      <c r="V110" s="18"/>
    </row>
    <row r="111" spans="1:22" ht="15">
      <c r="A111" s="35">
        <v>93</v>
      </c>
      <c r="B111" s="49" t="s">
        <v>95</v>
      </c>
      <c r="C111" s="42">
        <f>Vertetie_ienemumi!J98</f>
        <v>2714705.0212492552</v>
      </c>
      <c r="D111" s="104">
        <f>Iedzivotaju_skaits_struktura!C98</f>
        <v>5368</v>
      </c>
      <c r="E111" s="104">
        <f>Iedzivotaju_skaits_struktura!D98</f>
        <v>288</v>
      </c>
      <c r="F111" s="104">
        <f>Iedzivotaju_skaits_struktura!E98</f>
        <v>549</v>
      </c>
      <c r="G111" s="104">
        <f>Iedzivotaju_skaits_struktura!F98</f>
        <v>1280</v>
      </c>
      <c r="H111" s="104">
        <v>352.22300000000001</v>
      </c>
      <c r="I111" s="42">
        <f t="shared" si="24"/>
        <v>505.7200114100699</v>
      </c>
      <c r="J111" s="42">
        <f t="shared" si="30"/>
        <v>9314.2389600000006</v>
      </c>
      <c r="K111" s="42">
        <f t="shared" si="25"/>
        <v>291.45752357305366</v>
      </c>
      <c r="L111" s="256">
        <f t="shared" si="28"/>
        <v>918130.47626608005</v>
      </c>
      <c r="M111" s="212">
        <f t="shared" si="26"/>
        <v>3632835.4975153352</v>
      </c>
      <c r="N111" s="306">
        <f t="shared" si="22"/>
        <v>390.03030876881593</v>
      </c>
      <c r="O111" s="199">
        <f t="shared" si="27"/>
        <v>676.75773053564365</v>
      </c>
      <c r="P111" s="183"/>
      <c r="Q111" s="397">
        <v>3439725.4076053547</v>
      </c>
      <c r="R111" s="272">
        <f t="shared" si="29"/>
        <v>193110.08990998054</v>
      </c>
      <c r="S111" s="453">
        <f t="shared" si="23"/>
        <v>5.6141135418253718E-2</v>
      </c>
      <c r="T111" s="135"/>
      <c r="U111" s="18"/>
      <c r="V111" s="18"/>
    </row>
    <row r="112" spans="1:22" ht="15">
      <c r="A112" s="35">
        <v>94</v>
      </c>
      <c r="B112" s="49" t="s">
        <v>96</v>
      </c>
      <c r="C112" s="42">
        <f>Vertetie_ienemumi!J99</f>
        <v>4808035.4034433635</v>
      </c>
      <c r="D112" s="104">
        <f>Iedzivotaju_skaits_struktura!C99</f>
        <v>8219</v>
      </c>
      <c r="E112" s="104">
        <f>Iedzivotaju_skaits_struktura!D99</f>
        <v>372</v>
      </c>
      <c r="F112" s="104">
        <f>Iedzivotaju_skaits_struktura!E99</f>
        <v>810</v>
      </c>
      <c r="G112" s="104">
        <f>Iedzivotaju_skaits_struktura!F99</f>
        <v>1873</v>
      </c>
      <c r="H112" s="104">
        <v>637.23699999999997</v>
      </c>
      <c r="I112" s="42">
        <f t="shared" si="24"/>
        <v>584.99031554244596</v>
      </c>
      <c r="J112" s="42">
        <f t="shared" si="30"/>
        <v>14084.70024</v>
      </c>
      <c r="K112" s="42">
        <f t="shared" si="25"/>
        <v>341.36583111571878</v>
      </c>
      <c r="L112" s="256">
        <f t="shared" si="28"/>
        <v>947069.7237768647</v>
      </c>
      <c r="M112" s="212">
        <f t="shared" si="26"/>
        <v>5755105.1272202283</v>
      </c>
      <c r="N112" s="306">
        <f t="shared" si="22"/>
        <v>408.60685915600487</v>
      </c>
      <c r="O112" s="199">
        <f t="shared" si="27"/>
        <v>700.21962857041342</v>
      </c>
      <c r="P112" s="183"/>
      <c r="Q112" s="397">
        <v>5604148.5139357792</v>
      </c>
      <c r="R112" s="272">
        <f t="shared" si="29"/>
        <v>150956.61328444909</v>
      </c>
      <c r="S112" s="453">
        <f t="shared" si="23"/>
        <v>2.6936583302363815E-2</v>
      </c>
      <c r="T112" s="135"/>
      <c r="U112" s="18"/>
      <c r="V112" s="18"/>
    </row>
    <row r="113" spans="1:22" ht="15">
      <c r="A113" s="35">
        <v>95</v>
      </c>
      <c r="B113" s="49" t="s">
        <v>97</v>
      </c>
      <c r="C113" s="42">
        <f>Vertetie_ienemumi!J100</f>
        <v>1966455.5752765455</v>
      </c>
      <c r="D113" s="104">
        <f>Iedzivotaju_skaits_struktura!C100</f>
        <v>3877</v>
      </c>
      <c r="E113" s="104">
        <f>Iedzivotaju_skaits_struktura!D100</f>
        <v>270</v>
      </c>
      <c r="F113" s="104">
        <f>Iedzivotaju_skaits_struktura!E100</f>
        <v>418</v>
      </c>
      <c r="G113" s="104">
        <f>Iedzivotaju_skaits_struktura!F100</f>
        <v>699</v>
      </c>
      <c r="H113" s="104">
        <v>317.24299999999999</v>
      </c>
      <c r="I113" s="42">
        <f t="shared" si="24"/>
        <v>507.21062039632329</v>
      </c>
      <c r="J113" s="42">
        <f t="shared" si="30"/>
        <v>6870.9493599999996</v>
      </c>
      <c r="K113" s="42">
        <f t="shared" si="25"/>
        <v>286.19852545042562</v>
      </c>
      <c r="L113" s="256">
        <f t="shared" si="28"/>
        <v>699973.2439242187</v>
      </c>
      <c r="M113" s="212">
        <f t="shared" si="26"/>
        <v>2666428.8192007644</v>
      </c>
      <c r="N113" s="306">
        <f t="shared" si="22"/>
        <v>388.07283819084421</v>
      </c>
      <c r="O113" s="199">
        <f t="shared" si="27"/>
        <v>687.75569233963483</v>
      </c>
      <c r="P113" s="183"/>
      <c r="Q113" s="397">
        <v>2568467.5253974725</v>
      </c>
      <c r="R113" s="272">
        <f t="shared" si="29"/>
        <v>97961.293803291861</v>
      </c>
      <c r="S113" s="453">
        <f t="shared" si="23"/>
        <v>3.8139977568192984E-2</v>
      </c>
      <c r="T113" s="135"/>
      <c r="U113" s="18"/>
      <c r="V113" s="18"/>
    </row>
    <row r="114" spans="1:22" ht="15">
      <c r="A114" s="35">
        <v>96</v>
      </c>
      <c r="B114" s="49" t="s">
        <v>98</v>
      </c>
      <c r="C114" s="42">
        <f>Vertetie_ienemumi!J101</f>
        <v>19451744.879018713</v>
      </c>
      <c r="D114" s="104">
        <f>Iedzivotaju_skaits_struktura!C101</f>
        <v>23432</v>
      </c>
      <c r="E114" s="104">
        <f>Iedzivotaju_skaits_struktura!D101</f>
        <v>2076</v>
      </c>
      <c r="F114" s="104">
        <f>Iedzivotaju_skaits_struktura!E101</f>
        <v>2698</v>
      </c>
      <c r="G114" s="104">
        <f>Iedzivotaju_skaits_struktura!F101</f>
        <v>4428</v>
      </c>
      <c r="H114" s="104">
        <v>123</v>
      </c>
      <c r="I114" s="42">
        <f t="shared" si="24"/>
        <v>830.13592006737417</v>
      </c>
      <c r="J114" s="42">
        <f t="shared" si="30"/>
        <v>40549</v>
      </c>
      <c r="K114" s="42">
        <f t="shared" si="25"/>
        <v>479.70960761100673</v>
      </c>
      <c r="L114" s="256">
        <f t="shared" si="28"/>
        <v>-795138.09645167354</v>
      </c>
      <c r="M114" s="212">
        <f t="shared" si="26"/>
        <v>18656606.782567039</v>
      </c>
      <c r="N114" s="306">
        <f t="shared" ref="N114:N139" si="31">M114/J114</f>
        <v>460.10029304217215</v>
      </c>
      <c r="O114" s="199">
        <f t="shared" si="27"/>
        <v>796.20206480740183</v>
      </c>
      <c r="P114" s="183"/>
      <c r="Q114" s="397">
        <v>17288779.135227121</v>
      </c>
      <c r="R114" s="272">
        <f t="shared" si="29"/>
        <v>1367827.6473399177</v>
      </c>
      <c r="S114" s="453">
        <f t="shared" ref="S114:S139" si="32">M114/Q114-1</f>
        <v>7.911649727497938E-2</v>
      </c>
      <c r="T114" s="135"/>
      <c r="U114" s="18"/>
      <c r="V114" s="18"/>
    </row>
    <row r="115" spans="1:22" ht="15">
      <c r="A115" s="35">
        <v>97</v>
      </c>
      <c r="B115" s="49" t="s">
        <v>99</v>
      </c>
      <c r="C115" s="42">
        <f>Vertetie_ienemumi!J102</f>
        <v>14881579.496172726</v>
      </c>
      <c r="D115" s="104">
        <f>Iedzivotaju_skaits_struktura!C102</f>
        <v>25537</v>
      </c>
      <c r="E115" s="104">
        <f>Iedzivotaju_skaits_struktura!D102</f>
        <v>1742</v>
      </c>
      <c r="F115" s="104">
        <f>Iedzivotaju_skaits_struktura!E102</f>
        <v>2937</v>
      </c>
      <c r="G115" s="104">
        <f>Iedzivotaju_skaits_struktura!F102</f>
        <v>4947</v>
      </c>
      <c r="H115" s="104">
        <v>1680.259</v>
      </c>
      <c r="I115" s="42">
        <f t="shared" si="24"/>
        <v>582.74580006158612</v>
      </c>
      <c r="J115" s="42">
        <f t="shared" si="30"/>
        <v>45402.673679999993</v>
      </c>
      <c r="K115" s="42">
        <f t="shared" si="25"/>
        <v>327.76879179095801</v>
      </c>
      <c r="L115" s="256">
        <f t="shared" si="28"/>
        <v>3440481.3331317971</v>
      </c>
      <c r="M115" s="212">
        <f t="shared" si="26"/>
        <v>18322060.829304524</v>
      </c>
      <c r="N115" s="306">
        <f t="shared" si="31"/>
        <v>403.54585631760807</v>
      </c>
      <c r="O115" s="199">
        <f t="shared" si="27"/>
        <v>717.47115280982587</v>
      </c>
      <c r="P115" s="183"/>
      <c r="Q115" s="397">
        <v>17464748.148172677</v>
      </c>
      <c r="R115" s="272">
        <f t="shared" si="29"/>
        <v>857312.6811318472</v>
      </c>
      <c r="S115" s="453">
        <f t="shared" si="32"/>
        <v>4.9088178876575794E-2</v>
      </c>
      <c r="T115" s="135"/>
      <c r="U115" s="18"/>
      <c r="V115" s="18"/>
    </row>
    <row r="116" spans="1:22" ht="15">
      <c r="A116" s="35">
        <v>98</v>
      </c>
      <c r="B116" s="49" t="s">
        <v>100</v>
      </c>
      <c r="C116" s="42">
        <f>Vertetie_ienemumi!J103</f>
        <v>5859990.9106565174</v>
      </c>
      <c r="D116" s="104">
        <f>Iedzivotaju_skaits_struktura!C103</f>
        <v>6127</v>
      </c>
      <c r="E116" s="104">
        <f>Iedzivotaju_skaits_struktura!D103</f>
        <v>412</v>
      </c>
      <c r="F116" s="104">
        <f>Iedzivotaju_skaits_struktura!E103</f>
        <v>636</v>
      </c>
      <c r="G116" s="104">
        <f>Iedzivotaju_skaits_struktura!F103</f>
        <v>1471</v>
      </c>
      <c r="H116" s="104">
        <v>47.738999999999997</v>
      </c>
      <c r="I116" s="42">
        <f t="shared" si="24"/>
        <v>956.4209091980606</v>
      </c>
      <c r="J116" s="42">
        <f t="shared" si="30"/>
        <v>10325.54328</v>
      </c>
      <c r="K116" s="42">
        <f t="shared" si="25"/>
        <v>567.5237371777805</v>
      </c>
      <c r="L116" s="256">
        <f t="shared" si="28"/>
        <v>-771708.71484809287</v>
      </c>
      <c r="M116" s="212">
        <f t="shared" si="26"/>
        <v>5088282.1958084246</v>
      </c>
      <c r="N116" s="306">
        <f t="shared" si="31"/>
        <v>492.78590557691456</v>
      </c>
      <c r="O116" s="199">
        <f t="shared" si="27"/>
        <v>830.46877685791162</v>
      </c>
      <c r="P116" s="183"/>
      <c r="Q116" s="397">
        <v>4809301.8422484268</v>
      </c>
      <c r="R116" s="272">
        <f t="shared" si="29"/>
        <v>278980.35355999786</v>
      </c>
      <c r="S116" s="453">
        <f t="shared" si="32"/>
        <v>5.8008493272189821E-2</v>
      </c>
      <c r="T116" s="135"/>
      <c r="U116" s="18"/>
      <c r="V116" s="18"/>
    </row>
    <row r="117" spans="1:22" ht="15">
      <c r="A117" s="35">
        <v>99</v>
      </c>
      <c r="B117" s="49" t="s">
        <v>101</v>
      </c>
      <c r="C117" s="42">
        <f>Vertetie_ienemumi!J104</f>
        <v>1822856.757385195</v>
      </c>
      <c r="D117" s="104">
        <f>Iedzivotaju_skaits_struktura!C104</f>
        <v>2360</v>
      </c>
      <c r="E117" s="104">
        <f>Iedzivotaju_skaits_struktura!D104</f>
        <v>150</v>
      </c>
      <c r="F117" s="104">
        <f>Iedzivotaju_skaits_struktura!E104</f>
        <v>275</v>
      </c>
      <c r="G117" s="104">
        <f>Iedzivotaju_skaits_struktura!F104</f>
        <v>457</v>
      </c>
      <c r="H117" s="104">
        <v>229.90299999999999</v>
      </c>
      <c r="I117" s="42">
        <f t="shared" si="24"/>
        <v>772.39693109542156</v>
      </c>
      <c r="J117" s="42">
        <f t="shared" si="30"/>
        <v>4295.13256</v>
      </c>
      <c r="K117" s="42">
        <f t="shared" si="25"/>
        <v>424.40058180304334</v>
      </c>
      <c r="L117" s="256">
        <f t="shared" si="28"/>
        <v>64912.081146807555</v>
      </c>
      <c r="M117" s="212">
        <f t="shared" si="26"/>
        <v>1887768.8385320026</v>
      </c>
      <c r="N117" s="306">
        <f t="shared" si="31"/>
        <v>439.51352191374571</v>
      </c>
      <c r="O117" s="199">
        <f t="shared" si="27"/>
        <v>799.90205022542489</v>
      </c>
      <c r="P117" s="183"/>
      <c r="Q117" s="397">
        <v>1824920.9157116781</v>
      </c>
      <c r="R117" s="272">
        <f t="shared" si="29"/>
        <v>62847.922820324544</v>
      </c>
      <c r="S117" s="453">
        <f t="shared" si="32"/>
        <v>3.4438710345875645E-2</v>
      </c>
      <c r="T117" s="135"/>
      <c r="U117" s="18"/>
      <c r="V117" s="18"/>
    </row>
    <row r="118" spans="1:22" ht="15">
      <c r="A118" s="35">
        <v>100</v>
      </c>
      <c r="B118" s="49" t="s">
        <v>102</v>
      </c>
      <c r="C118" s="42">
        <f>Vertetie_ienemumi!J105</f>
        <v>15249957.076863481</v>
      </c>
      <c r="D118" s="104">
        <f>Iedzivotaju_skaits_struktura!C105</f>
        <v>18347</v>
      </c>
      <c r="E118" s="104">
        <f>Iedzivotaju_skaits_struktura!D105</f>
        <v>1773</v>
      </c>
      <c r="F118" s="104">
        <f>Iedzivotaju_skaits_struktura!E105</f>
        <v>2190</v>
      </c>
      <c r="G118" s="104">
        <f>Iedzivotaju_skaits_struktura!F105</f>
        <v>3270</v>
      </c>
      <c r="H118" s="104">
        <v>360.54199999999997</v>
      </c>
      <c r="I118" s="42">
        <f t="shared" si="24"/>
        <v>831.19622155466732</v>
      </c>
      <c r="J118" s="42">
        <f t="shared" si="30"/>
        <v>32603.043840000002</v>
      </c>
      <c r="K118" s="42">
        <f t="shared" si="25"/>
        <v>467.74642121462364</v>
      </c>
      <c r="L118" s="256">
        <f t="shared" si="28"/>
        <v>-394463.86046270124</v>
      </c>
      <c r="M118" s="212">
        <f t="shared" si="26"/>
        <v>14855493.21640078</v>
      </c>
      <c r="N118" s="306">
        <f t="shared" si="31"/>
        <v>455.64743246993646</v>
      </c>
      <c r="O118" s="199">
        <f t="shared" si="27"/>
        <v>809.69603839324031</v>
      </c>
      <c r="P118" s="183"/>
      <c r="Q118" s="397">
        <v>13729119.966498541</v>
      </c>
      <c r="R118" s="272">
        <f t="shared" si="29"/>
        <v>1126373.2499022391</v>
      </c>
      <c r="S118" s="453">
        <f t="shared" si="32"/>
        <v>8.2042640216619001E-2</v>
      </c>
      <c r="T118" s="135"/>
      <c r="U118" s="18"/>
      <c r="V118" s="18"/>
    </row>
    <row r="119" spans="1:22" ht="15">
      <c r="A119" s="35">
        <v>101</v>
      </c>
      <c r="B119" s="49" t="s">
        <v>103</v>
      </c>
      <c r="C119" s="42">
        <f>Vertetie_ienemumi!J106</f>
        <v>2254406.8111999622</v>
      </c>
      <c r="D119" s="104">
        <f>Iedzivotaju_skaits_struktura!C106</f>
        <v>3672</v>
      </c>
      <c r="E119" s="104">
        <f>Iedzivotaju_skaits_struktura!D106</f>
        <v>242</v>
      </c>
      <c r="F119" s="104">
        <f>Iedzivotaju_skaits_struktura!E106</f>
        <v>371</v>
      </c>
      <c r="G119" s="104">
        <f>Iedzivotaju_skaits_struktura!F106</f>
        <v>865</v>
      </c>
      <c r="H119" s="104">
        <v>105.40100000000001</v>
      </c>
      <c r="I119" s="42">
        <f t="shared" si="24"/>
        <v>613.94521002177623</v>
      </c>
      <c r="J119" s="42">
        <f t="shared" si="30"/>
        <v>6248.0495200000005</v>
      </c>
      <c r="K119" s="42">
        <f t="shared" si="25"/>
        <v>360.81769262289106</v>
      </c>
      <c r="L119" s="256">
        <f t="shared" si="28"/>
        <v>343826.50224510452</v>
      </c>
      <c r="M119" s="212">
        <f t="shared" si="26"/>
        <v>2598233.3134450666</v>
      </c>
      <c r="N119" s="306">
        <f t="shared" si="31"/>
        <v>415.84710638546068</v>
      </c>
      <c r="O119" s="199">
        <f t="shared" si="27"/>
        <v>707.57987838917938</v>
      </c>
      <c r="P119" s="183"/>
      <c r="Q119" s="397">
        <v>2450519.6061032289</v>
      </c>
      <c r="R119" s="272">
        <f t="shared" si="29"/>
        <v>147713.7073418377</v>
      </c>
      <c r="S119" s="453">
        <f t="shared" si="32"/>
        <v>6.0278525000960537E-2</v>
      </c>
      <c r="T119" s="135"/>
      <c r="U119" s="18"/>
      <c r="V119" s="18"/>
    </row>
    <row r="120" spans="1:22" ht="15">
      <c r="A120" s="35">
        <v>102</v>
      </c>
      <c r="B120" s="49" t="s">
        <v>104</v>
      </c>
      <c r="C120" s="42">
        <f>Vertetie_ienemumi!J107</f>
        <v>2201812.9270949885</v>
      </c>
      <c r="D120" s="104">
        <f>Iedzivotaju_skaits_struktura!C107</f>
        <v>5192</v>
      </c>
      <c r="E120" s="104">
        <f>Iedzivotaju_skaits_struktura!D107</f>
        <v>280</v>
      </c>
      <c r="F120" s="104">
        <f>Iedzivotaju_skaits_struktura!E107</f>
        <v>590</v>
      </c>
      <c r="G120" s="104">
        <f>Iedzivotaju_skaits_struktura!F107</f>
        <v>1202</v>
      </c>
      <c r="H120" s="104">
        <v>555.495</v>
      </c>
      <c r="I120" s="42">
        <f t="shared" si="24"/>
        <v>424.07799058069889</v>
      </c>
      <c r="J120" s="42">
        <f t="shared" si="30"/>
        <v>9504.4323999999997</v>
      </c>
      <c r="K120" s="42">
        <f t="shared" si="25"/>
        <v>231.6616957678597</v>
      </c>
      <c r="L120" s="256">
        <f t="shared" si="28"/>
        <v>1293665.3371942872</v>
      </c>
      <c r="M120" s="212">
        <f t="shared" si="26"/>
        <v>3495478.2642892757</v>
      </c>
      <c r="N120" s="306">
        <f t="shared" si="31"/>
        <v>367.77348895545578</v>
      </c>
      <c r="O120" s="199">
        <f t="shared" si="27"/>
        <v>673.24311715895146</v>
      </c>
      <c r="P120" s="183"/>
      <c r="Q120" s="397">
        <v>3416481.6854079855</v>
      </c>
      <c r="R120" s="272">
        <f t="shared" si="29"/>
        <v>78996.578881290276</v>
      </c>
      <c r="S120" s="453">
        <f t="shared" si="32"/>
        <v>2.3122201772276307E-2</v>
      </c>
      <c r="T120" s="135"/>
      <c r="U120" s="18"/>
      <c r="V120" s="18"/>
    </row>
    <row r="121" spans="1:22" ht="15">
      <c r="A121" s="35">
        <v>103</v>
      </c>
      <c r="B121" s="49" t="s">
        <v>105</v>
      </c>
      <c r="C121" s="42">
        <f>Vertetie_ienemumi!J108</f>
        <v>8042026.2542087184</v>
      </c>
      <c r="D121" s="104">
        <f>Iedzivotaju_skaits_struktura!C108</f>
        <v>13058</v>
      </c>
      <c r="E121" s="104">
        <f>Iedzivotaju_skaits_struktura!D108</f>
        <v>975</v>
      </c>
      <c r="F121" s="104">
        <f>Iedzivotaju_skaits_struktura!E108</f>
        <v>1455</v>
      </c>
      <c r="G121" s="104">
        <f>Iedzivotaju_skaits_struktura!F108</f>
        <v>2594</v>
      </c>
      <c r="H121" s="104">
        <v>942.02199999999993</v>
      </c>
      <c r="I121" s="42">
        <f t="shared" si="24"/>
        <v>615.86967791459017</v>
      </c>
      <c r="J121" s="42">
        <f t="shared" si="30"/>
        <v>23434.23344</v>
      </c>
      <c r="K121" s="42">
        <f t="shared" si="25"/>
        <v>343.17428282001094</v>
      </c>
      <c r="L121" s="256">
        <f t="shared" si="28"/>
        <v>1549136.5611080388</v>
      </c>
      <c r="M121" s="212">
        <f t="shared" si="26"/>
        <v>9591162.8153167572</v>
      </c>
      <c r="N121" s="306">
        <f t="shared" si="31"/>
        <v>409.27998945958939</v>
      </c>
      <c r="O121" s="199">
        <f t="shared" si="27"/>
        <v>734.50473390387174</v>
      </c>
      <c r="P121" s="183"/>
      <c r="Q121" s="397">
        <v>9056792.6982117016</v>
      </c>
      <c r="R121" s="272">
        <f t="shared" si="29"/>
        <v>534370.1171050556</v>
      </c>
      <c r="S121" s="453">
        <f t="shared" si="32"/>
        <v>5.9002136287227724E-2</v>
      </c>
      <c r="T121" s="135"/>
      <c r="U121" s="18"/>
      <c r="V121" s="18"/>
    </row>
    <row r="122" spans="1:22" ht="15">
      <c r="A122" s="35">
        <v>104</v>
      </c>
      <c r="B122" s="49" t="s">
        <v>106</v>
      </c>
      <c r="C122" s="42">
        <f>Vertetie_ienemumi!J109</f>
        <v>10678392.743191324</v>
      </c>
      <c r="D122" s="104">
        <f>Iedzivotaju_skaits_struktura!C109</f>
        <v>10697</v>
      </c>
      <c r="E122" s="104">
        <f>Iedzivotaju_skaits_struktura!D109</f>
        <v>1034</v>
      </c>
      <c r="F122" s="104">
        <f>Iedzivotaju_skaits_struktura!E109</f>
        <v>1449</v>
      </c>
      <c r="G122" s="104">
        <f>Iedzivotaju_skaits_struktura!F109</f>
        <v>1659</v>
      </c>
      <c r="H122" s="104">
        <v>53.454999999999998</v>
      </c>
      <c r="I122" s="42">
        <f t="shared" si="24"/>
        <v>998.2605163308707</v>
      </c>
      <c r="J122" s="42">
        <f t="shared" si="30"/>
        <v>19149.211599999999</v>
      </c>
      <c r="K122" s="42">
        <f t="shared" si="25"/>
        <v>557.64137794536282</v>
      </c>
      <c r="L122" s="256">
        <f t="shared" si="28"/>
        <v>-1312368.6360463197</v>
      </c>
      <c r="M122" s="212">
        <f t="shared" si="26"/>
        <v>9366024.107145004</v>
      </c>
      <c r="N122" s="306">
        <f t="shared" si="31"/>
        <v>489.10755715629591</v>
      </c>
      <c r="O122" s="199">
        <f t="shared" si="27"/>
        <v>875.57484408198593</v>
      </c>
      <c r="P122" s="183"/>
      <c r="Q122" s="397">
        <v>8711811.9655761477</v>
      </c>
      <c r="R122" s="272">
        <f t="shared" si="29"/>
        <v>654212.14156885631</v>
      </c>
      <c r="S122" s="453">
        <f t="shared" si="32"/>
        <v>7.5094841825547931E-2</v>
      </c>
      <c r="T122" s="135"/>
      <c r="U122" s="18"/>
      <c r="V122" s="18"/>
    </row>
    <row r="123" spans="1:22" ht="15">
      <c r="A123" s="35">
        <v>105</v>
      </c>
      <c r="B123" s="49" t="s">
        <v>107</v>
      </c>
      <c r="C123" s="42">
        <f>Vertetie_ienemumi!J110</f>
        <v>1725080.3607774877</v>
      </c>
      <c r="D123" s="104">
        <f>Iedzivotaju_skaits_struktura!C110</f>
        <v>3444</v>
      </c>
      <c r="E123" s="104">
        <f>Iedzivotaju_skaits_struktura!D110</f>
        <v>142</v>
      </c>
      <c r="F123" s="104">
        <f>Iedzivotaju_skaits_struktura!E110</f>
        <v>343</v>
      </c>
      <c r="G123" s="104">
        <f>Iedzivotaju_skaits_struktura!F110</f>
        <v>911</v>
      </c>
      <c r="H123" s="104">
        <v>374.9</v>
      </c>
      <c r="I123" s="42">
        <f t="shared" si="24"/>
        <v>500.89441369845753</v>
      </c>
      <c r="J123" s="42">
        <f t="shared" si="30"/>
        <v>6138.4479999999994</v>
      </c>
      <c r="K123" s="42">
        <f t="shared" si="25"/>
        <v>281.02874876149281</v>
      </c>
      <c r="L123" s="256">
        <f t="shared" si="28"/>
        <v>645272.5996757648</v>
      </c>
      <c r="M123" s="212">
        <f t="shared" si="26"/>
        <v>2370352.9604532523</v>
      </c>
      <c r="N123" s="306">
        <f t="shared" si="31"/>
        <v>386.14857704313084</v>
      </c>
      <c r="O123" s="199">
        <f t="shared" si="27"/>
        <v>688.25579571813364</v>
      </c>
      <c r="P123" s="183"/>
      <c r="Q123" s="397">
        <v>2314759.6457874412</v>
      </c>
      <c r="R123" s="272">
        <f t="shared" si="29"/>
        <v>55593.314665811136</v>
      </c>
      <c r="S123" s="453">
        <f t="shared" si="32"/>
        <v>2.4016884330510857E-2</v>
      </c>
      <c r="T123" s="135"/>
      <c r="U123" s="18"/>
      <c r="V123" s="18"/>
    </row>
    <row r="124" spans="1:22" ht="15">
      <c r="A124" s="35">
        <v>106</v>
      </c>
      <c r="B124" s="49" t="s">
        <v>108</v>
      </c>
      <c r="C124" s="42">
        <f>Vertetie_ienemumi!J111</f>
        <v>16564430.109581146</v>
      </c>
      <c r="D124" s="104">
        <f>Iedzivotaju_skaits_struktura!C111</f>
        <v>31294</v>
      </c>
      <c r="E124" s="104">
        <f>Iedzivotaju_skaits_struktura!D111</f>
        <v>2071</v>
      </c>
      <c r="F124" s="104">
        <f>Iedzivotaju_skaits_struktura!E111</f>
        <v>3495</v>
      </c>
      <c r="G124" s="104">
        <f>Iedzivotaju_skaits_struktura!F111</f>
        <v>6344</v>
      </c>
      <c r="H124" s="104">
        <v>1760.9389999999999</v>
      </c>
      <c r="I124" s="42">
        <f t="shared" si="24"/>
        <v>529.31648589445729</v>
      </c>
      <c r="J124" s="42">
        <f t="shared" si="30"/>
        <v>54905.027279999995</v>
      </c>
      <c r="K124" s="42">
        <f t="shared" si="25"/>
        <v>301.69241197362987</v>
      </c>
      <c r="L124" s="256">
        <f t="shared" ref="L124:L137" si="33">(0.6*($K$16-K124)+$K$9/$J$16*($K$7-K124)/($K$7-$K$5))*J124</f>
        <v>5059358.8799473708</v>
      </c>
      <c r="M124" s="212">
        <f t="shared" si="26"/>
        <v>21623788.989528518</v>
      </c>
      <c r="N124" s="306">
        <f t="shared" si="31"/>
        <v>393.8398733371601</v>
      </c>
      <c r="O124" s="199">
        <f t="shared" si="27"/>
        <v>690.9883360877011</v>
      </c>
      <c r="P124" s="183"/>
      <c r="Q124" s="397">
        <v>20799757.994108159</v>
      </c>
      <c r="R124" s="272">
        <f t="shared" ref="R124:R137" si="34">M124-Q124</f>
        <v>824030.99542035908</v>
      </c>
      <c r="S124" s="453">
        <f t="shared" si="32"/>
        <v>3.9617335723510783E-2</v>
      </c>
      <c r="T124" s="135"/>
      <c r="U124" s="18"/>
      <c r="V124" s="18"/>
    </row>
    <row r="125" spans="1:22" ht="15">
      <c r="A125" s="35">
        <v>107</v>
      </c>
      <c r="B125" s="49" t="s">
        <v>109</v>
      </c>
      <c r="C125" s="42">
        <f>Vertetie_ienemumi!J112</f>
        <v>2353151.4791002069</v>
      </c>
      <c r="D125" s="104">
        <f>Iedzivotaju_skaits_struktura!C112</f>
        <v>3575</v>
      </c>
      <c r="E125" s="104">
        <f>Iedzivotaju_skaits_struktura!D112</f>
        <v>226</v>
      </c>
      <c r="F125" s="104">
        <f>Iedzivotaju_skaits_struktura!E112</f>
        <v>370</v>
      </c>
      <c r="G125" s="104">
        <f>Iedzivotaju_skaits_struktura!F112</f>
        <v>716</v>
      </c>
      <c r="H125" s="104">
        <v>223.85400000000001</v>
      </c>
      <c r="I125" s="42">
        <f t="shared" si="24"/>
        <v>658.22418995809983</v>
      </c>
      <c r="J125" s="42">
        <f t="shared" si="30"/>
        <v>6180.1380799999997</v>
      </c>
      <c r="K125" s="42">
        <f t="shared" si="25"/>
        <v>380.76034040653781</v>
      </c>
      <c r="L125" s="256">
        <f t="shared" si="33"/>
        <v>262715.75721912982</v>
      </c>
      <c r="M125" s="212">
        <f t="shared" si="26"/>
        <v>2615867.2363193366</v>
      </c>
      <c r="N125" s="306">
        <f t="shared" si="31"/>
        <v>423.27003093745384</v>
      </c>
      <c r="O125" s="199">
        <f t="shared" si="27"/>
        <v>731.71111505435988</v>
      </c>
      <c r="P125" s="183"/>
      <c r="Q125" s="397">
        <v>2463828.4421777888</v>
      </c>
      <c r="R125" s="272">
        <f t="shared" si="34"/>
        <v>152038.79414154775</v>
      </c>
      <c r="S125" s="453">
        <f t="shared" si="32"/>
        <v>6.1708352553621726E-2</v>
      </c>
      <c r="T125" s="135"/>
      <c r="U125" s="18"/>
      <c r="V125" s="18"/>
    </row>
    <row r="126" spans="1:22" ht="15">
      <c r="A126" s="35">
        <v>108</v>
      </c>
      <c r="B126" s="49" t="s">
        <v>110</v>
      </c>
      <c r="C126" s="42">
        <f>Vertetie_ienemumi!J113</f>
        <v>18515499.626541115</v>
      </c>
      <c r="D126" s="104">
        <f>Iedzivotaju_skaits_struktura!C113</f>
        <v>30747</v>
      </c>
      <c r="E126" s="104">
        <f>Iedzivotaju_skaits_struktura!D113</f>
        <v>2378</v>
      </c>
      <c r="F126" s="104">
        <f>Iedzivotaju_skaits_struktura!E113</f>
        <v>3726</v>
      </c>
      <c r="G126" s="104">
        <f>Iedzivotaju_skaits_struktura!F113</f>
        <v>6030</v>
      </c>
      <c r="H126" s="104">
        <v>1192.212</v>
      </c>
      <c r="I126" s="42">
        <f t="shared" si="24"/>
        <v>602.18881928451935</v>
      </c>
      <c r="J126" s="42">
        <f t="shared" si="30"/>
        <v>54732.642239999994</v>
      </c>
      <c r="K126" s="42">
        <f t="shared" si="25"/>
        <v>338.28989189580039</v>
      </c>
      <c r="L126" s="256">
        <f t="shared" si="33"/>
        <v>3785969.6609555944</v>
      </c>
      <c r="M126" s="212">
        <f t="shared" si="26"/>
        <v>22301469.287496708</v>
      </c>
      <c r="N126" s="306">
        <f t="shared" si="31"/>
        <v>407.46195277227514</v>
      </c>
      <c r="O126" s="199">
        <f t="shared" si="27"/>
        <v>725.32179684186121</v>
      </c>
      <c r="P126" s="183"/>
      <c r="Q126" s="397">
        <v>21111159.862795454</v>
      </c>
      <c r="R126" s="272">
        <f t="shared" si="34"/>
        <v>1190309.4247012548</v>
      </c>
      <c r="S126" s="453">
        <f t="shared" si="32"/>
        <v>5.6382947807569694E-2</v>
      </c>
      <c r="T126" s="135"/>
      <c r="U126" s="18"/>
      <c r="V126" s="18"/>
    </row>
    <row r="127" spans="1:22" ht="15">
      <c r="A127" s="35">
        <v>109</v>
      </c>
      <c r="B127" s="49" t="s">
        <v>111</v>
      </c>
      <c r="C127" s="42">
        <f>Vertetie_ienemumi!J114</f>
        <v>1242877.2892157121</v>
      </c>
      <c r="D127" s="104">
        <f>Iedzivotaju_skaits_struktura!C114</f>
        <v>2622</v>
      </c>
      <c r="E127" s="104">
        <f>Iedzivotaju_skaits_struktura!D114</f>
        <v>171</v>
      </c>
      <c r="F127" s="104">
        <f>Iedzivotaju_skaits_struktura!E114</f>
        <v>304</v>
      </c>
      <c r="G127" s="104">
        <f>Iedzivotaju_skaits_struktura!F114</f>
        <v>630</v>
      </c>
      <c r="H127" s="104">
        <v>306.41200000000003</v>
      </c>
      <c r="I127" s="42">
        <f t="shared" si="24"/>
        <v>474.0187983278841</v>
      </c>
      <c r="J127" s="42">
        <f t="shared" si="30"/>
        <v>4945.1262400000005</v>
      </c>
      <c r="K127" s="42">
        <f t="shared" si="25"/>
        <v>251.33378378945326</v>
      </c>
      <c r="L127" s="256">
        <f t="shared" si="33"/>
        <v>612018.33638837154</v>
      </c>
      <c r="M127" s="212">
        <f t="shared" si="26"/>
        <v>1854895.6256040838</v>
      </c>
      <c r="N127" s="306">
        <f t="shared" si="31"/>
        <v>375.09570748674832</v>
      </c>
      <c r="O127" s="199">
        <f t="shared" si="27"/>
        <v>707.43540259499764</v>
      </c>
      <c r="P127" s="183"/>
      <c r="Q127" s="397">
        <v>1751567.6891456486</v>
      </c>
      <c r="R127" s="272">
        <f t="shared" si="34"/>
        <v>103327.93645843514</v>
      </c>
      <c r="S127" s="453">
        <f t="shared" si="32"/>
        <v>5.8991689044478157E-2</v>
      </c>
      <c r="T127" s="135"/>
      <c r="U127" s="18"/>
      <c r="V127" s="18"/>
    </row>
    <row r="128" spans="1:22" ht="15">
      <c r="A128" s="35">
        <v>110</v>
      </c>
      <c r="B128" s="49" t="s">
        <v>112</v>
      </c>
      <c r="C128" s="42">
        <f>Vertetie_ienemumi!J115</f>
        <v>4781550.1117992289</v>
      </c>
      <c r="D128" s="104">
        <f>Iedzivotaju_skaits_struktura!C115</f>
        <v>9204</v>
      </c>
      <c r="E128" s="104">
        <f>Iedzivotaju_skaits_struktura!D115</f>
        <v>529</v>
      </c>
      <c r="F128" s="104">
        <f>Iedzivotaju_skaits_struktura!E115</f>
        <v>882</v>
      </c>
      <c r="G128" s="104">
        <f>Iedzivotaju_skaits_struktura!F115</f>
        <v>2265</v>
      </c>
      <c r="H128" s="104">
        <v>907.60800000000006</v>
      </c>
      <c r="I128" s="42">
        <f t="shared" si="24"/>
        <v>519.50783483259772</v>
      </c>
      <c r="J128" s="42">
        <f t="shared" si="30"/>
        <v>16372.844160000001</v>
      </c>
      <c r="K128" s="42">
        <f t="shared" si="25"/>
        <v>292.04150879789654</v>
      </c>
      <c r="L128" s="256">
        <f t="shared" si="33"/>
        <v>1607914.2712595421</v>
      </c>
      <c r="M128" s="212">
        <f t="shared" si="26"/>
        <v>6389464.3830587715</v>
      </c>
      <c r="N128" s="306">
        <f t="shared" si="31"/>
        <v>390.2476760066329</v>
      </c>
      <c r="O128" s="199">
        <f t="shared" si="27"/>
        <v>694.20516982385607</v>
      </c>
      <c r="P128" s="183"/>
      <c r="Q128" s="397">
        <v>6058926.2268961379</v>
      </c>
      <c r="R128" s="272">
        <f t="shared" si="34"/>
        <v>330538.15616263356</v>
      </c>
      <c r="S128" s="453">
        <f t="shared" si="32"/>
        <v>5.4553916615677434E-2</v>
      </c>
      <c r="T128" s="135"/>
      <c r="U128" s="18"/>
      <c r="V128" s="18"/>
    </row>
    <row r="129" spans="1:22" ht="15">
      <c r="A129" s="35">
        <v>111</v>
      </c>
      <c r="B129" s="49" t="s">
        <v>113</v>
      </c>
      <c r="C129" s="42">
        <f>Vertetie_ienemumi!J116</f>
        <v>1434023.2312735775</v>
      </c>
      <c r="D129" s="104">
        <f>Iedzivotaju_skaits_struktura!C116</f>
        <v>3444</v>
      </c>
      <c r="E129" s="104">
        <f>Iedzivotaju_skaits_struktura!D116</f>
        <v>178</v>
      </c>
      <c r="F129" s="104">
        <f>Iedzivotaju_skaits_struktura!E116</f>
        <v>346</v>
      </c>
      <c r="G129" s="104">
        <f>Iedzivotaju_skaits_struktura!F116</f>
        <v>822</v>
      </c>
      <c r="H129" s="104">
        <v>277.31400000000002</v>
      </c>
      <c r="I129" s="42">
        <f t="shared" si="24"/>
        <v>416.38305205388428</v>
      </c>
      <c r="J129" s="42">
        <f t="shared" si="30"/>
        <v>6018.2772799999993</v>
      </c>
      <c r="K129" s="42">
        <f t="shared" si="25"/>
        <v>238.2780261785442</v>
      </c>
      <c r="L129" s="256">
        <f t="shared" si="33"/>
        <v>794160.74135454127</v>
      </c>
      <c r="M129" s="212">
        <f t="shared" si="26"/>
        <v>2228183.9726281189</v>
      </c>
      <c r="N129" s="306">
        <f t="shared" si="31"/>
        <v>370.23617705898045</v>
      </c>
      <c r="O129" s="199">
        <f t="shared" si="27"/>
        <v>646.97560180839696</v>
      </c>
      <c r="P129" s="183"/>
      <c r="Q129" s="397">
        <v>2117862.9103028057</v>
      </c>
      <c r="R129" s="272">
        <f t="shared" si="34"/>
        <v>110321.06232531322</v>
      </c>
      <c r="S129" s="453">
        <f t="shared" si="32"/>
        <v>5.2090747606293286E-2</v>
      </c>
      <c r="T129" s="135"/>
      <c r="U129" s="18"/>
      <c r="V129" s="18"/>
    </row>
    <row r="130" spans="1:22" ht="15">
      <c r="A130" s="35">
        <v>112</v>
      </c>
      <c r="B130" s="49" t="s">
        <v>114</v>
      </c>
      <c r="C130" s="42">
        <f>Vertetie_ienemumi!J117</f>
        <v>749911.15153123275</v>
      </c>
      <c r="D130" s="104">
        <f>Iedzivotaju_skaits_struktura!C117</f>
        <v>2085</v>
      </c>
      <c r="E130" s="104">
        <f>Iedzivotaju_skaits_struktura!D117</f>
        <v>133</v>
      </c>
      <c r="F130" s="104">
        <f>Iedzivotaju_skaits_struktura!E117</f>
        <v>171</v>
      </c>
      <c r="G130" s="104">
        <f>Iedzivotaju_skaits_struktura!F117</f>
        <v>465</v>
      </c>
      <c r="H130" s="104">
        <v>287.12099999999998</v>
      </c>
      <c r="I130" s="42">
        <f t="shared" si="24"/>
        <v>359.66961704135866</v>
      </c>
      <c r="J130" s="42">
        <f t="shared" si="30"/>
        <v>3734.2039199999999</v>
      </c>
      <c r="K130" s="42">
        <f t="shared" si="25"/>
        <v>200.82222813670893</v>
      </c>
      <c r="L130" s="256">
        <f t="shared" si="33"/>
        <v>580565.61497608852</v>
      </c>
      <c r="M130" s="212">
        <f t="shared" si="26"/>
        <v>1330476.7665073213</v>
      </c>
      <c r="N130" s="306">
        <f t="shared" si="31"/>
        <v>356.29461995404932</v>
      </c>
      <c r="O130" s="199">
        <f t="shared" si="27"/>
        <v>638.11835324092146</v>
      </c>
      <c r="P130" s="183"/>
      <c r="Q130" s="397">
        <v>1260277.2212838628</v>
      </c>
      <c r="R130" s="272">
        <f t="shared" si="34"/>
        <v>70199.545223458437</v>
      </c>
      <c r="S130" s="453">
        <f t="shared" si="32"/>
        <v>5.5701669472328685E-2</v>
      </c>
      <c r="T130" s="135"/>
      <c r="U130" s="18"/>
      <c r="V130" s="18"/>
    </row>
    <row r="131" spans="1:22" ht="15">
      <c r="A131" s="35">
        <v>113</v>
      </c>
      <c r="B131" s="49" t="s">
        <v>115</v>
      </c>
      <c r="C131" s="42">
        <f>Vertetie_ienemumi!J118</f>
        <v>2032515.8632718225</v>
      </c>
      <c r="D131" s="104">
        <f>Iedzivotaju_skaits_struktura!C118</f>
        <v>4090</v>
      </c>
      <c r="E131" s="104">
        <f>Iedzivotaju_skaits_struktura!D118</f>
        <v>219</v>
      </c>
      <c r="F131" s="104">
        <f>Iedzivotaju_skaits_struktura!E118</f>
        <v>373</v>
      </c>
      <c r="G131" s="104">
        <f>Iedzivotaju_skaits_struktura!F118</f>
        <v>861</v>
      </c>
      <c r="H131" s="104">
        <v>540.97300000000007</v>
      </c>
      <c r="I131" s="42">
        <f t="shared" si="24"/>
        <v>496.94764383174146</v>
      </c>
      <c r="J131" s="42">
        <f t="shared" si="30"/>
        <v>7277.8589600000014</v>
      </c>
      <c r="K131" s="42">
        <f t="shared" si="25"/>
        <v>279.27387359974642</v>
      </c>
      <c r="L131" s="256">
        <f t="shared" si="33"/>
        <v>773065.20510317408</v>
      </c>
      <c r="M131" s="212">
        <f t="shared" si="26"/>
        <v>2805581.0683749965</v>
      </c>
      <c r="N131" s="306">
        <f t="shared" si="31"/>
        <v>385.49538865685793</v>
      </c>
      <c r="O131" s="199">
        <f t="shared" si="27"/>
        <v>685.96114141197961</v>
      </c>
      <c r="P131" s="183"/>
      <c r="Q131" s="397">
        <v>2741845.5855066353</v>
      </c>
      <c r="R131" s="272">
        <f t="shared" si="34"/>
        <v>63735.482868361287</v>
      </c>
      <c r="S131" s="453">
        <f t="shared" si="32"/>
        <v>2.3245467653344898E-2</v>
      </c>
      <c r="T131" s="135"/>
      <c r="U131" s="18"/>
      <c r="V131" s="18"/>
    </row>
    <row r="132" spans="1:22" ht="15">
      <c r="A132" s="35">
        <v>114</v>
      </c>
      <c r="B132" s="49" t="s">
        <v>116</v>
      </c>
      <c r="C132" s="42">
        <f>Vertetie_ienemumi!J119</f>
        <v>5054457.4913332397</v>
      </c>
      <c r="D132" s="104">
        <f>Iedzivotaju_skaits_struktura!C119</f>
        <v>8693</v>
      </c>
      <c r="E132" s="104">
        <f>Iedzivotaju_skaits_struktura!D119</f>
        <v>524</v>
      </c>
      <c r="F132" s="104">
        <f>Iedzivotaju_skaits_struktura!E119</f>
        <v>961</v>
      </c>
      <c r="G132" s="104">
        <f>Iedzivotaju_skaits_struktura!F119</f>
        <v>1790</v>
      </c>
      <c r="H132" s="104">
        <v>843.65199999999993</v>
      </c>
      <c r="I132" s="42">
        <f t="shared" si="24"/>
        <v>581.43995068828247</v>
      </c>
      <c r="J132" s="42">
        <f t="shared" si="30"/>
        <v>15658.97104</v>
      </c>
      <c r="K132" s="42">
        <f t="shared" si="25"/>
        <v>322.78350080742212</v>
      </c>
      <c r="L132" s="256">
        <f t="shared" si="33"/>
        <v>1235598.7080557186</v>
      </c>
      <c r="M132" s="212">
        <f t="shared" si="26"/>
        <v>6290056.1993889585</v>
      </c>
      <c r="N132" s="306">
        <f t="shared" si="31"/>
        <v>401.69026325684797</v>
      </c>
      <c r="O132" s="199">
        <f t="shared" si="27"/>
        <v>723.57715396168851</v>
      </c>
      <c r="P132" s="183"/>
      <c r="Q132" s="397">
        <v>5965448.0915788487</v>
      </c>
      <c r="R132" s="272">
        <f t="shared" si="34"/>
        <v>324608.10781010985</v>
      </c>
      <c r="S132" s="453">
        <f t="shared" si="32"/>
        <v>5.4414706628382881E-2</v>
      </c>
      <c r="T132" s="135"/>
      <c r="U132" s="18"/>
      <c r="V132" s="18"/>
    </row>
    <row r="133" spans="1:22" ht="15">
      <c r="A133" s="35">
        <v>115</v>
      </c>
      <c r="B133" s="49" t="s">
        <v>117</v>
      </c>
      <c r="C133" s="42">
        <f>Vertetie_ienemumi!J120</f>
        <v>7407774.9062216217</v>
      </c>
      <c r="D133" s="104">
        <f>Iedzivotaju_skaits_struktura!C120</f>
        <v>12146</v>
      </c>
      <c r="E133" s="104">
        <f>Iedzivotaju_skaits_struktura!D120</f>
        <v>810</v>
      </c>
      <c r="F133" s="104">
        <f>Iedzivotaju_skaits_struktura!E120</f>
        <v>1404</v>
      </c>
      <c r="G133" s="104">
        <f>Iedzivotaju_skaits_struktura!F120</f>
        <v>2418</v>
      </c>
      <c r="H133" s="104">
        <v>2456.181</v>
      </c>
      <c r="I133" s="42">
        <f t="shared" si="24"/>
        <v>609.89419613219343</v>
      </c>
      <c r="J133" s="42">
        <f t="shared" si="30"/>
        <v>24141.155119999999</v>
      </c>
      <c r="K133" s="42">
        <f t="shared" si="25"/>
        <v>306.85254576259155</v>
      </c>
      <c r="L133" s="256">
        <f t="shared" si="33"/>
        <v>2146341.8074313928</v>
      </c>
      <c r="M133" s="212">
        <f t="shared" si="26"/>
        <v>9554116.713653015</v>
      </c>
      <c r="N133" s="306">
        <f t="shared" si="31"/>
        <v>395.76054526644435</v>
      </c>
      <c r="O133" s="199">
        <f t="shared" si="27"/>
        <v>786.60601956636049</v>
      </c>
      <c r="P133" s="183"/>
      <c r="Q133" s="397">
        <v>9111227.625478901</v>
      </c>
      <c r="R133" s="272">
        <f t="shared" si="34"/>
        <v>442889.088174114</v>
      </c>
      <c r="S133" s="453">
        <f t="shared" si="32"/>
        <v>4.860915634854801E-2</v>
      </c>
      <c r="T133" s="135"/>
      <c r="U133" s="18"/>
      <c r="V133" s="18"/>
    </row>
    <row r="134" spans="1:22" ht="15">
      <c r="A134" s="35">
        <v>116</v>
      </c>
      <c r="B134" s="49" t="s">
        <v>118</v>
      </c>
      <c r="C134" s="42">
        <f>Vertetie_ienemumi!J121</f>
        <v>1991647.1800156683</v>
      </c>
      <c r="D134" s="104">
        <f>Iedzivotaju_skaits_struktura!C121</f>
        <v>3986</v>
      </c>
      <c r="E134" s="104">
        <f>Iedzivotaju_skaits_struktura!D121</f>
        <v>227</v>
      </c>
      <c r="F134" s="104">
        <f>Iedzivotaju_skaits_struktura!E121</f>
        <v>429</v>
      </c>
      <c r="G134" s="104">
        <f>Iedzivotaju_skaits_struktura!F121</f>
        <v>918</v>
      </c>
      <c r="H134" s="104">
        <v>650.399</v>
      </c>
      <c r="I134" s="42">
        <f t="shared" si="24"/>
        <v>499.66060712886809</v>
      </c>
      <c r="J134" s="42">
        <f t="shared" si="30"/>
        <v>7583.6464800000003</v>
      </c>
      <c r="K134" s="42">
        <f t="shared" si="25"/>
        <v>262.62394815846795</v>
      </c>
      <c r="L134" s="256">
        <f t="shared" si="33"/>
        <v>884815.21843216906</v>
      </c>
      <c r="M134" s="212">
        <f t="shared" si="26"/>
        <v>2876462.3984478372</v>
      </c>
      <c r="N134" s="306">
        <f t="shared" si="31"/>
        <v>379.29806011313929</v>
      </c>
      <c r="O134" s="199">
        <f t="shared" si="27"/>
        <v>721.64134431706907</v>
      </c>
      <c r="P134" s="183"/>
      <c r="Q134" s="397">
        <v>2750471.9433653443</v>
      </c>
      <c r="R134" s="272">
        <f t="shared" si="34"/>
        <v>125990.4550824929</v>
      </c>
      <c r="S134" s="453">
        <f t="shared" si="32"/>
        <v>4.5806849761331092E-2</v>
      </c>
      <c r="T134" s="135"/>
      <c r="U134" s="18"/>
      <c r="V134" s="18"/>
    </row>
    <row r="135" spans="1:22" ht="15">
      <c r="A135" s="35">
        <v>117</v>
      </c>
      <c r="B135" s="49" t="s">
        <v>119</v>
      </c>
      <c r="C135" s="42">
        <f>Vertetie_ienemumi!J122</f>
        <v>2156514.6196622336</v>
      </c>
      <c r="D135" s="104">
        <f>Iedzivotaju_skaits_struktura!C122</f>
        <v>5358</v>
      </c>
      <c r="E135" s="104">
        <f>Iedzivotaju_skaits_struktura!D122</f>
        <v>240</v>
      </c>
      <c r="F135" s="104">
        <f>Iedzivotaju_skaits_struktura!E122</f>
        <v>552</v>
      </c>
      <c r="G135" s="104">
        <f>Iedzivotaju_skaits_struktura!F122</f>
        <v>1254</v>
      </c>
      <c r="H135" s="104">
        <v>639.08300000000008</v>
      </c>
      <c r="I135" s="42">
        <f t="shared" si="24"/>
        <v>402.48499807059233</v>
      </c>
      <c r="J135" s="42">
        <f t="shared" si="30"/>
        <v>9618.4861600000022</v>
      </c>
      <c r="K135" s="42">
        <f t="shared" si="25"/>
        <v>224.2052006718522</v>
      </c>
      <c r="L135" s="256">
        <f t="shared" si="33"/>
        <v>1354214.3625630946</v>
      </c>
      <c r="M135" s="212">
        <f t="shared" si="26"/>
        <v>3510728.9822253282</v>
      </c>
      <c r="N135" s="306">
        <f t="shared" si="31"/>
        <v>364.99808013710623</v>
      </c>
      <c r="O135" s="199">
        <f t="shared" si="27"/>
        <v>655.23123968371192</v>
      </c>
      <c r="P135" s="183"/>
      <c r="Q135" s="397">
        <v>3337322.5340521014</v>
      </c>
      <c r="R135" s="272">
        <f t="shared" si="34"/>
        <v>173406.44817322679</v>
      </c>
      <c r="S135" s="453">
        <f t="shared" si="32"/>
        <v>5.1959751089050599E-2</v>
      </c>
      <c r="T135" s="135"/>
      <c r="U135" s="18"/>
      <c r="V135" s="18"/>
    </row>
    <row r="136" spans="1:22" ht="15">
      <c r="A136" s="35">
        <v>118</v>
      </c>
      <c r="B136" s="49" t="s">
        <v>120</v>
      </c>
      <c r="C136" s="42">
        <f>Vertetie_ienemumi!J123</f>
        <v>2492376.1877491339</v>
      </c>
      <c r="D136" s="104">
        <f>Iedzivotaju_skaits_struktura!C123</f>
        <v>6233</v>
      </c>
      <c r="E136" s="104">
        <f>Iedzivotaju_skaits_struktura!D123</f>
        <v>318</v>
      </c>
      <c r="F136" s="104">
        <f>Iedzivotaju_skaits_struktura!E123</f>
        <v>637</v>
      </c>
      <c r="G136" s="104">
        <f>Iedzivotaju_skaits_struktura!F123</f>
        <v>1401</v>
      </c>
      <c r="H136" s="104">
        <v>286.48599999999999</v>
      </c>
      <c r="I136" s="42">
        <f t="shared" si="24"/>
        <v>399.86783053892731</v>
      </c>
      <c r="J136" s="42">
        <f t="shared" si="30"/>
        <v>10525.93872</v>
      </c>
      <c r="K136" s="42">
        <f t="shared" si="25"/>
        <v>236.78421982577663</v>
      </c>
      <c r="L136" s="256">
        <f t="shared" si="33"/>
        <v>1398854.5437959926</v>
      </c>
      <c r="M136" s="212">
        <f t="shared" si="26"/>
        <v>3891230.7315451265</v>
      </c>
      <c r="N136" s="306">
        <f t="shared" si="31"/>
        <v>369.68016203167923</v>
      </c>
      <c r="O136" s="199">
        <f t="shared" si="27"/>
        <v>624.29499944571262</v>
      </c>
      <c r="P136" s="183"/>
      <c r="Q136" s="397">
        <v>3635327.56079156</v>
      </c>
      <c r="R136" s="272">
        <f t="shared" si="34"/>
        <v>255903.17075356655</v>
      </c>
      <c r="S136" s="453">
        <f t="shared" si="32"/>
        <v>7.0393428507951494E-2</v>
      </c>
      <c r="T136" s="135"/>
      <c r="U136" s="18"/>
      <c r="V136" s="18"/>
    </row>
    <row r="137" spans="1:22" ht="15">
      <c r="A137" s="50">
        <v>119</v>
      </c>
      <c r="B137" s="53" t="s">
        <v>121</v>
      </c>
      <c r="C137" s="44">
        <f>Vertetie_ienemumi!J124</f>
        <v>987909.05549486517</v>
      </c>
      <c r="D137" s="106">
        <f>Iedzivotaju_skaits_struktura!C124</f>
        <v>3143</v>
      </c>
      <c r="E137" s="106">
        <f>Iedzivotaju_skaits_struktura!D124</f>
        <v>152</v>
      </c>
      <c r="F137" s="106">
        <f>Iedzivotaju_skaits_struktura!E124</f>
        <v>326</v>
      </c>
      <c r="G137" s="106">
        <f>Iedzivotaju_skaits_struktura!F124</f>
        <v>703</v>
      </c>
      <c r="H137" s="106">
        <v>308.334</v>
      </c>
      <c r="I137" s="44">
        <f t="shared" si="24"/>
        <v>314.32041218417601</v>
      </c>
      <c r="J137" s="44">
        <f t="shared" si="30"/>
        <v>5550.3276800000003</v>
      </c>
      <c r="K137" s="44">
        <f t="shared" si="25"/>
        <v>177.9911227682444</v>
      </c>
      <c r="L137" s="257">
        <f t="shared" si="33"/>
        <v>942475.88636816153</v>
      </c>
      <c r="M137" s="213">
        <f t="shared" si="26"/>
        <v>1930384.9418630267</v>
      </c>
      <c r="N137" s="308">
        <f t="shared" si="31"/>
        <v>347.79657223103385</v>
      </c>
      <c r="O137" s="201">
        <f t="shared" si="27"/>
        <v>614.18547307127801</v>
      </c>
      <c r="P137" s="183"/>
      <c r="Q137" s="398">
        <v>1889011.9571110723</v>
      </c>
      <c r="R137" s="399">
        <f t="shared" si="34"/>
        <v>41372.984751954442</v>
      </c>
      <c r="S137" s="454">
        <f t="shared" si="32"/>
        <v>2.1901917876278265E-2</v>
      </c>
      <c r="T137" s="135"/>
      <c r="U137" s="18"/>
      <c r="V137" s="18"/>
    </row>
    <row r="138" spans="1:22" ht="13.5">
      <c r="A138" s="40"/>
      <c r="B138" s="75" t="s">
        <v>124</v>
      </c>
      <c r="C138" s="61">
        <f>SUM(C28:C137)</f>
        <v>638567311.852247</v>
      </c>
      <c r="D138" s="61">
        <f t="shared" ref="D138:L138" si="35">SUM(D28:D137)</f>
        <v>1017052</v>
      </c>
      <c r="E138" s="61">
        <f t="shared" si="35"/>
        <v>70269</v>
      </c>
      <c r="F138" s="61">
        <f t="shared" si="35"/>
        <v>112247</v>
      </c>
      <c r="G138" s="61">
        <f t="shared" si="35"/>
        <v>206418</v>
      </c>
      <c r="H138" s="61">
        <f>SUM(H28:H137)</f>
        <v>63755.409999999982</v>
      </c>
      <c r="I138" s="61">
        <f t="shared" si="24"/>
        <v>627.8610256429829</v>
      </c>
      <c r="J138" s="61">
        <f t="shared" si="35"/>
        <v>1797064.2232000011</v>
      </c>
      <c r="K138" s="69">
        <f t="shared" si="25"/>
        <v>355.33917130416256</v>
      </c>
      <c r="L138" s="204">
        <f t="shared" si="35"/>
        <v>105072107.76061626</v>
      </c>
      <c r="M138" s="214">
        <f t="shared" ref="M138" si="36">SUM(M28:M137)</f>
        <v>743639419.61286342</v>
      </c>
      <c r="N138" s="408">
        <f t="shared" si="31"/>
        <v>413.80792629029008</v>
      </c>
      <c r="O138" s="207">
        <f t="shared" si="27"/>
        <v>731.1714834766201</v>
      </c>
      <c r="P138" s="184"/>
      <c r="Q138" s="383">
        <f t="shared" ref="Q138:R138" si="37">SUM(Q28:Q137)</f>
        <v>703401029.90812385</v>
      </c>
      <c r="R138" s="61">
        <f t="shared" si="37"/>
        <v>40238389.704739563</v>
      </c>
      <c r="S138" s="457">
        <f t="shared" si="32"/>
        <v>5.7205474535622081E-2</v>
      </c>
      <c r="U138" s="9"/>
      <c r="V138" s="18"/>
    </row>
    <row r="139" spans="1:22" ht="13.5">
      <c r="A139" s="40"/>
      <c r="B139" s="76" t="s">
        <v>132</v>
      </c>
      <c r="C139" s="77">
        <f>C27+C138</f>
        <v>1576394453.9999993</v>
      </c>
      <c r="D139" s="77">
        <f t="shared" ref="D139:L139" si="38">D27+D138</f>
        <v>2129320</v>
      </c>
      <c r="E139" s="77">
        <f t="shared" si="38"/>
        <v>150093</v>
      </c>
      <c r="F139" s="77">
        <f t="shared" si="38"/>
        <v>225012</v>
      </c>
      <c r="G139" s="77">
        <f t="shared" si="38"/>
        <v>446165</v>
      </c>
      <c r="H139" s="77">
        <f>H27+H138</f>
        <v>64482.001999999979</v>
      </c>
      <c r="I139" s="61">
        <f t="shared" si="24"/>
        <v>740.32764168842607</v>
      </c>
      <c r="J139" s="77">
        <f t="shared" si="38"/>
        <v>3642251.4830400012</v>
      </c>
      <c r="K139" s="69">
        <f t="shared" si="25"/>
        <v>432.80769088582082</v>
      </c>
      <c r="L139" s="205">
        <f t="shared" si="38"/>
        <v>35821802.999999687</v>
      </c>
      <c r="M139" s="215">
        <f t="shared" ref="M139" si="39">M27+M138</f>
        <v>1612216256.999999</v>
      </c>
      <c r="N139" s="408">
        <f t="shared" si="31"/>
        <v>442.64276217807026</v>
      </c>
      <c r="O139" s="207">
        <f t="shared" si="27"/>
        <v>757.15076033663286</v>
      </c>
      <c r="P139" s="185"/>
      <c r="Q139" s="385">
        <f t="shared" ref="Q139:R139" si="40">Q27+Q138</f>
        <v>1520251490.000001</v>
      </c>
      <c r="R139" s="77">
        <f t="shared" si="40"/>
        <v>91964766.999998122</v>
      </c>
      <c r="S139" s="457">
        <f t="shared" si="32"/>
        <v>6.0493127357499343E-2</v>
      </c>
    </row>
    <row r="142" spans="1:22" ht="15.75">
      <c r="B142" s="3"/>
      <c r="R142" s="135"/>
    </row>
  </sheetData>
  <sheetProtection formatCells="0" formatColumns="0" formatRows="0" insertColumns="0" insertRows="0" insertHyperlinks="0" deleteColumns="0" deleteRows="0"/>
  <mergeCells count="21">
    <mergeCell ref="E7:F7"/>
    <mergeCell ref="B8:D8"/>
    <mergeCell ref="E8:F8"/>
    <mergeCell ref="B9:D9"/>
    <mergeCell ref="E9:F9"/>
    <mergeCell ref="H5:J6"/>
    <mergeCell ref="H7:J8"/>
    <mergeCell ref="R14:S14"/>
    <mergeCell ref="H4:J4"/>
    <mergeCell ref="K5:K6"/>
    <mergeCell ref="K7:K8"/>
    <mergeCell ref="Q13:S13"/>
    <mergeCell ref="H9:J9"/>
    <mergeCell ref="D13:H13"/>
    <mergeCell ref="B4:D4"/>
    <mergeCell ref="E4:F4"/>
    <mergeCell ref="B5:D5"/>
    <mergeCell ref="E5:F5"/>
    <mergeCell ref="B6:D6"/>
    <mergeCell ref="E6:F6"/>
    <mergeCell ref="B7:D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137"/>
  <sheetViews>
    <sheetView zoomScaleNormal="100" workbookViewId="0">
      <selection activeCell="M26" sqref="M26"/>
    </sheetView>
  </sheetViews>
  <sheetFormatPr defaultRowHeight="12.75"/>
  <cols>
    <col min="1" max="1" width="6.85546875" customWidth="1"/>
    <col min="2" max="2" width="18" customWidth="1"/>
    <col min="3" max="11" width="12.7109375" customWidth="1"/>
    <col min="12" max="21" width="14.7109375" customWidth="1"/>
    <col min="22" max="22" width="16.7109375" customWidth="1"/>
    <col min="23" max="23" width="14.7109375" customWidth="1"/>
    <col min="24" max="24" width="10.85546875" customWidth="1"/>
    <col min="25" max="26" width="14.7109375" customWidth="1"/>
    <col min="27" max="28" width="12.7109375" customWidth="1"/>
    <col min="29" max="29" width="9" style="23" customWidth="1"/>
    <col min="30" max="30" width="14.7109375" customWidth="1"/>
    <col min="31" max="32" width="12.7109375" customWidth="1"/>
    <col min="33" max="33" width="14.7109375" customWidth="1"/>
  </cols>
  <sheetData>
    <row r="2" spans="1:34" ht="20.25">
      <c r="B2" s="131" t="s">
        <v>244</v>
      </c>
    </row>
    <row r="4" spans="1:34" ht="38.25" customHeight="1">
      <c r="B4" s="531" t="s">
        <v>182</v>
      </c>
      <c r="C4" s="532"/>
      <c r="D4" s="522"/>
      <c r="E4" s="533" t="s">
        <v>187</v>
      </c>
      <c r="F4" s="534"/>
      <c r="H4" s="518"/>
      <c r="I4" s="522"/>
      <c r="J4" s="522"/>
      <c r="K4" s="133" t="s">
        <v>192</v>
      </c>
    </row>
    <row r="5" spans="1:34" ht="15.75">
      <c r="B5" s="535" t="s">
        <v>125</v>
      </c>
      <c r="C5" s="536"/>
      <c r="D5" s="537"/>
      <c r="E5" s="538">
        <v>1</v>
      </c>
      <c r="F5" s="539"/>
      <c r="H5" s="553" t="s">
        <v>193</v>
      </c>
      <c r="I5" s="554"/>
      <c r="J5" s="555"/>
      <c r="K5" s="559">
        <f>K15</f>
        <v>432.80769088582082</v>
      </c>
    </row>
    <row r="6" spans="1:34" ht="15.75">
      <c r="B6" s="540" t="s">
        <v>183</v>
      </c>
      <c r="C6" s="541"/>
      <c r="D6" s="542"/>
      <c r="E6" s="543">
        <v>2.34</v>
      </c>
      <c r="F6" s="544"/>
      <c r="H6" s="556"/>
      <c r="I6" s="557"/>
      <c r="J6" s="558"/>
      <c r="K6" s="560"/>
    </row>
    <row r="7" spans="1:34" ht="15.75">
      <c r="B7" s="545" t="s">
        <v>184</v>
      </c>
      <c r="C7" s="546"/>
      <c r="D7" s="542"/>
      <c r="E7" s="543">
        <v>3.26</v>
      </c>
      <c r="F7" s="544"/>
      <c r="H7" s="561" t="s">
        <v>194</v>
      </c>
      <c r="I7" s="562"/>
      <c r="J7" s="558"/>
      <c r="K7" s="566">
        <f>MAX(K16:K24,K26:K135)</f>
        <v>786.76027992786419</v>
      </c>
    </row>
    <row r="8" spans="1:34" ht="15.75">
      <c r="B8" s="540" t="s">
        <v>185</v>
      </c>
      <c r="C8" s="541"/>
      <c r="D8" s="542"/>
      <c r="E8" s="543">
        <v>0.74</v>
      </c>
      <c r="F8" s="544"/>
      <c r="H8" s="556"/>
      <c r="I8" s="557"/>
      <c r="J8" s="558"/>
      <c r="K8" s="560"/>
    </row>
    <row r="9" spans="1:34" ht="18.75">
      <c r="B9" s="547" t="s">
        <v>186</v>
      </c>
      <c r="C9" s="548"/>
      <c r="D9" s="549"/>
      <c r="E9" s="550">
        <v>1.52</v>
      </c>
      <c r="F9" s="551"/>
      <c r="H9" s="579" t="s">
        <v>181</v>
      </c>
      <c r="I9" s="580"/>
      <c r="J9" s="580"/>
      <c r="K9" s="150">
        <f>PFI!K9</f>
        <v>35821803.000000201</v>
      </c>
    </row>
    <row r="10" spans="1:34">
      <c r="AF10" s="189"/>
    </row>
    <row r="11" spans="1:34" ht="13.5" thickBot="1">
      <c r="J11" s="42"/>
    </row>
    <row r="12" spans="1:34" ht="17.100000000000001" customHeight="1" thickBot="1">
      <c r="C12" s="170"/>
      <c r="D12" s="576" t="s">
        <v>209</v>
      </c>
      <c r="E12" s="577"/>
      <c r="F12" s="577"/>
      <c r="G12" s="577"/>
      <c r="H12" s="578"/>
      <c r="L12" s="567" t="s">
        <v>211</v>
      </c>
      <c r="M12" s="568"/>
      <c r="N12" s="568"/>
      <c r="O12" s="568"/>
      <c r="P12" s="568"/>
      <c r="Q12" s="568"/>
      <c r="R12" s="568"/>
      <c r="S12" s="568"/>
      <c r="T12" s="568"/>
      <c r="U12" s="569"/>
      <c r="V12" s="570" t="s">
        <v>204</v>
      </c>
      <c r="W12" s="571"/>
      <c r="X12" s="572"/>
      <c r="Y12" s="573" t="s">
        <v>205</v>
      </c>
      <c r="Z12" s="574"/>
      <c r="AA12" s="575"/>
      <c r="AB12" s="572"/>
      <c r="AC12" s="123"/>
      <c r="AD12" s="563" t="s">
        <v>241</v>
      </c>
      <c r="AE12" s="564"/>
      <c r="AF12" s="565"/>
    </row>
    <row r="13" spans="1:34" ht="74.25" customHeight="1">
      <c r="A13" s="70"/>
      <c r="B13" s="70"/>
      <c r="C13" s="70" t="s">
        <v>126</v>
      </c>
      <c r="D13" s="68" t="s">
        <v>125</v>
      </c>
      <c r="E13" s="68" t="s">
        <v>127</v>
      </c>
      <c r="F13" s="71" t="s">
        <v>128</v>
      </c>
      <c r="G13" s="72" t="s">
        <v>129</v>
      </c>
      <c r="H13" s="72" t="s">
        <v>188</v>
      </c>
      <c r="I13" s="286" t="s">
        <v>225</v>
      </c>
      <c r="J13" s="132" t="s">
        <v>189</v>
      </c>
      <c r="K13" s="297" t="s">
        <v>190</v>
      </c>
      <c r="L13" s="339" t="s">
        <v>226</v>
      </c>
      <c r="M13" s="339" t="s">
        <v>196</v>
      </c>
      <c r="N13" s="340" t="s">
        <v>197</v>
      </c>
      <c r="O13" s="314" t="s">
        <v>191</v>
      </c>
      <c r="P13" s="285" t="s">
        <v>213</v>
      </c>
      <c r="Q13" s="315" t="s">
        <v>214</v>
      </c>
      <c r="R13" s="282" t="s">
        <v>215</v>
      </c>
      <c r="S13" s="288" t="s">
        <v>212</v>
      </c>
      <c r="T13" s="291" t="s">
        <v>201</v>
      </c>
      <c r="U13" s="349" t="s">
        <v>210</v>
      </c>
      <c r="V13" s="289" t="s">
        <v>198</v>
      </c>
      <c r="W13" s="292" t="s">
        <v>200</v>
      </c>
      <c r="X13" s="358" t="s">
        <v>216</v>
      </c>
      <c r="Y13" s="331" t="s">
        <v>203</v>
      </c>
      <c r="Z13" s="332" t="s">
        <v>202</v>
      </c>
      <c r="AA13" s="400" t="s">
        <v>220</v>
      </c>
      <c r="AB13" s="401" t="s">
        <v>219</v>
      </c>
      <c r="AC13" s="123"/>
      <c r="AD13" s="282" t="s">
        <v>251</v>
      </c>
      <c r="AE13" s="552" t="s">
        <v>242</v>
      </c>
      <c r="AF13" s="513"/>
    </row>
    <row r="14" spans="1:34" ht="15.75" thickBot="1">
      <c r="A14" s="161"/>
      <c r="B14" s="161"/>
      <c r="C14" s="162"/>
      <c r="D14" s="162"/>
      <c r="E14" s="162"/>
      <c r="F14" s="162"/>
      <c r="G14" s="162"/>
      <c r="H14" s="9"/>
      <c r="I14" s="163"/>
      <c r="J14" s="9"/>
      <c r="K14" s="9"/>
      <c r="L14" s="361">
        <v>0.6</v>
      </c>
      <c r="M14" s="176"/>
      <c r="N14" s="362"/>
      <c r="O14" s="363"/>
      <c r="P14" s="364"/>
      <c r="Q14" s="365"/>
      <c r="R14" s="361">
        <v>0.4</v>
      </c>
      <c r="S14" s="366"/>
      <c r="T14" s="367"/>
      <c r="U14" s="368"/>
      <c r="V14" s="283" t="s">
        <v>199</v>
      </c>
      <c r="W14" s="317">
        <f>K9/V15</f>
        <v>2.7786408679387736E-2</v>
      </c>
      <c r="X14" s="316"/>
      <c r="Z14" s="164"/>
      <c r="AA14" s="9"/>
      <c r="AB14" s="9"/>
      <c r="AC14" s="123"/>
      <c r="AD14" s="176"/>
      <c r="AE14" s="146" t="s">
        <v>206</v>
      </c>
      <c r="AF14" s="145" t="s">
        <v>207</v>
      </c>
    </row>
    <row r="15" spans="1:34" ht="13.5" thickBot="1">
      <c r="A15" s="47"/>
      <c r="B15" s="47" t="s">
        <v>131</v>
      </c>
      <c r="C15" s="47">
        <f t="shared" ref="C15:K15" si="0">C137</f>
        <v>1576394453.9999993</v>
      </c>
      <c r="D15" s="47">
        <f t="shared" si="0"/>
        <v>2129320</v>
      </c>
      <c r="E15" s="47">
        <f t="shared" si="0"/>
        <v>150093</v>
      </c>
      <c r="F15" s="47">
        <f t="shared" si="0"/>
        <v>225012</v>
      </c>
      <c r="G15" s="47">
        <f t="shared" si="0"/>
        <v>446165</v>
      </c>
      <c r="H15" s="47">
        <f t="shared" si="0"/>
        <v>64482.001999999979</v>
      </c>
      <c r="I15" s="47">
        <f t="shared" si="0"/>
        <v>740.32764168842607</v>
      </c>
      <c r="J15" s="47">
        <f t="shared" si="0"/>
        <v>3642251.4830400012</v>
      </c>
      <c r="K15" s="47">
        <f t="shared" si="0"/>
        <v>432.80769088582082</v>
      </c>
      <c r="L15" s="47">
        <f t="shared" ref="L15" si="1">L137</f>
        <v>945836672.39999962</v>
      </c>
      <c r="M15" s="369"/>
      <c r="N15" s="369"/>
      <c r="O15" s="369"/>
      <c r="P15" s="47">
        <f t="shared" ref="P15:AF15" si="2">P137</f>
        <v>945836672.39999902</v>
      </c>
      <c r="Q15" s="47">
        <f t="shared" ref="Q15:Q24" si="3">P15/J15</f>
        <v>259.68461453149234</v>
      </c>
      <c r="R15" s="47">
        <f>R137</f>
        <v>630557781.59999979</v>
      </c>
      <c r="S15" s="47">
        <f>R15/J15</f>
        <v>173.12307635432833</v>
      </c>
      <c r="T15" s="47">
        <f t="shared" si="2"/>
        <v>1576394453.999999</v>
      </c>
      <c r="U15" s="370">
        <f t="shared" ref="U15:U24" si="4">T15/J15</f>
        <v>432.80769088582076</v>
      </c>
      <c r="V15" s="47">
        <f t="shared" si="2"/>
        <v>1289184342.3642297</v>
      </c>
      <c r="W15" s="47">
        <f t="shared" si="2"/>
        <v>35821803.000000194</v>
      </c>
      <c r="X15" s="47">
        <f>W15/J15</f>
        <v>9.8350712922495855</v>
      </c>
      <c r="Y15" s="47">
        <f t="shared" si="2"/>
        <v>35821802.999999732</v>
      </c>
      <c r="Z15" s="47">
        <f t="shared" si="2"/>
        <v>1612216256.999999</v>
      </c>
      <c r="AA15" s="47">
        <f t="shared" si="2"/>
        <v>442.64276217807026</v>
      </c>
      <c r="AB15" s="47">
        <f t="shared" si="2"/>
        <v>757.15076033663286</v>
      </c>
      <c r="AC15" s="171"/>
      <c r="AD15" s="172">
        <f t="shared" si="2"/>
        <v>1520251490.000001</v>
      </c>
      <c r="AE15" s="172">
        <f t="shared" si="2"/>
        <v>91964766.999998122</v>
      </c>
      <c r="AF15" s="461">
        <f t="shared" si="2"/>
        <v>6.0493127357499343E-2</v>
      </c>
    </row>
    <row r="16" spans="1:34" ht="15">
      <c r="A16" s="32">
        <v>1</v>
      </c>
      <c r="B16" s="165" t="s">
        <v>2</v>
      </c>
      <c r="C16" s="43">
        <f>Vertetie_ienemumi!J5</f>
        <v>43754596.848144069</v>
      </c>
      <c r="D16" s="166">
        <f>Iedzivotaju_skaits_struktura!C5</f>
        <v>94196</v>
      </c>
      <c r="E16" s="166">
        <f>Iedzivotaju_skaits_struktura!D5</f>
        <v>6327</v>
      </c>
      <c r="F16" s="140">
        <f>Iedzivotaju_skaits_struktura!E5</f>
        <v>9631</v>
      </c>
      <c r="G16" s="166">
        <f>Iedzivotaju_skaits_struktura!F5</f>
        <v>21112</v>
      </c>
      <c r="H16" s="166">
        <f>PFI!H18</f>
        <v>72.308000000000007</v>
      </c>
      <c r="I16" s="43">
        <f>C16/D16</f>
        <v>464.50589035780786</v>
      </c>
      <c r="J16" s="43">
        <f>D16+($E$6*E16)+($E$7*F16)+($E$8*G16)+($E$9*H16)</f>
        <v>156131.02815999999</v>
      </c>
      <c r="K16" s="167">
        <f>C16/J16</f>
        <v>280.24280223982913</v>
      </c>
      <c r="L16" s="168">
        <f t="shared" ref="L16:L24" si="5">C16*$L$14</f>
        <v>26252758.108886439</v>
      </c>
      <c r="M16" s="169">
        <f t="shared" ref="M16:M24" si="6">K16-$K$15</f>
        <v>-152.56488864599169</v>
      </c>
      <c r="N16" s="177">
        <f>M16*-0.6</f>
        <v>91.538933187595006</v>
      </c>
      <c r="O16" s="299">
        <f>N16*J16</f>
        <v>14292067.755248753</v>
      </c>
      <c r="P16" s="302">
        <f>L16+O16</f>
        <v>40544825.864135191</v>
      </c>
      <c r="Q16" s="303">
        <f t="shared" si="3"/>
        <v>259.68461453149246</v>
      </c>
      <c r="R16" s="304">
        <f t="shared" ref="R16:R24" si="7">C16*$R$14</f>
        <v>17501838.73925763</v>
      </c>
      <c r="S16" s="305">
        <f>R16/J16</f>
        <v>112.09712089593167</v>
      </c>
      <c r="T16" s="302">
        <f>R16+P16</f>
        <v>58046664.603392825</v>
      </c>
      <c r="U16" s="343">
        <f t="shared" si="4"/>
        <v>371.78173542742417</v>
      </c>
      <c r="V16" s="341">
        <f>($K$7-K16)*J16</f>
        <v>79083094.57244277</v>
      </c>
      <c r="W16" s="350">
        <f t="shared" ref="W16:W24" si="8">V16*$W$14</f>
        <v>2197435.1854205648</v>
      </c>
      <c r="X16" s="351">
        <f>W16/J16</f>
        <v>14.0743016382924</v>
      </c>
      <c r="Y16" s="318">
        <f t="shared" ref="Y16:Y24" si="9">O16+W16</f>
        <v>16489502.940669319</v>
      </c>
      <c r="Z16" s="319">
        <f t="shared" ref="Z16:Z24" si="10">T16+W16</f>
        <v>60244099.78881339</v>
      </c>
      <c r="AA16" s="333">
        <f>Z16/J16</f>
        <v>385.85603706571658</v>
      </c>
      <c r="AB16" s="334">
        <f>Z16/D16</f>
        <v>639.56112561906434</v>
      </c>
      <c r="AC16" s="171"/>
      <c r="AD16" s="359">
        <f>PFI!Q18</f>
        <v>57404190.337820202</v>
      </c>
      <c r="AE16" s="409">
        <f>Z16-AD16</f>
        <v>2839909.4509931877</v>
      </c>
      <c r="AF16" s="461">
        <f>Z16/AD16-1</f>
        <v>4.9472162820875853E-2</v>
      </c>
      <c r="AG16" s="135"/>
      <c r="AH16" s="135"/>
    </row>
    <row r="17" spans="1:34" ht="15">
      <c r="A17" s="35">
        <v>2</v>
      </c>
      <c r="B17" s="49" t="s">
        <v>3</v>
      </c>
      <c r="C17" s="42">
        <f>Vertetie_ienemumi!J6</f>
        <v>12662595.116905</v>
      </c>
      <c r="D17" s="166">
        <f>Iedzivotaju_skaits_struktura!C6</f>
        <v>23750</v>
      </c>
      <c r="E17" s="166">
        <f>Iedzivotaju_skaits_struktura!D6</f>
        <v>1546</v>
      </c>
      <c r="F17" s="105">
        <f>Iedzivotaju_skaits_struktura!E6</f>
        <v>2782</v>
      </c>
      <c r="G17" s="104">
        <f>Iedzivotaju_skaits_struktura!F6</f>
        <v>4972</v>
      </c>
      <c r="H17" s="104">
        <f>PFI!H19</f>
        <v>25.491</v>
      </c>
      <c r="I17" s="42">
        <f t="shared" ref="I17:I80" si="11">C17/D17</f>
        <v>533.16189965915794</v>
      </c>
      <c r="J17" s="42">
        <f>D17+($E$6*E17)+($E$7*F17)+($E$8*G17)+($E$9*H17)</f>
        <v>40154.986319999996</v>
      </c>
      <c r="K17" s="156">
        <f t="shared" ref="K17:K80" si="12">C17/J17</f>
        <v>315.34303152279102</v>
      </c>
      <c r="L17" s="159">
        <f t="shared" si="5"/>
        <v>7597557.0701429993</v>
      </c>
      <c r="M17" s="138">
        <f t="shared" si="6"/>
        <v>-117.4646593630298</v>
      </c>
      <c r="N17" s="178">
        <f t="shared" ref="N17:N80" si="13">M17*-0.6</f>
        <v>70.47879561781788</v>
      </c>
      <c r="O17" s="300">
        <f t="shared" ref="O17:O24" si="14">N17*J17</f>
        <v>2830075.0738835526</v>
      </c>
      <c r="P17" s="306">
        <f t="shared" ref="P17:P80" si="15">L17+O17</f>
        <v>10427632.144026551</v>
      </c>
      <c r="Q17" s="284">
        <f t="shared" si="3"/>
        <v>259.68461453149246</v>
      </c>
      <c r="R17" s="42">
        <f t="shared" si="7"/>
        <v>5065038.0467620008</v>
      </c>
      <c r="S17" s="307">
        <f t="shared" ref="S17:S80" si="16">R17/J17</f>
        <v>126.13721260911642</v>
      </c>
      <c r="T17" s="306">
        <f t="shared" ref="T17:T24" si="17">R17+P17</f>
        <v>15492670.190788552</v>
      </c>
      <c r="U17" s="344">
        <f t="shared" si="4"/>
        <v>385.82182714060889</v>
      </c>
      <c r="V17" s="342">
        <f t="shared" ref="V17:V24" si="18">($K$7-K17)*J17</f>
        <v>18929753.160717752</v>
      </c>
      <c r="W17" s="352">
        <f t="shared" si="8"/>
        <v>525989.85752363515</v>
      </c>
      <c r="X17" s="353">
        <f t="shared" ref="X17:X80" si="19">W17/J17</f>
        <v>13.098992322695809</v>
      </c>
      <c r="Y17" s="320">
        <f t="shared" si="9"/>
        <v>3356064.9314071876</v>
      </c>
      <c r="Z17" s="321">
        <f t="shared" si="10"/>
        <v>16018660.048312187</v>
      </c>
      <c r="AA17" s="335">
        <f t="shared" ref="AA17:AA80" si="20">Z17/J17</f>
        <v>398.92081946330467</v>
      </c>
      <c r="AB17" s="336">
        <f t="shared" ref="AB17:AB80" si="21">Z17/D17</f>
        <v>674.46989677103943</v>
      </c>
      <c r="AC17" s="171"/>
      <c r="AD17" s="360">
        <f>PFI!Q19</f>
        <v>15221943.877402082</v>
      </c>
      <c r="AE17" s="410">
        <f t="shared" ref="AE17:AE24" si="22">Z17-AD17</f>
        <v>796716.17091010511</v>
      </c>
      <c r="AF17" s="462">
        <f t="shared" ref="AF17:AF80" si="23">Z17/AD17-1</f>
        <v>5.2339975585699028E-2</v>
      </c>
      <c r="AG17" s="135"/>
      <c r="AH17" s="135"/>
    </row>
    <row r="18" spans="1:34" ht="15">
      <c r="A18" s="35">
        <v>3</v>
      </c>
      <c r="B18" s="49" t="s">
        <v>4</v>
      </c>
      <c r="C18" s="42">
        <f>Vertetie_ienemumi!J7</f>
        <v>44146662.514848307</v>
      </c>
      <c r="D18" s="166">
        <f>Iedzivotaju_skaits_struktura!C7</f>
        <v>61308</v>
      </c>
      <c r="E18" s="166">
        <f>Iedzivotaju_skaits_struktura!D7</f>
        <v>5070</v>
      </c>
      <c r="F18" s="105">
        <f>Iedzivotaju_skaits_struktura!E7</f>
        <v>7209</v>
      </c>
      <c r="G18" s="104">
        <f>Iedzivotaju_skaits_struktura!F7</f>
        <v>12089</v>
      </c>
      <c r="H18" s="104">
        <f>PFI!H20</f>
        <v>60.546000000000006</v>
      </c>
      <c r="I18" s="42">
        <f t="shared" si="11"/>
        <v>720.07996533647008</v>
      </c>
      <c r="J18" s="42">
        <f t="shared" ref="J18:J80" si="24">D18+($E$6*E18)+($E$7*F18)+($E$8*G18)+($E$9*H18)</f>
        <v>105711.02992</v>
      </c>
      <c r="K18" s="156">
        <f t="shared" si="12"/>
        <v>417.61642610291113</v>
      </c>
      <c r="L18" s="159">
        <f t="shared" si="5"/>
        <v>26487997.508908983</v>
      </c>
      <c r="M18" s="138">
        <f t="shared" si="6"/>
        <v>-15.191264782909684</v>
      </c>
      <c r="N18" s="178">
        <f t="shared" si="13"/>
        <v>9.1147588697458097</v>
      </c>
      <c r="O18" s="300">
        <f t="shared" si="14"/>
        <v>963530.54759328463</v>
      </c>
      <c r="P18" s="306">
        <f t="shared" si="15"/>
        <v>27451528.056502268</v>
      </c>
      <c r="Q18" s="284">
        <f t="shared" si="3"/>
        <v>259.68461453149246</v>
      </c>
      <c r="R18" s="42">
        <f t="shared" si="7"/>
        <v>17658665.005939323</v>
      </c>
      <c r="S18" s="307">
        <f t="shared" si="16"/>
        <v>167.04657044116445</v>
      </c>
      <c r="T18" s="306">
        <f t="shared" si="17"/>
        <v>45110193.062441587</v>
      </c>
      <c r="U18" s="344">
        <f t="shared" si="4"/>
        <v>426.73118497265688</v>
      </c>
      <c r="V18" s="342">
        <f t="shared" si="18"/>
        <v>39022576.976473719</v>
      </c>
      <c r="W18" s="352">
        <f t="shared" si="8"/>
        <v>1084297.2715911653</v>
      </c>
      <c r="X18" s="353">
        <f t="shared" si="19"/>
        <v>10.257181983864314</v>
      </c>
      <c r="Y18" s="320">
        <f t="shared" si="9"/>
        <v>2047827.81918445</v>
      </c>
      <c r="Z18" s="321">
        <f t="shared" si="10"/>
        <v>46194490.334032752</v>
      </c>
      <c r="AA18" s="335">
        <f t="shared" si="20"/>
        <v>436.98836695652119</v>
      </c>
      <c r="AB18" s="336">
        <f t="shared" si="21"/>
        <v>753.48225898794203</v>
      </c>
      <c r="AC18" s="171"/>
      <c r="AD18" s="360">
        <f>PFI!Q20</f>
        <v>42982033.750935279</v>
      </c>
      <c r="AE18" s="410">
        <f t="shared" si="22"/>
        <v>3212456.5830974728</v>
      </c>
      <c r="AF18" s="462">
        <f t="shared" si="23"/>
        <v>7.473952027752917E-2</v>
      </c>
      <c r="AG18" s="135"/>
      <c r="AH18" s="135"/>
    </row>
    <row r="19" spans="1:34" ht="15">
      <c r="A19" s="35">
        <v>4</v>
      </c>
      <c r="B19" s="49" t="s">
        <v>5</v>
      </c>
      <c r="C19" s="42">
        <f>Vertetie_ienemumi!J8</f>
        <v>61788952.86243467</v>
      </c>
      <c r="D19" s="166">
        <f>Iedzivotaju_skaits_struktura!C8</f>
        <v>56646</v>
      </c>
      <c r="E19" s="166">
        <f>Iedzivotaju_skaits_struktura!D8</f>
        <v>3773</v>
      </c>
      <c r="F19" s="105">
        <f>Iedzivotaju_skaits_struktura!E8</f>
        <v>5916</v>
      </c>
      <c r="G19" s="104">
        <f>Iedzivotaju_skaits_struktura!F8</f>
        <v>12357</v>
      </c>
      <c r="H19" s="104">
        <f>PFI!H21</f>
        <v>101.39200000000001</v>
      </c>
      <c r="I19" s="42">
        <f t="shared" si="11"/>
        <v>1090.7911037396227</v>
      </c>
      <c r="J19" s="42">
        <f t="shared" si="24"/>
        <v>94059.275840000002</v>
      </c>
      <c r="K19" s="156">
        <f t="shared" si="12"/>
        <v>656.91503906048649</v>
      </c>
      <c r="L19" s="159">
        <f t="shared" si="5"/>
        <v>37073371.717460804</v>
      </c>
      <c r="M19" s="138">
        <f t="shared" si="6"/>
        <v>224.10734817466567</v>
      </c>
      <c r="N19" s="178">
        <f t="shared" si="13"/>
        <v>-134.4644089047994</v>
      </c>
      <c r="O19" s="300">
        <f t="shared" si="14"/>
        <v>-12647624.92783908</v>
      </c>
      <c r="P19" s="306">
        <f t="shared" si="15"/>
        <v>24425746.789621726</v>
      </c>
      <c r="Q19" s="284">
        <f t="shared" si="3"/>
        <v>259.68461453149251</v>
      </c>
      <c r="R19" s="42">
        <f t="shared" si="7"/>
        <v>24715581.14497387</v>
      </c>
      <c r="S19" s="307">
        <f t="shared" si="16"/>
        <v>262.76601562419461</v>
      </c>
      <c r="T19" s="306">
        <f t="shared" si="17"/>
        <v>49141327.9345956</v>
      </c>
      <c r="U19" s="344">
        <f t="shared" si="4"/>
        <v>522.45063015568712</v>
      </c>
      <c r="V19" s="342">
        <f t="shared" si="18"/>
        <v>12213149.32725592</v>
      </c>
      <c r="W19" s="352">
        <f t="shared" si="8"/>
        <v>339359.5584695224</v>
      </c>
      <c r="X19" s="353">
        <f t="shared" si="19"/>
        <v>3.6079329278144949</v>
      </c>
      <c r="Y19" s="320">
        <f t="shared" si="9"/>
        <v>-12308265.369369557</v>
      </c>
      <c r="Z19" s="321">
        <f t="shared" si="10"/>
        <v>49480687.493065119</v>
      </c>
      <c r="AA19" s="335">
        <f t="shared" si="20"/>
        <v>526.05856308350155</v>
      </c>
      <c r="AB19" s="336">
        <f t="shared" si="21"/>
        <v>873.50717602416978</v>
      </c>
      <c r="AC19" s="171"/>
      <c r="AD19" s="360">
        <f>PFI!Q21</f>
        <v>46475017.110388011</v>
      </c>
      <c r="AE19" s="410">
        <f t="shared" si="22"/>
        <v>3005670.382677108</v>
      </c>
      <c r="AF19" s="462">
        <f t="shared" si="23"/>
        <v>6.4672819281335725E-2</v>
      </c>
      <c r="AG19" s="135"/>
      <c r="AH19" s="135"/>
    </row>
    <row r="20" spans="1:34" ht="15">
      <c r="A20" s="35">
        <v>5</v>
      </c>
      <c r="B20" s="49" t="s">
        <v>6</v>
      </c>
      <c r="C20" s="42">
        <f>Vertetie_ienemumi!J9</f>
        <v>44495876.78034389</v>
      </c>
      <c r="D20" s="166">
        <f>Iedzivotaju_skaits_struktura!C9</f>
        <v>76988</v>
      </c>
      <c r="E20" s="166">
        <f>Iedzivotaju_skaits_struktura!D9</f>
        <v>5684</v>
      </c>
      <c r="F20" s="105">
        <f>Iedzivotaju_skaits_struktura!E9</f>
        <v>8967</v>
      </c>
      <c r="G20" s="104">
        <f>Iedzivotaju_skaits_struktura!F9</f>
        <v>16791</v>
      </c>
      <c r="H20" s="104">
        <f>PFI!H22</f>
        <v>68.070999999999998</v>
      </c>
      <c r="I20" s="42">
        <f t="shared" si="11"/>
        <v>577.95860108515467</v>
      </c>
      <c r="J20" s="42">
        <f t="shared" si="24"/>
        <v>132049.78792</v>
      </c>
      <c r="K20" s="156">
        <f t="shared" si="12"/>
        <v>336.9628795413206</v>
      </c>
      <c r="L20" s="159">
        <f t="shared" si="5"/>
        <v>26697526.068206333</v>
      </c>
      <c r="M20" s="138">
        <f t="shared" si="6"/>
        <v>-95.844811344500215</v>
      </c>
      <c r="N20" s="178">
        <f t="shared" si="13"/>
        <v>57.50688680670013</v>
      </c>
      <c r="O20" s="300">
        <f t="shared" si="14"/>
        <v>7593772.2067641988</v>
      </c>
      <c r="P20" s="306">
        <f t="shared" si="15"/>
        <v>34291298.274970531</v>
      </c>
      <c r="Q20" s="284">
        <f t="shared" si="3"/>
        <v>259.68461453149246</v>
      </c>
      <c r="R20" s="42">
        <f t="shared" si="7"/>
        <v>17798350.712137558</v>
      </c>
      <c r="S20" s="307">
        <f t="shared" si="16"/>
        <v>134.78515181652824</v>
      </c>
      <c r="T20" s="306">
        <f t="shared" si="17"/>
        <v>52089648.987108089</v>
      </c>
      <c r="U20" s="344">
        <f t="shared" si="4"/>
        <v>394.4697663480207</v>
      </c>
      <c r="V20" s="342">
        <f t="shared" si="18"/>
        <v>59395651.32801041</v>
      </c>
      <c r="W20" s="352">
        <f t="shared" si="8"/>
        <v>1650391.8415785162</v>
      </c>
      <c r="X20" s="353">
        <f t="shared" si="19"/>
        <v>12.498254390066696</v>
      </c>
      <c r="Y20" s="320">
        <f t="shared" si="9"/>
        <v>9244164.0483427159</v>
      </c>
      <c r="Z20" s="321">
        <f t="shared" si="10"/>
        <v>53740040.828686602</v>
      </c>
      <c r="AA20" s="335">
        <f t="shared" si="20"/>
        <v>406.96802073808738</v>
      </c>
      <c r="AB20" s="336">
        <f t="shared" si="21"/>
        <v>698.03139227784334</v>
      </c>
      <c r="AC20" s="171"/>
      <c r="AD20" s="360">
        <f>PFI!Q22</f>
        <v>50600498.425667085</v>
      </c>
      <c r="AE20" s="410">
        <f t="shared" si="22"/>
        <v>3139542.4030195177</v>
      </c>
      <c r="AF20" s="462">
        <f t="shared" si="23"/>
        <v>6.2045681380620277E-2</v>
      </c>
      <c r="AG20" s="135"/>
      <c r="AH20" s="135"/>
    </row>
    <row r="21" spans="1:34" ht="15">
      <c r="A21" s="35">
        <v>6</v>
      </c>
      <c r="B21" s="49" t="s">
        <v>7</v>
      </c>
      <c r="C21" s="42">
        <f>Vertetie_ienemumi!J10</f>
        <v>15856348.458684802</v>
      </c>
      <c r="D21" s="166">
        <f>Iedzivotaju_skaits_struktura!C10</f>
        <v>30800</v>
      </c>
      <c r="E21" s="166">
        <f>Iedzivotaju_skaits_struktura!D10</f>
        <v>1920</v>
      </c>
      <c r="F21" s="105">
        <f>Iedzivotaju_skaits_struktura!E10</f>
        <v>3360</v>
      </c>
      <c r="G21" s="104">
        <f>Iedzivotaju_skaits_struktura!F10</f>
        <v>6711</v>
      </c>
      <c r="H21" s="104">
        <f>PFI!H23</f>
        <v>17.495999999999999</v>
      </c>
      <c r="I21" s="42">
        <f t="shared" si="11"/>
        <v>514.8165083988572</v>
      </c>
      <c r="J21" s="42">
        <f t="shared" si="24"/>
        <v>51239.13392</v>
      </c>
      <c r="K21" s="156">
        <f t="shared" si="12"/>
        <v>309.45777661740777</v>
      </c>
      <c r="L21" s="159">
        <f t="shared" si="5"/>
        <v>9513809.0752108805</v>
      </c>
      <c r="M21" s="138">
        <f t="shared" si="6"/>
        <v>-123.34991426841304</v>
      </c>
      <c r="N21" s="178">
        <f t="shared" si="13"/>
        <v>74.009948561047821</v>
      </c>
      <c r="O21" s="300">
        <f t="shared" si="14"/>
        <v>3792205.6657318408</v>
      </c>
      <c r="P21" s="306">
        <f t="shared" si="15"/>
        <v>13306014.74094272</v>
      </c>
      <c r="Q21" s="284">
        <f t="shared" si="3"/>
        <v>259.68461453149246</v>
      </c>
      <c r="R21" s="42">
        <f t="shared" si="7"/>
        <v>6342539.3834739216</v>
      </c>
      <c r="S21" s="307">
        <f t="shared" si="16"/>
        <v>123.78311064696312</v>
      </c>
      <c r="T21" s="306">
        <f t="shared" si="17"/>
        <v>19648554.124416642</v>
      </c>
      <c r="U21" s="344">
        <f t="shared" si="4"/>
        <v>383.46772517845557</v>
      </c>
      <c r="V21" s="342">
        <f t="shared" si="18"/>
        <v>24456566.887475722</v>
      </c>
      <c r="W21" s="352">
        <f t="shared" si="8"/>
        <v>679560.1624301821</v>
      </c>
      <c r="X21" s="353">
        <f t="shared" si="19"/>
        <v>13.262522420679161</v>
      </c>
      <c r="Y21" s="320">
        <f t="shared" si="9"/>
        <v>4471765.8281620229</v>
      </c>
      <c r="Z21" s="321">
        <f t="shared" si="10"/>
        <v>20328114.286846824</v>
      </c>
      <c r="AA21" s="335">
        <f t="shared" si="20"/>
        <v>396.73024759913477</v>
      </c>
      <c r="AB21" s="336">
        <f t="shared" si="21"/>
        <v>660.00371061190992</v>
      </c>
      <c r="AC21" s="171"/>
      <c r="AD21" s="360">
        <f>PFI!Q23</f>
        <v>19312340.369424507</v>
      </c>
      <c r="AE21" s="410">
        <f t="shared" si="22"/>
        <v>1015773.917422317</v>
      </c>
      <c r="AF21" s="462">
        <f t="shared" si="23"/>
        <v>5.2597142448385092E-2</v>
      </c>
      <c r="AG21" s="135"/>
      <c r="AH21" s="135"/>
    </row>
    <row r="22" spans="1:34" ht="15">
      <c r="A22" s="35">
        <v>7</v>
      </c>
      <c r="B22" s="49" t="s">
        <v>8</v>
      </c>
      <c r="C22" s="42">
        <f>Vertetie_ienemumi!J11</f>
        <v>665316242.72451079</v>
      </c>
      <c r="D22" s="166">
        <f>Iedzivotaju_skaits_struktura!C11</f>
        <v>704476</v>
      </c>
      <c r="E22" s="166">
        <f>Iedzivotaju_skaits_struktura!D11</f>
        <v>50966</v>
      </c>
      <c r="F22" s="105">
        <f>Iedzivotaju_skaits_struktura!E11</f>
        <v>68027</v>
      </c>
      <c r="G22" s="104">
        <f>Iedzivotaju_skaits_struktura!F11</f>
        <v>151476</v>
      </c>
      <c r="H22" s="104">
        <f>PFI!H24</f>
        <v>304.04000000000002</v>
      </c>
      <c r="I22" s="42">
        <f t="shared" si="11"/>
        <v>944.41292921903766</v>
      </c>
      <c r="J22" s="42">
        <f t="shared" si="24"/>
        <v>1158058.8407999999</v>
      </c>
      <c r="K22" s="156">
        <f t="shared" si="12"/>
        <v>574.50987746434623</v>
      </c>
      <c r="L22" s="159">
        <f t="shared" si="5"/>
        <v>399189745.63470644</v>
      </c>
      <c r="M22" s="138">
        <f t="shared" si="6"/>
        <v>141.70218657852541</v>
      </c>
      <c r="N22" s="178">
        <f t="shared" si="13"/>
        <v>-85.021311947115251</v>
      </c>
      <c r="O22" s="300">
        <f t="shared" si="14"/>
        <v>-98459681.956771463</v>
      </c>
      <c r="P22" s="306">
        <f t="shared" si="15"/>
        <v>300730063.677935</v>
      </c>
      <c r="Q22" s="284">
        <f t="shared" si="3"/>
        <v>259.68461453149251</v>
      </c>
      <c r="R22" s="42">
        <f t="shared" si="7"/>
        <v>266126497.08980432</v>
      </c>
      <c r="S22" s="307">
        <f t="shared" si="16"/>
        <v>229.80395098573851</v>
      </c>
      <c r="T22" s="306">
        <f t="shared" si="17"/>
        <v>566856560.7677393</v>
      </c>
      <c r="U22" s="344">
        <f t="shared" si="4"/>
        <v>489.488565517231</v>
      </c>
      <c r="V22" s="342">
        <f t="shared" si="18"/>
        <v>245798455.03623503</v>
      </c>
      <c r="W22" s="352">
        <f t="shared" si="8"/>
        <v>6829856.3243989376</v>
      </c>
      <c r="X22" s="353">
        <f t="shared" si="19"/>
        <v>5.8976764252158356</v>
      </c>
      <c r="Y22" s="320">
        <f t="shared" si="9"/>
        <v>-91629825.632372528</v>
      </c>
      <c r="Z22" s="321">
        <f t="shared" si="10"/>
        <v>573686417.09213829</v>
      </c>
      <c r="AA22" s="335">
        <f t="shared" si="20"/>
        <v>495.38624194244687</v>
      </c>
      <c r="AB22" s="336">
        <f t="shared" si="21"/>
        <v>814.3448706444766</v>
      </c>
      <c r="AC22" s="171"/>
      <c r="AD22" s="360">
        <f>PFI!Q24</f>
        <v>537988591.33668971</v>
      </c>
      <c r="AE22" s="410">
        <f t="shared" si="22"/>
        <v>35697825.75544858</v>
      </c>
      <c r="AF22" s="462">
        <f t="shared" si="23"/>
        <v>6.6354243064436602E-2</v>
      </c>
      <c r="AG22" s="135"/>
      <c r="AH22" s="135"/>
    </row>
    <row r="23" spans="1:34" ht="15">
      <c r="A23" s="35">
        <v>8</v>
      </c>
      <c r="B23" s="49" t="s">
        <v>9</v>
      </c>
      <c r="C23" s="42">
        <f>Vertetie_ienemumi!J12</f>
        <v>18686340.96471817</v>
      </c>
      <c r="D23" s="166">
        <f>Iedzivotaju_skaits_struktura!C12</f>
        <v>24818</v>
      </c>
      <c r="E23" s="166">
        <f>Iedzivotaju_skaits_struktura!D12</f>
        <v>1933</v>
      </c>
      <c r="F23" s="105">
        <f>Iedzivotaju_skaits_struktura!E12</f>
        <v>2711</v>
      </c>
      <c r="G23" s="104">
        <f>Iedzivotaju_skaits_struktura!F12</f>
        <v>5362</v>
      </c>
      <c r="H23" s="104">
        <f>PFI!H25</f>
        <v>19.37</v>
      </c>
      <c r="I23" s="42">
        <f t="shared" si="11"/>
        <v>752.93500542824449</v>
      </c>
      <c r="J23" s="42">
        <f t="shared" si="24"/>
        <v>42176.402399999999</v>
      </c>
      <c r="K23" s="156">
        <f t="shared" si="12"/>
        <v>443.05203624285821</v>
      </c>
      <c r="L23" s="159">
        <f t="shared" si="5"/>
        <v>11211804.578830902</v>
      </c>
      <c r="M23" s="138">
        <f t="shared" si="6"/>
        <v>10.244345357037389</v>
      </c>
      <c r="N23" s="178">
        <f t="shared" si="13"/>
        <v>-6.1466072142224331</v>
      </c>
      <c r="O23" s="300">
        <f t="shared" si="14"/>
        <v>-259241.77926178832</v>
      </c>
      <c r="P23" s="306">
        <f t="shared" si="15"/>
        <v>10952562.799569113</v>
      </c>
      <c r="Q23" s="284">
        <f t="shared" si="3"/>
        <v>259.68461453149246</v>
      </c>
      <c r="R23" s="42">
        <f t="shared" si="7"/>
        <v>7474536.3858872689</v>
      </c>
      <c r="S23" s="307">
        <f t="shared" si="16"/>
        <v>177.22081449714329</v>
      </c>
      <c r="T23" s="306">
        <f t="shared" si="17"/>
        <v>18427099.18545638</v>
      </c>
      <c r="U23" s="344">
        <f t="shared" si="4"/>
        <v>436.90542902863569</v>
      </c>
      <c r="V23" s="342">
        <f t="shared" si="18"/>
        <v>14496377.193856072</v>
      </c>
      <c r="W23" s="352">
        <f t="shared" si="8"/>
        <v>402802.26107904076</v>
      </c>
      <c r="X23" s="353">
        <f t="shared" si="19"/>
        <v>9.5504177255061649</v>
      </c>
      <c r="Y23" s="320">
        <f t="shared" si="9"/>
        <v>143560.48181725244</v>
      </c>
      <c r="Z23" s="321">
        <f t="shared" si="10"/>
        <v>18829901.44653542</v>
      </c>
      <c r="AA23" s="335">
        <f t="shared" si="20"/>
        <v>446.45584675414182</v>
      </c>
      <c r="AB23" s="336">
        <f t="shared" si="21"/>
        <v>758.71953608410911</v>
      </c>
      <c r="AC23" s="171"/>
      <c r="AD23" s="360">
        <f>PFI!Q25</f>
        <v>17742408.619444247</v>
      </c>
      <c r="AE23" s="410">
        <f t="shared" si="22"/>
        <v>1087492.8270911723</v>
      </c>
      <c r="AF23" s="462">
        <f t="shared" si="23"/>
        <v>6.1293415703399301E-2</v>
      </c>
      <c r="AG23" s="135"/>
      <c r="AH23" s="135"/>
    </row>
    <row r="24" spans="1:34" ht="15">
      <c r="A24" s="50">
        <v>9</v>
      </c>
      <c r="B24" s="51" t="s">
        <v>10</v>
      </c>
      <c r="C24" s="44">
        <f>Vertetie_ienemumi!J13</f>
        <v>31119525.877162613</v>
      </c>
      <c r="D24" s="166">
        <f>Iedzivotaju_skaits_struktura!C13</f>
        <v>39286</v>
      </c>
      <c r="E24" s="166">
        <f>Iedzivotaju_skaits_struktura!D13</f>
        <v>2605</v>
      </c>
      <c r="F24" s="107">
        <f>Iedzivotaju_skaits_struktura!E13</f>
        <v>4162</v>
      </c>
      <c r="G24" s="106">
        <f>Iedzivotaju_skaits_struktura!F13</f>
        <v>8877</v>
      </c>
      <c r="H24" s="104">
        <f>PFI!H26</f>
        <v>57.878</v>
      </c>
      <c r="I24" s="44">
        <f t="shared" si="11"/>
        <v>792.12762503595718</v>
      </c>
      <c r="J24" s="42">
        <f t="shared" si="24"/>
        <v>65606.774559999991</v>
      </c>
      <c r="K24" s="156">
        <f t="shared" si="12"/>
        <v>474.33403159764509</v>
      </c>
      <c r="L24" s="159">
        <f t="shared" si="5"/>
        <v>18671715.526297566</v>
      </c>
      <c r="M24" s="173">
        <f t="shared" si="6"/>
        <v>41.526340711824275</v>
      </c>
      <c r="N24" s="179">
        <f t="shared" si="13"/>
        <v>-24.915804427094564</v>
      </c>
      <c r="O24" s="301">
        <f t="shared" si="14"/>
        <v>-1634645.5640294428</v>
      </c>
      <c r="P24" s="308">
        <f t="shared" si="15"/>
        <v>17037069.962268122</v>
      </c>
      <c r="Q24" s="287">
        <f t="shared" si="3"/>
        <v>259.68461453149246</v>
      </c>
      <c r="R24" s="44">
        <f t="shared" si="7"/>
        <v>12447810.350865046</v>
      </c>
      <c r="S24" s="309">
        <f t="shared" si="16"/>
        <v>189.73361263905804</v>
      </c>
      <c r="T24" s="308">
        <f t="shared" si="17"/>
        <v>29484880.313133165</v>
      </c>
      <c r="U24" s="345">
        <f t="shared" si="4"/>
        <v>449.41822717055044</v>
      </c>
      <c r="V24" s="342">
        <f t="shared" si="18"/>
        <v>20497278.440827258</v>
      </c>
      <c r="W24" s="354">
        <f t="shared" si="8"/>
        <v>569545.75557202962</v>
      </c>
      <c r="X24" s="355">
        <f t="shared" si="19"/>
        <v>8.6812034182713482</v>
      </c>
      <c r="Y24" s="322">
        <f t="shared" si="9"/>
        <v>-1065099.8084574132</v>
      </c>
      <c r="Z24" s="323">
        <f t="shared" si="10"/>
        <v>30054426.068705194</v>
      </c>
      <c r="AA24" s="337">
        <f t="shared" si="20"/>
        <v>458.09943058882175</v>
      </c>
      <c r="AB24" s="338">
        <f t="shared" si="21"/>
        <v>765.01619072201788</v>
      </c>
      <c r="AC24" s="171"/>
      <c r="AD24" s="459">
        <f>PFI!Q26</f>
        <v>29123436.264106099</v>
      </c>
      <c r="AE24" s="460">
        <f t="shared" si="22"/>
        <v>930989.80459909514</v>
      </c>
      <c r="AF24" s="463">
        <f t="shared" si="23"/>
        <v>3.1967031505362398E-2</v>
      </c>
      <c r="AG24" s="135"/>
      <c r="AH24" s="135"/>
    </row>
    <row r="25" spans="1:34" ht="13.5">
      <c r="A25" s="69"/>
      <c r="B25" s="73" t="s">
        <v>124</v>
      </c>
      <c r="C25" s="61">
        <f>SUM(C16:C24)</f>
        <v>937827142.14775229</v>
      </c>
      <c r="D25" s="61">
        <f t="shared" ref="D25:G25" si="25">SUM(D16:D24)</f>
        <v>1112268</v>
      </c>
      <c r="E25" s="61">
        <f t="shared" si="25"/>
        <v>79824</v>
      </c>
      <c r="F25" s="61">
        <f t="shared" si="25"/>
        <v>112765</v>
      </c>
      <c r="G25" s="61">
        <f t="shared" si="25"/>
        <v>239747</v>
      </c>
      <c r="H25" s="61">
        <f>SUM(H16:H24)</f>
        <v>726.5920000000001</v>
      </c>
      <c r="I25" s="188">
        <f t="shared" si="11"/>
        <v>843.16652294928224</v>
      </c>
      <c r="J25" s="61">
        <f>SUM(J16:J24)</f>
        <v>1845187.2598400002</v>
      </c>
      <c r="K25" s="157">
        <f t="shared" si="12"/>
        <v>508.25580826364103</v>
      </c>
      <c r="L25" s="160">
        <f t="shared" ref="L25" si="26">SUM(L16:L24)</f>
        <v>562696285.28865135</v>
      </c>
      <c r="M25" s="294"/>
      <c r="N25" s="298"/>
      <c r="O25" s="310"/>
      <c r="P25" s="61">
        <f t="shared" ref="P25:AE25" si="27">SUM(P16:P24)</f>
        <v>479166742.30997121</v>
      </c>
      <c r="Q25" s="61"/>
      <c r="R25" s="61">
        <f>SUM(R16:R24)</f>
        <v>375130856.85910094</v>
      </c>
      <c r="S25" s="74"/>
      <c r="T25" s="346">
        <f>SUM(T16:T24)</f>
        <v>854297599.16907215</v>
      </c>
      <c r="U25" s="347"/>
      <c r="V25" s="295">
        <f t="shared" si="27"/>
        <v>513892902.9232946</v>
      </c>
      <c r="W25" s="296">
        <f t="shared" si="27"/>
        <v>14279238.218063597</v>
      </c>
      <c r="X25" s="295"/>
      <c r="Y25" s="324">
        <f t="shared" si="27"/>
        <v>-69250304.760616556</v>
      </c>
      <c r="Z25" s="74">
        <f t="shared" si="27"/>
        <v>868576837.38713574</v>
      </c>
      <c r="AA25" s="174">
        <f t="shared" si="20"/>
        <v>470.72557690564793</v>
      </c>
      <c r="AB25" s="174">
        <f t="shared" si="21"/>
        <v>780.90607424391942</v>
      </c>
      <c r="AC25" s="171"/>
      <c r="AD25" s="174">
        <f t="shared" si="27"/>
        <v>816850460.09187722</v>
      </c>
      <c r="AE25" s="174">
        <f t="shared" si="27"/>
        <v>51726377.295258552</v>
      </c>
      <c r="AF25" s="464">
        <f t="shared" si="23"/>
        <v>6.3324169872464031E-2</v>
      </c>
    </row>
    <row r="26" spans="1:34" ht="15">
      <c r="A26" s="152">
        <v>10</v>
      </c>
      <c r="B26" s="136" t="s">
        <v>12</v>
      </c>
      <c r="C26" s="41">
        <f>Vertetie_ienemumi!J15</f>
        <v>1221756.3963681159</v>
      </c>
      <c r="D26" s="102">
        <f>Iedzivotaju_skaits_struktura!C15</f>
        <v>3753</v>
      </c>
      <c r="E26" s="102">
        <f>Iedzivotaju_skaits_struktura!D15</f>
        <v>177</v>
      </c>
      <c r="F26" s="102">
        <f>Iedzivotaju_skaits_struktura!E15</f>
        <v>387</v>
      </c>
      <c r="G26" s="102">
        <f>Iedzivotaju_skaits_struktura!F15</f>
        <v>868</v>
      </c>
      <c r="H26" s="102">
        <f>PFI!H28</f>
        <v>392.04500000000002</v>
      </c>
      <c r="I26" s="41">
        <f t="shared" si="11"/>
        <v>325.5412726800202</v>
      </c>
      <c r="J26" s="41">
        <f t="shared" si="24"/>
        <v>6667.0284000000001</v>
      </c>
      <c r="K26" s="155">
        <f t="shared" si="12"/>
        <v>183.25351611943273</v>
      </c>
      <c r="L26" s="159">
        <f t="shared" ref="L26:L57" si="28">C26*$L$14</f>
        <v>733053.83782086952</v>
      </c>
      <c r="M26" s="169">
        <f t="shared" ref="M26:M57" si="29">K26-$K$15</f>
        <v>-249.55417476638809</v>
      </c>
      <c r="N26" s="177">
        <f t="shared" si="13"/>
        <v>149.73250485983286</v>
      </c>
      <c r="O26" s="299">
        <f t="shared" ref="O26:O57" si="30">N26*J26</f>
        <v>998270.86230364372</v>
      </c>
      <c r="P26" s="311">
        <f t="shared" si="15"/>
        <v>1731324.7001245134</v>
      </c>
      <c r="Q26" s="290">
        <f t="shared" ref="Q26:Q57" si="31">P26/J26</f>
        <v>259.68461453149251</v>
      </c>
      <c r="R26" s="41">
        <f t="shared" ref="R26:R57" si="32">C26*$R$14</f>
        <v>488702.55854724639</v>
      </c>
      <c r="S26" s="312">
        <f t="shared" si="16"/>
        <v>73.301406447773104</v>
      </c>
      <c r="T26" s="311">
        <f t="shared" ref="T26:T57" si="33">R26+P26</f>
        <v>2220027.2586717596</v>
      </c>
      <c r="U26" s="348">
        <f>T26/J26</f>
        <v>332.98602097926562</v>
      </c>
      <c r="V26" s="342">
        <f t="shared" ref="V26:V57" si="34">($K$7-K26)*J26</f>
        <v>4023596.7339029051</v>
      </c>
      <c r="W26" s="356">
        <f t="shared" ref="W26:W57" si="35">V26*$W$14</f>
        <v>111801.30320927582</v>
      </c>
      <c r="X26" s="357">
        <f t="shared" si="19"/>
        <v>16.769285579955806</v>
      </c>
      <c r="Y26" s="325">
        <f t="shared" ref="Y26:Y57" si="36">O26+W26</f>
        <v>1110072.1655129194</v>
      </c>
      <c r="Z26" s="326">
        <f t="shared" ref="Z26:Z57" si="37">T26+W26</f>
        <v>2331828.5618810356</v>
      </c>
      <c r="AA26" s="333">
        <f t="shared" si="20"/>
        <v>349.75530655922142</v>
      </c>
      <c r="AB26" s="334">
        <f t="shared" si="21"/>
        <v>621.32389072236492</v>
      </c>
      <c r="AC26" s="171"/>
      <c r="AD26" s="403">
        <f>PFI!Q28</f>
        <v>2266894.7043528613</v>
      </c>
      <c r="AE26" s="412">
        <f>Z26-AD26</f>
        <v>64933.857528174296</v>
      </c>
      <c r="AF26" s="465">
        <f t="shared" si="23"/>
        <v>2.8644408319225878E-2</v>
      </c>
      <c r="AG26" s="135"/>
      <c r="AH26" s="135"/>
    </row>
    <row r="27" spans="1:34" ht="15">
      <c r="A27" s="35">
        <v>11</v>
      </c>
      <c r="B27" s="49" t="s">
        <v>13</v>
      </c>
      <c r="C27" s="42">
        <f>Vertetie_ienemumi!J16</f>
        <v>6237957.0300707668</v>
      </c>
      <c r="D27" s="104">
        <f>Iedzivotaju_skaits_struktura!C16</f>
        <v>8841</v>
      </c>
      <c r="E27" s="104">
        <f>Iedzivotaju_skaits_struktura!D16</f>
        <v>574</v>
      </c>
      <c r="F27" s="104">
        <f>Iedzivotaju_skaits_struktura!E16</f>
        <v>905</v>
      </c>
      <c r="G27" s="104">
        <f>Iedzivotaju_skaits_struktura!F16</f>
        <v>1926</v>
      </c>
      <c r="H27" s="104">
        <f>PFI!H29</f>
        <v>102.14299999999999</v>
      </c>
      <c r="I27" s="42">
        <f t="shared" si="11"/>
        <v>705.57143197271421</v>
      </c>
      <c r="J27" s="42">
        <f t="shared" si="24"/>
        <v>14714.957359999999</v>
      </c>
      <c r="K27" s="156">
        <f t="shared" si="12"/>
        <v>423.91947713199266</v>
      </c>
      <c r="L27" s="159">
        <f t="shared" si="28"/>
        <v>3742774.2180424598</v>
      </c>
      <c r="M27" s="138">
        <f t="shared" si="29"/>
        <v>-8.888213753828154</v>
      </c>
      <c r="N27" s="178">
        <f t="shared" si="13"/>
        <v>5.3329282522968926</v>
      </c>
      <c r="O27" s="300">
        <f t="shared" si="30"/>
        <v>78473.811836488094</v>
      </c>
      <c r="P27" s="306">
        <f t="shared" si="15"/>
        <v>3821248.0298789479</v>
      </c>
      <c r="Q27" s="284">
        <f t="shared" si="31"/>
        <v>259.68461453149246</v>
      </c>
      <c r="R27" s="42">
        <f t="shared" si="32"/>
        <v>2495182.812028307</v>
      </c>
      <c r="S27" s="307">
        <f t="shared" si="16"/>
        <v>169.56779085279709</v>
      </c>
      <c r="T27" s="306">
        <f t="shared" si="33"/>
        <v>6316430.8419072554</v>
      </c>
      <c r="U27" s="344">
        <f t="shared" ref="U27:U90" si="38">T27/J27</f>
        <v>429.2524053842896</v>
      </c>
      <c r="V27" s="342">
        <f t="shared" si="34"/>
        <v>5339186.941609418</v>
      </c>
      <c r="W27" s="352">
        <f t="shared" si="35"/>
        <v>148356.8303752096</v>
      </c>
      <c r="X27" s="353">
        <f t="shared" si="19"/>
        <v>10.08204283204322</v>
      </c>
      <c r="Y27" s="320">
        <f t="shared" si="36"/>
        <v>226830.6422116977</v>
      </c>
      <c r="Z27" s="321">
        <f t="shared" si="37"/>
        <v>6464787.6722824648</v>
      </c>
      <c r="AA27" s="335">
        <f t="shared" si="20"/>
        <v>439.33444821633282</v>
      </c>
      <c r="AB27" s="336">
        <f t="shared" si="21"/>
        <v>731.22810454501359</v>
      </c>
      <c r="AC27" s="171"/>
      <c r="AD27" s="403">
        <f>PFI!Q29</f>
        <v>6104418.8822280196</v>
      </c>
      <c r="AE27" s="410">
        <f t="shared" ref="AE27:AE90" si="39">Z27-AD27</f>
        <v>360368.79005444515</v>
      </c>
      <c r="AF27" s="462">
        <f t="shared" si="23"/>
        <v>5.9034086127935481E-2</v>
      </c>
      <c r="AG27" s="135"/>
      <c r="AH27" s="135"/>
    </row>
    <row r="28" spans="1:34" ht="15">
      <c r="A28" s="35">
        <v>12</v>
      </c>
      <c r="B28" s="49" t="s">
        <v>14</v>
      </c>
      <c r="C28" s="42">
        <f>Vertetie_ienemumi!J17</f>
        <v>4606508.67622161</v>
      </c>
      <c r="D28" s="104">
        <f>Iedzivotaju_skaits_struktura!C17</f>
        <v>9194</v>
      </c>
      <c r="E28" s="104">
        <f>Iedzivotaju_skaits_struktura!D17</f>
        <v>566</v>
      </c>
      <c r="F28" s="104">
        <f>Iedzivotaju_skaits_struktura!E17</f>
        <v>1068</v>
      </c>
      <c r="G28" s="104">
        <f>Iedzivotaju_skaits_struktura!F17</f>
        <v>2156</v>
      </c>
      <c r="H28" s="104">
        <f>PFI!H30</f>
        <v>639.65300000000002</v>
      </c>
      <c r="I28" s="42">
        <f t="shared" si="11"/>
        <v>501.03422625860452</v>
      </c>
      <c r="J28" s="42">
        <f t="shared" si="24"/>
        <v>16567.832560000003</v>
      </c>
      <c r="K28" s="156">
        <f t="shared" si="12"/>
        <v>278.03930656223446</v>
      </c>
      <c r="L28" s="159">
        <f t="shared" si="28"/>
        <v>2763905.2057329658</v>
      </c>
      <c r="M28" s="138">
        <f t="shared" si="29"/>
        <v>-154.76838432358636</v>
      </c>
      <c r="N28" s="178">
        <f t="shared" si="13"/>
        <v>92.861030594151813</v>
      </c>
      <c r="O28" s="300">
        <f t="shared" si="30"/>
        <v>1538506.0062329448</v>
      </c>
      <c r="P28" s="306">
        <f t="shared" si="15"/>
        <v>4302411.2119659111</v>
      </c>
      <c r="Q28" s="284">
        <f t="shared" si="31"/>
        <v>259.68461453149251</v>
      </c>
      <c r="R28" s="42">
        <f t="shared" si="32"/>
        <v>1842603.4704886442</v>
      </c>
      <c r="S28" s="307">
        <f t="shared" si="16"/>
        <v>111.21572262489379</v>
      </c>
      <c r="T28" s="306">
        <f t="shared" si="33"/>
        <v>6145014.6824545553</v>
      </c>
      <c r="U28" s="344">
        <f t="shared" si="38"/>
        <v>370.90033715638629</v>
      </c>
      <c r="V28" s="342">
        <f t="shared" si="34"/>
        <v>8428403.9064819738</v>
      </c>
      <c r="W28" s="352">
        <f t="shared" si="35"/>
        <v>234195.07546045622</v>
      </c>
      <c r="X28" s="353">
        <f t="shared" si="19"/>
        <v>14.13552886971331</v>
      </c>
      <c r="Y28" s="320">
        <f t="shared" si="36"/>
        <v>1772701.0816934011</v>
      </c>
      <c r="Z28" s="321">
        <f t="shared" si="37"/>
        <v>6379209.7579150116</v>
      </c>
      <c r="AA28" s="335">
        <f t="shared" si="20"/>
        <v>385.0358660260996</v>
      </c>
      <c r="AB28" s="336">
        <f t="shared" si="21"/>
        <v>693.84487251631629</v>
      </c>
      <c r="AC28" s="171"/>
      <c r="AD28" s="403">
        <f>PFI!Q30</f>
        <v>6095695.7993607139</v>
      </c>
      <c r="AE28" s="410">
        <f t="shared" si="39"/>
        <v>283513.95855429769</v>
      </c>
      <c r="AF28" s="462">
        <f t="shared" si="23"/>
        <v>4.6510516253785328E-2</v>
      </c>
      <c r="AG28" s="135"/>
      <c r="AH28" s="135"/>
    </row>
    <row r="29" spans="1:34" ht="15">
      <c r="A29" s="35">
        <v>13</v>
      </c>
      <c r="B29" s="49" t="s">
        <v>15</v>
      </c>
      <c r="C29" s="42">
        <f>Vertetie_ienemumi!J18</f>
        <v>1501503.4038951893</v>
      </c>
      <c r="D29" s="104">
        <f>Iedzivotaju_skaits_struktura!C18</f>
        <v>2859</v>
      </c>
      <c r="E29" s="104">
        <f>Iedzivotaju_skaits_struktura!D18</f>
        <v>132</v>
      </c>
      <c r="F29" s="104">
        <f>Iedzivotaju_skaits_struktura!E18</f>
        <v>257</v>
      </c>
      <c r="G29" s="104">
        <f>Iedzivotaju_skaits_struktura!F18</f>
        <v>582</v>
      </c>
      <c r="H29" s="104">
        <f>PFI!H31</f>
        <v>284.49400000000003</v>
      </c>
      <c r="I29" s="42">
        <f t="shared" si="11"/>
        <v>525.18482122951707</v>
      </c>
      <c r="J29" s="42">
        <f t="shared" si="24"/>
        <v>4868.81088</v>
      </c>
      <c r="K29" s="156">
        <f t="shared" si="12"/>
        <v>308.39222161268037</v>
      </c>
      <c r="L29" s="159">
        <f t="shared" si="28"/>
        <v>900902.04233711353</v>
      </c>
      <c r="M29" s="138">
        <f t="shared" si="29"/>
        <v>-124.41546927314045</v>
      </c>
      <c r="N29" s="178">
        <f t="shared" si="13"/>
        <v>74.649281563884259</v>
      </c>
      <c r="O29" s="300">
        <f t="shared" si="30"/>
        <v>363453.23426242307</v>
      </c>
      <c r="P29" s="306">
        <f t="shared" si="15"/>
        <v>1264355.2765995366</v>
      </c>
      <c r="Q29" s="284">
        <f t="shared" si="31"/>
        <v>259.68461453149246</v>
      </c>
      <c r="R29" s="42">
        <f t="shared" si="32"/>
        <v>600601.36155807576</v>
      </c>
      <c r="S29" s="307">
        <f t="shared" si="16"/>
        <v>123.35688864507216</v>
      </c>
      <c r="T29" s="306">
        <f t="shared" si="33"/>
        <v>1864956.6381576124</v>
      </c>
      <c r="U29" s="344">
        <f t="shared" si="38"/>
        <v>383.04150317656462</v>
      </c>
      <c r="V29" s="342">
        <f t="shared" si="34"/>
        <v>2329083.6069694413</v>
      </c>
      <c r="W29" s="352">
        <f t="shared" si="35"/>
        <v>64716.868951715376</v>
      </c>
      <c r="X29" s="353">
        <f t="shared" si="19"/>
        <v>13.292130367510881</v>
      </c>
      <c r="Y29" s="320">
        <f t="shared" si="36"/>
        <v>428170.10321413842</v>
      </c>
      <c r="Z29" s="321">
        <f t="shared" si="37"/>
        <v>1929673.5071093277</v>
      </c>
      <c r="AA29" s="335">
        <f t="shared" si="20"/>
        <v>396.3336335440755</v>
      </c>
      <c r="AB29" s="336">
        <f t="shared" si="21"/>
        <v>674.94701193050992</v>
      </c>
      <c r="AC29" s="171"/>
      <c r="AD29" s="403">
        <f>PFI!Q31</f>
        <v>1865211.0770405126</v>
      </c>
      <c r="AE29" s="410">
        <f t="shared" si="39"/>
        <v>64462.430068815127</v>
      </c>
      <c r="AF29" s="462">
        <f t="shared" si="23"/>
        <v>3.4560394189324661E-2</v>
      </c>
      <c r="AG29" s="135"/>
      <c r="AH29" s="135"/>
    </row>
    <row r="30" spans="1:34" ht="15">
      <c r="A30" s="35">
        <v>14</v>
      </c>
      <c r="B30" s="49" t="s">
        <v>16</v>
      </c>
      <c r="C30" s="42">
        <f>Vertetie_ienemumi!J19</f>
        <v>2364628.861485648</v>
      </c>
      <c r="D30" s="104">
        <f>Iedzivotaju_skaits_struktura!C19</f>
        <v>5195</v>
      </c>
      <c r="E30" s="104">
        <f>Iedzivotaju_skaits_struktura!D19</f>
        <v>321</v>
      </c>
      <c r="F30" s="104">
        <f>Iedzivotaju_skaits_struktura!E19</f>
        <v>523</v>
      </c>
      <c r="G30" s="104">
        <f>Iedzivotaju_skaits_struktura!F19</f>
        <v>1158</v>
      </c>
      <c r="H30" s="104">
        <f>PFI!H32</f>
        <v>630.59699999999998</v>
      </c>
      <c r="I30" s="42">
        <f t="shared" si="11"/>
        <v>455.17398681148183</v>
      </c>
      <c r="J30" s="42">
        <f t="shared" si="24"/>
        <v>9466.5474399999985</v>
      </c>
      <c r="K30" s="156">
        <f t="shared" si="12"/>
        <v>249.78788480942197</v>
      </c>
      <c r="L30" s="159">
        <f t="shared" si="28"/>
        <v>1418777.3168913887</v>
      </c>
      <c r="M30" s="138">
        <f t="shared" si="29"/>
        <v>-183.01980607639885</v>
      </c>
      <c r="N30" s="178">
        <f t="shared" si="13"/>
        <v>109.8118836458393</v>
      </c>
      <c r="O30" s="300">
        <f t="shared" si="30"/>
        <v>1039539.4060090977</v>
      </c>
      <c r="P30" s="306">
        <f t="shared" si="15"/>
        <v>2458316.7229004866</v>
      </c>
      <c r="Q30" s="284">
        <f t="shared" si="31"/>
        <v>259.68461453149246</v>
      </c>
      <c r="R30" s="42">
        <f t="shared" si="32"/>
        <v>945851.54459425923</v>
      </c>
      <c r="S30" s="307">
        <f t="shared" si="16"/>
        <v>99.915153923768784</v>
      </c>
      <c r="T30" s="306">
        <f t="shared" si="33"/>
        <v>3404168.2674947456</v>
      </c>
      <c r="U30" s="344">
        <f t="shared" si="38"/>
        <v>359.59976845526126</v>
      </c>
      <c r="V30" s="342">
        <f t="shared" si="34"/>
        <v>5083274.6523591569</v>
      </c>
      <c r="W30" s="352">
        <f t="shared" si="35"/>
        <v>141245.94692002414</v>
      </c>
      <c r="X30" s="353">
        <f t="shared" si="19"/>
        <v>14.920534420310704</v>
      </c>
      <c r="Y30" s="320">
        <f t="shared" si="36"/>
        <v>1180785.3529291218</v>
      </c>
      <c r="Z30" s="321">
        <f t="shared" si="37"/>
        <v>3545414.2144147698</v>
      </c>
      <c r="AA30" s="335">
        <f t="shared" si="20"/>
        <v>374.52030287557199</v>
      </c>
      <c r="AB30" s="336">
        <f t="shared" si="21"/>
        <v>682.46664377570164</v>
      </c>
      <c r="AC30" s="171"/>
      <c r="AD30" s="403">
        <f>PFI!Q32</f>
        <v>3405198.1985150464</v>
      </c>
      <c r="AE30" s="410">
        <f t="shared" si="39"/>
        <v>140216.0158997234</v>
      </c>
      <c r="AF30" s="462">
        <f t="shared" si="23"/>
        <v>4.1177049829542733E-2</v>
      </c>
      <c r="AG30" s="135"/>
      <c r="AH30" s="135"/>
    </row>
    <row r="31" spans="1:34" ht="15">
      <c r="A31" s="35">
        <v>15</v>
      </c>
      <c r="B31" s="49" t="s">
        <v>17</v>
      </c>
      <c r="C31" s="42">
        <f>Vertetie_ienemumi!J20</f>
        <v>786708.01476338436</v>
      </c>
      <c r="D31" s="104">
        <f>Iedzivotaju_skaits_struktura!C20</f>
        <v>1461</v>
      </c>
      <c r="E31" s="104">
        <f>Iedzivotaju_skaits_struktura!D20</f>
        <v>89</v>
      </c>
      <c r="F31" s="104">
        <f>Iedzivotaju_skaits_struktura!E20</f>
        <v>141</v>
      </c>
      <c r="G31" s="104">
        <f>Iedzivotaju_skaits_struktura!F20</f>
        <v>315</v>
      </c>
      <c r="H31" s="104">
        <f>PFI!H33</f>
        <v>191.22200000000001</v>
      </c>
      <c r="I31" s="42">
        <f t="shared" si="11"/>
        <v>538.47228936576619</v>
      </c>
      <c r="J31" s="42">
        <f t="shared" si="24"/>
        <v>2652.6774399999999</v>
      </c>
      <c r="K31" s="156">
        <f t="shared" si="12"/>
        <v>296.57130674862015</v>
      </c>
      <c r="L31" s="159">
        <f t="shared" si="28"/>
        <v>472024.80885803059</v>
      </c>
      <c r="M31" s="138">
        <f t="shared" si="29"/>
        <v>-136.23638413720067</v>
      </c>
      <c r="N31" s="178">
        <f t="shared" si="13"/>
        <v>81.741830482320395</v>
      </c>
      <c r="O31" s="300">
        <f t="shared" si="30"/>
        <v>216834.70962475563</v>
      </c>
      <c r="P31" s="306">
        <f t="shared" si="15"/>
        <v>688859.51848278625</v>
      </c>
      <c r="Q31" s="284">
        <f t="shared" si="31"/>
        <v>259.68461453149246</v>
      </c>
      <c r="R31" s="42">
        <f t="shared" si="32"/>
        <v>314683.20590535377</v>
      </c>
      <c r="S31" s="307">
        <f t="shared" si="16"/>
        <v>118.62852269944806</v>
      </c>
      <c r="T31" s="306">
        <f t="shared" si="33"/>
        <v>1003542.72438814</v>
      </c>
      <c r="U31" s="344">
        <f t="shared" si="38"/>
        <v>378.31313723094053</v>
      </c>
      <c r="V31" s="342">
        <f t="shared" si="34"/>
        <v>1300313.2304893457</v>
      </c>
      <c r="W31" s="352">
        <f t="shared" si="35"/>
        <v>36131.034833591861</v>
      </c>
      <c r="X31" s="353">
        <f t="shared" si="19"/>
        <v>13.620591138887908</v>
      </c>
      <c r="Y31" s="320">
        <f t="shared" si="36"/>
        <v>252965.7444583475</v>
      </c>
      <c r="Z31" s="321">
        <f t="shared" si="37"/>
        <v>1039673.7592217319</v>
      </c>
      <c r="AA31" s="335">
        <f t="shared" si="20"/>
        <v>391.93372836982849</v>
      </c>
      <c r="AB31" s="336">
        <f t="shared" si="21"/>
        <v>711.61790501145242</v>
      </c>
      <c r="AC31" s="171"/>
      <c r="AD31" s="403">
        <f>PFI!Q33</f>
        <v>996982.94775165187</v>
      </c>
      <c r="AE31" s="410">
        <f t="shared" si="39"/>
        <v>42690.811470080051</v>
      </c>
      <c r="AF31" s="462">
        <f t="shared" si="23"/>
        <v>4.2820001652339457E-2</v>
      </c>
      <c r="AG31" s="135"/>
      <c r="AH31" s="135"/>
    </row>
    <row r="32" spans="1:34" ht="15">
      <c r="A32" s="35">
        <v>16</v>
      </c>
      <c r="B32" s="49" t="s">
        <v>18</v>
      </c>
      <c r="C32" s="42">
        <f>Vertetie_ienemumi!J21</f>
        <v>8020299.2656937363</v>
      </c>
      <c r="D32" s="104">
        <f>Iedzivotaju_skaits_struktura!C21</f>
        <v>16814</v>
      </c>
      <c r="E32" s="104">
        <f>Iedzivotaju_skaits_struktura!D21</f>
        <v>976</v>
      </c>
      <c r="F32" s="104">
        <f>Iedzivotaju_skaits_struktura!E21</f>
        <v>1753</v>
      </c>
      <c r="G32" s="104">
        <f>Iedzivotaju_skaits_struktura!F21</f>
        <v>3581</v>
      </c>
      <c r="H32" s="104">
        <f>PFI!H34</f>
        <v>1697.8610000000001</v>
      </c>
      <c r="I32" s="42">
        <f t="shared" si="11"/>
        <v>477.00126476113576</v>
      </c>
      <c r="J32" s="42">
        <f t="shared" si="24"/>
        <v>30043.308719999997</v>
      </c>
      <c r="K32" s="156">
        <f t="shared" si="12"/>
        <v>266.95792199327826</v>
      </c>
      <c r="L32" s="159">
        <f t="shared" si="28"/>
        <v>4812179.5594162419</v>
      </c>
      <c r="M32" s="138">
        <f t="shared" si="29"/>
        <v>-165.84976889254256</v>
      </c>
      <c r="N32" s="178">
        <f t="shared" si="13"/>
        <v>99.509861335525528</v>
      </c>
      <c r="O32" s="300">
        <f t="shared" si="30"/>
        <v>2989605.4847875847</v>
      </c>
      <c r="P32" s="306">
        <f t="shared" si="15"/>
        <v>7801785.0442038272</v>
      </c>
      <c r="Q32" s="284">
        <f t="shared" si="31"/>
        <v>259.68461453149251</v>
      </c>
      <c r="R32" s="42">
        <f t="shared" si="32"/>
        <v>3208119.7062774948</v>
      </c>
      <c r="S32" s="307">
        <f t="shared" si="16"/>
        <v>106.78316879731132</v>
      </c>
      <c r="T32" s="306">
        <f t="shared" si="33"/>
        <v>11009904.750481322</v>
      </c>
      <c r="U32" s="344">
        <f t="shared" si="38"/>
        <v>366.46778332880388</v>
      </c>
      <c r="V32" s="342">
        <f t="shared" si="34"/>
        <v>15616582.712812703</v>
      </c>
      <c r="W32" s="352">
        <f t="shared" si="35"/>
        <v>433928.74943367537</v>
      </c>
      <c r="X32" s="353">
        <f t="shared" si="19"/>
        <v>14.443440750079787</v>
      </c>
      <c r="Y32" s="327">
        <f t="shared" si="36"/>
        <v>3423534.2342212601</v>
      </c>
      <c r="Z32" s="328">
        <f t="shared" si="37"/>
        <v>11443833.499914998</v>
      </c>
      <c r="AA32" s="335">
        <f t="shared" si="20"/>
        <v>380.91122407888366</v>
      </c>
      <c r="AB32" s="336">
        <f t="shared" si="21"/>
        <v>680.61338764809079</v>
      </c>
      <c r="AC32" s="171"/>
      <c r="AD32" s="403">
        <f>PFI!Q34</f>
        <v>10954024.877680127</v>
      </c>
      <c r="AE32" s="410">
        <f t="shared" si="39"/>
        <v>489808.62223487161</v>
      </c>
      <c r="AF32" s="462">
        <f t="shared" si="23"/>
        <v>4.4714945210039048E-2</v>
      </c>
      <c r="AG32" s="135"/>
      <c r="AH32" s="135"/>
    </row>
    <row r="33" spans="1:34" ht="15">
      <c r="A33" s="35">
        <v>17</v>
      </c>
      <c r="B33" s="49" t="s">
        <v>19</v>
      </c>
      <c r="C33" s="42">
        <f>Vertetie_ienemumi!J22</f>
        <v>3499033.5866551511</v>
      </c>
      <c r="D33" s="104">
        <f>Iedzivotaju_skaits_struktura!C22</f>
        <v>5726</v>
      </c>
      <c r="E33" s="104">
        <f>Iedzivotaju_skaits_struktura!D22</f>
        <v>348</v>
      </c>
      <c r="F33" s="104">
        <f>Iedzivotaju_skaits_struktura!E22</f>
        <v>675</v>
      </c>
      <c r="G33" s="104">
        <f>Iedzivotaju_skaits_struktura!F22</f>
        <v>1141</v>
      </c>
      <c r="H33" s="104">
        <f>PFI!H35</f>
        <v>744.82899999999995</v>
      </c>
      <c r="I33" s="42">
        <f t="shared" si="11"/>
        <v>611.07816742143746</v>
      </c>
      <c r="J33" s="42">
        <f t="shared" si="24"/>
        <v>10717.300079999999</v>
      </c>
      <c r="K33" s="156">
        <f t="shared" si="12"/>
        <v>326.48461464514219</v>
      </c>
      <c r="L33" s="159">
        <f t="shared" si="28"/>
        <v>2099420.1519930908</v>
      </c>
      <c r="M33" s="138">
        <f t="shared" si="29"/>
        <v>-106.32307624067863</v>
      </c>
      <c r="N33" s="178">
        <f t="shared" si="13"/>
        <v>63.793845744407179</v>
      </c>
      <c r="O33" s="300">
        <f t="shared" si="30"/>
        <v>683697.78810004261</v>
      </c>
      <c r="P33" s="306">
        <f t="shared" si="15"/>
        <v>2783117.9400931336</v>
      </c>
      <c r="Q33" s="284">
        <f t="shared" si="31"/>
        <v>259.68461453149251</v>
      </c>
      <c r="R33" s="42">
        <f t="shared" si="32"/>
        <v>1399613.4346620606</v>
      </c>
      <c r="S33" s="307">
        <f t="shared" si="16"/>
        <v>130.59384585805688</v>
      </c>
      <c r="T33" s="306">
        <f t="shared" si="33"/>
        <v>4182731.3747551944</v>
      </c>
      <c r="U33" s="344">
        <f t="shared" si="38"/>
        <v>390.27846038954942</v>
      </c>
      <c r="V33" s="342">
        <f t="shared" si="34"/>
        <v>4932912.4243565695</v>
      </c>
      <c r="W33" s="352">
        <f t="shared" si="35"/>
        <v>137067.92060280099</v>
      </c>
      <c r="X33" s="353">
        <f t="shared" si="19"/>
        <v>12.789407740722792</v>
      </c>
      <c r="Y33" s="329">
        <f t="shared" si="36"/>
        <v>820765.70870284364</v>
      </c>
      <c r="Z33" s="330">
        <f t="shared" si="37"/>
        <v>4319799.2953579957</v>
      </c>
      <c r="AA33" s="335">
        <f t="shared" si="20"/>
        <v>403.06786813027225</v>
      </c>
      <c r="AB33" s="336">
        <f t="shared" si="21"/>
        <v>754.41831913342571</v>
      </c>
      <c r="AC33" s="171"/>
      <c r="AD33" s="403">
        <f>PFI!Q35</f>
        <v>4181074.0800892962</v>
      </c>
      <c r="AE33" s="410">
        <f t="shared" si="39"/>
        <v>138725.21526869945</v>
      </c>
      <c r="AF33" s="462">
        <f t="shared" si="23"/>
        <v>3.3179324884321737E-2</v>
      </c>
      <c r="AG33" s="135"/>
      <c r="AH33" s="135"/>
    </row>
    <row r="34" spans="1:34" ht="15">
      <c r="A34" s="35">
        <v>18</v>
      </c>
      <c r="B34" s="49" t="s">
        <v>20</v>
      </c>
      <c r="C34" s="42">
        <f>Vertetie_ienemumi!J23</f>
        <v>1661739.4769596087</v>
      </c>
      <c r="D34" s="104">
        <f>Iedzivotaju_skaits_struktura!C23</f>
        <v>3722</v>
      </c>
      <c r="E34" s="104">
        <f>Iedzivotaju_skaits_struktura!D23</f>
        <v>234</v>
      </c>
      <c r="F34" s="104">
        <f>Iedzivotaju_skaits_struktura!E23</f>
        <v>391</v>
      </c>
      <c r="G34" s="104">
        <f>Iedzivotaju_skaits_struktura!F23</f>
        <v>800</v>
      </c>
      <c r="H34" s="104">
        <f>PFI!H36</f>
        <v>544.28800000000001</v>
      </c>
      <c r="I34" s="42">
        <f t="shared" si="11"/>
        <v>446.46412599667082</v>
      </c>
      <c r="J34" s="42">
        <f t="shared" si="24"/>
        <v>6963.5377599999993</v>
      </c>
      <c r="K34" s="156">
        <f t="shared" si="12"/>
        <v>238.63437439874082</v>
      </c>
      <c r="L34" s="159">
        <f t="shared" si="28"/>
        <v>997043.68617576524</v>
      </c>
      <c r="M34" s="138">
        <f t="shared" si="29"/>
        <v>-194.17331648708</v>
      </c>
      <c r="N34" s="178">
        <f t="shared" si="13"/>
        <v>116.503989892248</v>
      </c>
      <c r="O34" s="300">
        <f t="shared" si="30"/>
        <v>811279.93280532723</v>
      </c>
      <c r="P34" s="306">
        <f t="shared" si="15"/>
        <v>1808323.6189810925</v>
      </c>
      <c r="Q34" s="284">
        <f t="shared" si="31"/>
        <v>259.68461453149251</v>
      </c>
      <c r="R34" s="42">
        <f t="shared" si="32"/>
        <v>664695.79078384349</v>
      </c>
      <c r="S34" s="307">
        <f t="shared" si="16"/>
        <v>95.453749759496318</v>
      </c>
      <c r="T34" s="306">
        <f t="shared" si="33"/>
        <v>2473019.4097649362</v>
      </c>
      <c r="U34" s="344">
        <f t="shared" si="38"/>
        <v>355.13836429098882</v>
      </c>
      <c r="V34" s="342">
        <f t="shared" si="34"/>
        <v>3816895.4403862432</v>
      </c>
      <c r="W34" s="352">
        <f t="shared" si="35"/>
        <v>106057.81659306378</v>
      </c>
      <c r="X34" s="353">
        <f t="shared" si="19"/>
        <v>15.230450418791696</v>
      </c>
      <c r="Y34" s="329">
        <f t="shared" si="36"/>
        <v>917337.749398391</v>
      </c>
      <c r="Z34" s="330">
        <f t="shared" si="37"/>
        <v>2579077.2263580002</v>
      </c>
      <c r="AA34" s="335">
        <f t="shared" si="20"/>
        <v>370.36881470978057</v>
      </c>
      <c r="AB34" s="336">
        <f t="shared" si="21"/>
        <v>692.92778784470715</v>
      </c>
      <c r="AC34" s="171"/>
      <c r="AD34" s="403">
        <f>PFI!Q36</f>
        <v>2482864.6745359143</v>
      </c>
      <c r="AE34" s="410">
        <f t="shared" si="39"/>
        <v>96212.551822085865</v>
      </c>
      <c r="AF34" s="462">
        <f t="shared" si="23"/>
        <v>3.8750622540501212E-2</v>
      </c>
      <c r="AG34" s="135"/>
      <c r="AH34" s="135"/>
    </row>
    <row r="35" spans="1:34" ht="15">
      <c r="A35" s="35">
        <v>19</v>
      </c>
      <c r="B35" s="49" t="s">
        <v>21</v>
      </c>
      <c r="C35" s="42">
        <f>Vertetie_ienemumi!J24</f>
        <v>3975032.045303273</v>
      </c>
      <c r="D35" s="104">
        <f>Iedzivotaju_skaits_struktura!C24</f>
        <v>7378</v>
      </c>
      <c r="E35" s="104">
        <f>Iedzivotaju_skaits_struktura!D24</f>
        <v>402</v>
      </c>
      <c r="F35" s="104">
        <f>Iedzivotaju_skaits_struktura!E24</f>
        <v>826</v>
      </c>
      <c r="G35" s="104">
        <f>Iedzivotaju_skaits_struktura!F24</f>
        <v>1703</v>
      </c>
      <c r="H35" s="104">
        <f>PFI!H37</f>
        <v>517.19000000000005</v>
      </c>
      <c r="I35" s="42">
        <f t="shared" si="11"/>
        <v>538.76823601291312</v>
      </c>
      <c r="J35" s="42">
        <f t="shared" si="24"/>
        <v>13057.7888</v>
      </c>
      <c r="K35" s="156">
        <f t="shared" si="12"/>
        <v>304.41846672411128</v>
      </c>
      <c r="L35" s="159">
        <f t="shared" si="28"/>
        <v>2385019.2271819636</v>
      </c>
      <c r="M35" s="138">
        <f t="shared" si="29"/>
        <v>-128.38922416170954</v>
      </c>
      <c r="N35" s="178">
        <f t="shared" si="13"/>
        <v>77.033534497025713</v>
      </c>
      <c r="O35" s="300">
        <f t="shared" si="30"/>
        <v>1005887.623979676</v>
      </c>
      <c r="P35" s="306">
        <f t="shared" si="15"/>
        <v>3390906.8511616397</v>
      </c>
      <c r="Q35" s="284">
        <f t="shared" si="31"/>
        <v>259.68461453149246</v>
      </c>
      <c r="R35" s="42">
        <f t="shared" si="32"/>
        <v>1590012.8181213094</v>
      </c>
      <c r="S35" s="307">
        <f t="shared" si="16"/>
        <v>121.76738668964452</v>
      </c>
      <c r="T35" s="306">
        <f t="shared" si="33"/>
        <v>4980919.6692829486</v>
      </c>
      <c r="U35" s="344">
        <f t="shared" si="38"/>
        <v>381.45200122113698</v>
      </c>
      <c r="V35" s="342">
        <f t="shared" si="34"/>
        <v>6298317.5262236567</v>
      </c>
      <c r="W35" s="352">
        <f t="shared" si="35"/>
        <v>175007.62477620092</v>
      </c>
      <c r="X35" s="353">
        <f t="shared" si="19"/>
        <v>13.402546744836378</v>
      </c>
      <c r="Y35" s="329">
        <f t="shared" si="36"/>
        <v>1180895.2487558769</v>
      </c>
      <c r="Z35" s="330">
        <f t="shared" si="37"/>
        <v>5155927.2940591499</v>
      </c>
      <c r="AA35" s="335">
        <f t="shared" si="20"/>
        <v>394.85454796597338</v>
      </c>
      <c r="AB35" s="336">
        <f t="shared" si="21"/>
        <v>698.82451803458252</v>
      </c>
      <c r="AC35" s="171"/>
      <c r="AD35" s="403">
        <f>PFI!Q37</f>
        <v>4923902.0590087287</v>
      </c>
      <c r="AE35" s="410">
        <f t="shared" si="39"/>
        <v>232025.23505042121</v>
      </c>
      <c r="AF35" s="462">
        <f t="shared" si="23"/>
        <v>4.7122227913918291E-2</v>
      </c>
      <c r="AG35" s="135"/>
      <c r="AH35" s="135"/>
    </row>
    <row r="36" spans="1:34" ht="15">
      <c r="A36" s="35">
        <v>20</v>
      </c>
      <c r="B36" s="49" t="s">
        <v>22</v>
      </c>
      <c r="C36" s="42">
        <f>Vertetie_ienemumi!J25</f>
        <v>11942428.053747112</v>
      </c>
      <c r="D36" s="104">
        <f>Iedzivotaju_skaits_struktura!C25</f>
        <v>11199</v>
      </c>
      <c r="E36" s="104">
        <f>Iedzivotaju_skaits_struktura!D25</f>
        <v>1300</v>
      </c>
      <c r="F36" s="104">
        <f>Iedzivotaju_skaits_struktura!E25</f>
        <v>1632</v>
      </c>
      <c r="G36" s="104">
        <f>Iedzivotaju_skaits_struktura!F25</f>
        <v>1493</v>
      </c>
      <c r="H36" s="104">
        <f>PFI!H38</f>
        <v>162.74299999999999</v>
      </c>
      <c r="I36" s="42">
        <f t="shared" si="11"/>
        <v>1066.3834318909824</v>
      </c>
      <c r="J36" s="42">
        <f t="shared" si="24"/>
        <v>20913.50936</v>
      </c>
      <c r="K36" s="156">
        <f t="shared" si="12"/>
        <v>571.03893221233682</v>
      </c>
      <c r="L36" s="159">
        <f t="shared" si="28"/>
        <v>7165456.8322482668</v>
      </c>
      <c r="M36" s="138">
        <f t="shared" si="29"/>
        <v>138.231241326516</v>
      </c>
      <c r="N36" s="178">
        <f t="shared" si="13"/>
        <v>-82.938744795909599</v>
      </c>
      <c r="O36" s="300">
        <f t="shared" si="30"/>
        <v>-1734540.2155959066</v>
      </c>
      <c r="P36" s="306">
        <f t="shared" si="15"/>
        <v>5430916.6166523602</v>
      </c>
      <c r="Q36" s="284">
        <f t="shared" si="31"/>
        <v>259.68461453149251</v>
      </c>
      <c r="R36" s="42">
        <f t="shared" si="32"/>
        <v>4776971.2214988451</v>
      </c>
      <c r="S36" s="307">
        <f t="shared" si="16"/>
        <v>228.41557288493476</v>
      </c>
      <c r="T36" s="306">
        <f t="shared" si="33"/>
        <v>10207887.838151205</v>
      </c>
      <c r="U36" s="344">
        <f t="shared" si="38"/>
        <v>488.10018741642722</v>
      </c>
      <c r="V36" s="342">
        <f t="shared" si="34"/>
        <v>4511490.424600496</v>
      </c>
      <c r="W36" s="352">
        <f t="shared" si="35"/>
        <v>125358.11669109388</v>
      </c>
      <c r="X36" s="353">
        <f t="shared" si="19"/>
        <v>5.9941215284919487</v>
      </c>
      <c r="Y36" s="329">
        <f t="shared" si="36"/>
        <v>-1609182.0989048127</v>
      </c>
      <c r="Z36" s="330">
        <f t="shared" si="37"/>
        <v>10333245.954842299</v>
      </c>
      <c r="AA36" s="335">
        <f t="shared" si="20"/>
        <v>494.09430894491919</v>
      </c>
      <c r="AB36" s="336">
        <f t="shared" si="21"/>
        <v>922.69362932782383</v>
      </c>
      <c r="AC36" s="171"/>
      <c r="AD36" s="403">
        <f>PFI!Q38</f>
        <v>9484049.9872805011</v>
      </c>
      <c r="AE36" s="410">
        <f t="shared" si="39"/>
        <v>849195.96756179817</v>
      </c>
      <c r="AF36" s="462">
        <f t="shared" si="23"/>
        <v>8.9539381245427263E-2</v>
      </c>
      <c r="AG36" s="135"/>
      <c r="AH36" s="135"/>
    </row>
    <row r="37" spans="1:34" ht="15">
      <c r="A37" s="35">
        <v>21</v>
      </c>
      <c r="B37" s="49" t="s">
        <v>23</v>
      </c>
      <c r="C37" s="42">
        <f>Vertetie_ienemumi!J26</f>
        <v>12441777.7382298</v>
      </c>
      <c r="D37" s="104">
        <f>Iedzivotaju_skaits_struktura!C26</f>
        <v>10869</v>
      </c>
      <c r="E37" s="104">
        <f>Iedzivotaju_skaits_struktura!D26</f>
        <v>1246</v>
      </c>
      <c r="F37" s="104">
        <f>Iedzivotaju_skaits_struktura!E26</f>
        <v>1555</v>
      </c>
      <c r="G37" s="104">
        <f>Iedzivotaju_skaits_struktura!F26</f>
        <v>1477</v>
      </c>
      <c r="H37" s="104">
        <f>PFI!H39</f>
        <v>243.09599999999998</v>
      </c>
      <c r="I37" s="42">
        <f t="shared" si="11"/>
        <v>1144.7030764771184</v>
      </c>
      <c r="J37" s="42">
        <f t="shared" si="24"/>
        <v>20316.425919999998</v>
      </c>
      <c r="K37" s="156">
        <f t="shared" si="12"/>
        <v>612.3999264054512</v>
      </c>
      <c r="L37" s="159">
        <f t="shared" si="28"/>
        <v>7465066.64293788</v>
      </c>
      <c r="M37" s="138">
        <f t="shared" si="29"/>
        <v>179.59223551963038</v>
      </c>
      <c r="N37" s="178">
        <f t="shared" si="13"/>
        <v>-107.75534131177822</v>
      </c>
      <c r="O37" s="300">
        <f t="shared" si="30"/>
        <v>-2189203.4092450575</v>
      </c>
      <c r="P37" s="306">
        <f t="shared" si="15"/>
        <v>5275863.233692823</v>
      </c>
      <c r="Q37" s="284">
        <f t="shared" si="31"/>
        <v>259.68461453149251</v>
      </c>
      <c r="R37" s="42">
        <f t="shared" si="32"/>
        <v>4976711.09529192</v>
      </c>
      <c r="S37" s="307">
        <f t="shared" si="16"/>
        <v>244.95997056218047</v>
      </c>
      <c r="T37" s="306">
        <f t="shared" si="33"/>
        <v>10252574.328984743</v>
      </c>
      <c r="U37" s="344">
        <f t="shared" si="38"/>
        <v>504.64458509367302</v>
      </c>
      <c r="V37" s="342">
        <f t="shared" si="34"/>
        <v>3542379.2057231143</v>
      </c>
      <c r="W37" s="352">
        <f t="shared" si="35"/>
        <v>98429.996307587382</v>
      </c>
      <c r="X37" s="353">
        <f t="shared" si="19"/>
        <v>4.8448480404562906</v>
      </c>
      <c r="Y37" s="329">
        <f t="shared" si="36"/>
        <v>-2090773.41293747</v>
      </c>
      <c r="Z37" s="330">
        <f t="shared" si="37"/>
        <v>10351004.32529233</v>
      </c>
      <c r="AA37" s="335">
        <f t="shared" si="20"/>
        <v>509.48943313412929</v>
      </c>
      <c r="AB37" s="336">
        <f t="shared" si="21"/>
        <v>952.34191970671918</v>
      </c>
      <c r="AC37" s="171"/>
      <c r="AD37" s="403">
        <f>PFI!Q39</f>
        <v>9346946.8829484489</v>
      </c>
      <c r="AE37" s="410">
        <f t="shared" si="39"/>
        <v>1004057.4423438814</v>
      </c>
      <c r="AF37" s="462">
        <f t="shared" si="23"/>
        <v>0.10742089956406775</v>
      </c>
      <c r="AG37" s="135"/>
      <c r="AH37" s="135"/>
    </row>
    <row r="38" spans="1:34" ht="15">
      <c r="A38" s="35">
        <v>22</v>
      </c>
      <c r="B38" s="49" t="s">
        <v>24</v>
      </c>
      <c r="C38" s="42">
        <f>Vertetie_ienemumi!J27</f>
        <v>4410448.5184257887</v>
      </c>
      <c r="D38" s="104">
        <f>Iedzivotaju_skaits_struktura!C27</f>
        <v>5641</v>
      </c>
      <c r="E38" s="104">
        <f>Iedzivotaju_skaits_struktura!D27</f>
        <v>467</v>
      </c>
      <c r="F38" s="104">
        <f>Iedzivotaju_skaits_struktura!E27</f>
        <v>770</v>
      </c>
      <c r="G38" s="104">
        <f>Iedzivotaju_skaits_struktura!F27</f>
        <v>964</v>
      </c>
      <c r="H38" s="104">
        <f>PFI!H40</f>
        <v>178.71700000000001</v>
      </c>
      <c r="I38" s="42">
        <f t="shared" si="11"/>
        <v>781.85579124725916</v>
      </c>
      <c r="J38" s="42">
        <f t="shared" si="24"/>
        <v>10228.98984</v>
      </c>
      <c r="K38" s="156">
        <f t="shared" si="12"/>
        <v>431.17146340090494</v>
      </c>
      <c r="L38" s="159">
        <f t="shared" si="28"/>
        <v>2646269.1110554733</v>
      </c>
      <c r="M38" s="138">
        <f t="shared" si="29"/>
        <v>-1.636227484915878</v>
      </c>
      <c r="N38" s="178">
        <f t="shared" si="13"/>
        <v>0.98173649094952675</v>
      </c>
      <c r="O38" s="300">
        <f t="shared" si="30"/>
        <v>10042.172591479961</v>
      </c>
      <c r="P38" s="306">
        <f t="shared" si="15"/>
        <v>2656311.2836469533</v>
      </c>
      <c r="Q38" s="284">
        <f t="shared" si="31"/>
        <v>259.68461453149251</v>
      </c>
      <c r="R38" s="42">
        <f t="shared" si="32"/>
        <v>1764179.4073703156</v>
      </c>
      <c r="S38" s="307">
        <f t="shared" si="16"/>
        <v>172.468585360362</v>
      </c>
      <c r="T38" s="306">
        <f t="shared" si="33"/>
        <v>4420490.6910172692</v>
      </c>
      <c r="U38" s="344">
        <f t="shared" si="38"/>
        <v>432.15319989185451</v>
      </c>
      <c r="V38" s="342">
        <f t="shared" si="34"/>
        <v>3637314.3914718903</v>
      </c>
      <c r="W38" s="352">
        <f t="shared" si="35"/>
        <v>101067.90417685645</v>
      </c>
      <c r="X38" s="353">
        <f t="shared" si="19"/>
        <v>9.8805361778379126</v>
      </c>
      <c r="Y38" s="329">
        <f t="shared" si="36"/>
        <v>111110.07676833641</v>
      </c>
      <c r="Z38" s="330">
        <f t="shared" si="37"/>
        <v>4521558.5951941255</v>
      </c>
      <c r="AA38" s="335">
        <f t="shared" si="20"/>
        <v>442.03373606969245</v>
      </c>
      <c r="AB38" s="336">
        <f t="shared" si="21"/>
        <v>801.55266711471825</v>
      </c>
      <c r="AC38" s="171"/>
      <c r="AD38" s="403">
        <f>PFI!Q40</f>
        <v>4261403.9270468866</v>
      </c>
      <c r="AE38" s="410">
        <f t="shared" si="39"/>
        <v>260154.6681472389</v>
      </c>
      <c r="AF38" s="462">
        <f t="shared" si="23"/>
        <v>6.1049051580408076E-2</v>
      </c>
      <c r="AG38" s="135"/>
      <c r="AH38" s="135"/>
    </row>
    <row r="39" spans="1:34" ht="15">
      <c r="A39" s="35">
        <v>23</v>
      </c>
      <c r="B39" s="49" t="s">
        <v>25</v>
      </c>
      <c r="C39" s="42">
        <f>Vertetie_ienemumi!J28</f>
        <v>473442.80392755324</v>
      </c>
      <c r="D39" s="104">
        <f>Iedzivotaju_skaits_struktura!C28</f>
        <v>1146</v>
      </c>
      <c r="E39" s="104">
        <f>Iedzivotaju_skaits_struktura!D28</f>
        <v>46</v>
      </c>
      <c r="F39" s="104">
        <f>Iedzivotaju_skaits_struktura!E28</f>
        <v>116</v>
      </c>
      <c r="G39" s="104">
        <f>Iedzivotaju_skaits_struktura!F28</f>
        <v>260</v>
      </c>
      <c r="H39" s="104">
        <f>PFI!H41</f>
        <v>185.37400000000002</v>
      </c>
      <c r="I39" s="42">
        <f t="shared" si="11"/>
        <v>413.12635595772531</v>
      </c>
      <c r="J39" s="42">
        <f t="shared" si="24"/>
        <v>2105.96848</v>
      </c>
      <c r="K39" s="156">
        <f t="shared" si="12"/>
        <v>224.81001421614499</v>
      </c>
      <c r="L39" s="159">
        <f t="shared" si="28"/>
        <v>284065.68235653191</v>
      </c>
      <c r="M39" s="138">
        <f t="shared" si="29"/>
        <v>-207.99767666967583</v>
      </c>
      <c r="N39" s="178">
        <f t="shared" si="13"/>
        <v>124.7986060018055</v>
      </c>
      <c r="O39" s="300">
        <f t="shared" si="30"/>
        <v>262821.9305877412</v>
      </c>
      <c r="P39" s="306">
        <f t="shared" si="15"/>
        <v>546887.61294427305</v>
      </c>
      <c r="Q39" s="284">
        <f t="shared" si="31"/>
        <v>259.68461453149246</v>
      </c>
      <c r="R39" s="42">
        <f t="shared" si="32"/>
        <v>189377.1215710213</v>
      </c>
      <c r="S39" s="307">
        <f t="shared" si="16"/>
        <v>89.924005686457988</v>
      </c>
      <c r="T39" s="306">
        <f t="shared" si="33"/>
        <v>736264.73451529432</v>
      </c>
      <c r="U39" s="344">
        <f t="shared" si="38"/>
        <v>349.60862021795043</v>
      </c>
      <c r="V39" s="342">
        <f t="shared" si="34"/>
        <v>1183449.5469165056</v>
      </c>
      <c r="W39" s="352">
        <f t="shared" si="35"/>
        <v>32883.812762058275</v>
      </c>
      <c r="X39" s="353">
        <f t="shared" si="19"/>
        <v>15.614579740556362</v>
      </c>
      <c r="Y39" s="329">
        <f t="shared" si="36"/>
        <v>295705.74334979948</v>
      </c>
      <c r="Z39" s="330">
        <f t="shared" si="37"/>
        <v>769148.54727735254</v>
      </c>
      <c r="AA39" s="335">
        <f t="shared" si="20"/>
        <v>365.22319995850677</v>
      </c>
      <c r="AB39" s="336">
        <f t="shared" si="21"/>
        <v>671.15929081793411</v>
      </c>
      <c r="AC39" s="171"/>
      <c r="AD39" s="403">
        <f>PFI!Q41</f>
        <v>734302.38126601698</v>
      </c>
      <c r="AE39" s="410">
        <f t="shared" si="39"/>
        <v>34846.166011335561</v>
      </c>
      <c r="AF39" s="462">
        <f t="shared" si="23"/>
        <v>4.7454790969432725E-2</v>
      </c>
      <c r="AG39" s="135"/>
      <c r="AH39" s="135"/>
    </row>
    <row r="40" spans="1:34" ht="15">
      <c r="A40" s="35">
        <v>24</v>
      </c>
      <c r="B40" s="49" t="s">
        <v>26</v>
      </c>
      <c r="C40" s="42">
        <f>Vertetie_ienemumi!J29</f>
        <v>5952166.7795994272</v>
      </c>
      <c r="D40" s="104">
        <f>Iedzivotaju_skaits_struktura!C29</f>
        <v>13478</v>
      </c>
      <c r="E40" s="104">
        <f>Iedzivotaju_skaits_struktura!D29</f>
        <v>783</v>
      </c>
      <c r="F40" s="104">
        <f>Iedzivotaju_skaits_struktura!E29</f>
        <v>1371</v>
      </c>
      <c r="G40" s="104">
        <f>Iedzivotaju_skaits_struktura!F29</f>
        <v>2931</v>
      </c>
      <c r="H40" s="104">
        <f>PFI!H42</f>
        <v>1040.048</v>
      </c>
      <c r="I40" s="42">
        <f t="shared" si="11"/>
        <v>441.62092147198598</v>
      </c>
      <c r="J40" s="42">
        <f t="shared" si="24"/>
        <v>23529.49296</v>
      </c>
      <c r="K40" s="156">
        <f t="shared" si="12"/>
        <v>252.96621519716027</v>
      </c>
      <c r="L40" s="159">
        <f t="shared" si="28"/>
        <v>3571300.0677596563</v>
      </c>
      <c r="M40" s="138">
        <f t="shared" si="29"/>
        <v>-179.84147568866055</v>
      </c>
      <c r="N40" s="178">
        <f t="shared" si="13"/>
        <v>107.90488541319633</v>
      </c>
      <c r="O40" s="300">
        <f t="shared" si="30"/>
        <v>2538947.2416794095</v>
      </c>
      <c r="P40" s="306">
        <f t="shared" si="15"/>
        <v>6110247.3094390659</v>
      </c>
      <c r="Q40" s="284">
        <f t="shared" si="31"/>
        <v>259.68461453149246</v>
      </c>
      <c r="R40" s="42">
        <f t="shared" si="32"/>
        <v>2380866.7118397709</v>
      </c>
      <c r="S40" s="307">
        <f t="shared" si="16"/>
        <v>101.18648607886411</v>
      </c>
      <c r="T40" s="306">
        <f t="shared" si="33"/>
        <v>8491114.0212788358</v>
      </c>
      <c r="U40" s="344">
        <f t="shared" si="38"/>
        <v>360.87110061035656</v>
      </c>
      <c r="V40" s="342">
        <f t="shared" si="34"/>
        <v>12559903.688170882</v>
      </c>
      <c r="W40" s="352">
        <f t="shared" si="35"/>
        <v>348994.61685326544</v>
      </c>
      <c r="X40" s="353">
        <f t="shared" si="19"/>
        <v>14.83222003323889</v>
      </c>
      <c r="Y40" s="329">
        <f t="shared" si="36"/>
        <v>2887941.8585326751</v>
      </c>
      <c r="Z40" s="330">
        <f t="shared" si="37"/>
        <v>8840108.6381321009</v>
      </c>
      <c r="AA40" s="335">
        <f t="shared" si="20"/>
        <v>375.70332064359542</v>
      </c>
      <c r="AB40" s="336">
        <f t="shared" si="21"/>
        <v>655.89172266894946</v>
      </c>
      <c r="AC40" s="171"/>
      <c r="AD40" s="403">
        <f>PFI!Q42</f>
        <v>8457965.1694021057</v>
      </c>
      <c r="AE40" s="410">
        <f t="shared" si="39"/>
        <v>382143.46872999519</v>
      </c>
      <c r="AF40" s="462">
        <f t="shared" si="23"/>
        <v>4.5181490000981928E-2</v>
      </c>
      <c r="AG40" s="135"/>
      <c r="AH40" s="135"/>
    </row>
    <row r="41" spans="1:34" ht="15">
      <c r="A41" s="35">
        <v>25</v>
      </c>
      <c r="B41" s="49" t="s">
        <v>27</v>
      </c>
      <c r="C41" s="42">
        <f>Vertetie_ienemumi!J30</f>
        <v>15337580.134429609</v>
      </c>
      <c r="D41" s="104">
        <f>Iedzivotaju_skaits_struktura!C30</f>
        <v>25004</v>
      </c>
      <c r="E41" s="104">
        <f>Iedzivotaju_skaits_struktura!D30</f>
        <v>1689</v>
      </c>
      <c r="F41" s="104">
        <f>Iedzivotaju_skaits_struktura!E30</f>
        <v>2798</v>
      </c>
      <c r="G41" s="104">
        <f>Iedzivotaju_skaits_struktura!F30</f>
        <v>4959</v>
      </c>
      <c r="H41" s="104">
        <f>PFI!H43</f>
        <v>786.08800000000008</v>
      </c>
      <c r="I41" s="42">
        <f t="shared" si="11"/>
        <v>613.40506056749359</v>
      </c>
      <c r="J41" s="42">
        <f t="shared" si="24"/>
        <v>42942.253759999992</v>
      </c>
      <c r="K41" s="156">
        <f t="shared" si="12"/>
        <v>357.16756321523849</v>
      </c>
      <c r="L41" s="159">
        <f t="shared" si="28"/>
        <v>9202548.0806577653</v>
      </c>
      <c r="M41" s="138">
        <f t="shared" si="29"/>
        <v>-75.640127670582331</v>
      </c>
      <c r="N41" s="178">
        <f t="shared" si="13"/>
        <v>45.384076602349396</v>
      </c>
      <c r="O41" s="300">
        <f t="shared" si="30"/>
        <v>1948894.534121366</v>
      </c>
      <c r="P41" s="306">
        <f t="shared" si="15"/>
        <v>11151442.614779131</v>
      </c>
      <c r="Q41" s="284">
        <f t="shared" si="31"/>
        <v>259.68461453149246</v>
      </c>
      <c r="R41" s="42">
        <f t="shared" si="32"/>
        <v>6135032.0537718441</v>
      </c>
      <c r="S41" s="307">
        <f t="shared" si="16"/>
        <v>142.86702528609541</v>
      </c>
      <c r="T41" s="306">
        <f t="shared" si="33"/>
        <v>17286474.668550976</v>
      </c>
      <c r="U41" s="344">
        <f t="shared" si="38"/>
        <v>402.5516398175879</v>
      </c>
      <c r="V41" s="342">
        <f t="shared" si="34"/>
        <v>18447679.454521362</v>
      </c>
      <c r="W41" s="352">
        <f t="shared" si="35"/>
        <v>512594.76050967519</v>
      </c>
      <c r="X41" s="353">
        <f t="shared" si="19"/>
        <v>11.93683879226546</v>
      </c>
      <c r="Y41" s="329">
        <f t="shared" si="36"/>
        <v>2461489.2946310411</v>
      </c>
      <c r="Z41" s="330">
        <f t="shared" si="37"/>
        <v>17799069.429060649</v>
      </c>
      <c r="AA41" s="335">
        <f t="shared" si="20"/>
        <v>414.4884786098533</v>
      </c>
      <c r="AB41" s="336">
        <f t="shared" si="21"/>
        <v>711.84888134141136</v>
      </c>
      <c r="AC41" s="171"/>
      <c r="AD41" s="403">
        <f>PFI!Q43</f>
        <v>17087580.115584601</v>
      </c>
      <c r="AE41" s="410">
        <f t="shared" si="39"/>
        <v>711489.31347604841</v>
      </c>
      <c r="AF41" s="462">
        <f t="shared" si="23"/>
        <v>4.1637804104698306E-2</v>
      </c>
      <c r="AG41" s="135"/>
      <c r="AH41" s="135"/>
    </row>
    <row r="42" spans="1:34" ht="15">
      <c r="A42" s="35">
        <v>26</v>
      </c>
      <c r="B42" s="49" t="s">
        <v>28</v>
      </c>
      <c r="C42" s="42">
        <f>Vertetie_ienemumi!J31</f>
        <v>2049552.2430937234</v>
      </c>
      <c r="D42" s="104">
        <f>Iedzivotaju_skaits_struktura!C31</f>
        <v>3243</v>
      </c>
      <c r="E42" s="104">
        <f>Iedzivotaju_skaits_struktura!D31</f>
        <v>211</v>
      </c>
      <c r="F42" s="104">
        <f>Iedzivotaju_skaits_struktura!E31</f>
        <v>340</v>
      </c>
      <c r="G42" s="104">
        <f>Iedzivotaju_skaits_struktura!F31</f>
        <v>697</v>
      </c>
      <c r="H42" s="104">
        <f>PFI!H44</f>
        <v>299.64499999999998</v>
      </c>
      <c r="I42" s="42">
        <f t="shared" si="11"/>
        <v>631.99267440447841</v>
      </c>
      <c r="J42" s="42">
        <f t="shared" si="24"/>
        <v>5816.3803999999991</v>
      </c>
      <c r="K42" s="156">
        <f t="shared" si="12"/>
        <v>352.37589396555353</v>
      </c>
      <c r="L42" s="159">
        <f t="shared" si="28"/>
        <v>1229731.345856234</v>
      </c>
      <c r="M42" s="138">
        <f t="shared" si="29"/>
        <v>-80.431796920267288</v>
      </c>
      <c r="N42" s="178">
        <f t="shared" si="13"/>
        <v>48.25907815216037</v>
      </c>
      <c r="O42" s="300">
        <f t="shared" si="30"/>
        <v>280693.15628629376</v>
      </c>
      <c r="P42" s="306">
        <f t="shared" si="15"/>
        <v>1510424.5021425276</v>
      </c>
      <c r="Q42" s="284">
        <f t="shared" si="31"/>
        <v>259.68461453149246</v>
      </c>
      <c r="R42" s="42">
        <f t="shared" si="32"/>
        <v>819820.89723748947</v>
      </c>
      <c r="S42" s="307">
        <f t="shared" si="16"/>
        <v>140.95035758622143</v>
      </c>
      <c r="T42" s="306">
        <f t="shared" si="33"/>
        <v>2330245.3993800171</v>
      </c>
      <c r="U42" s="344">
        <f t="shared" si="38"/>
        <v>400.63497211771386</v>
      </c>
      <c r="V42" s="342">
        <f t="shared" si="34"/>
        <v>2526544.8285772186</v>
      </c>
      <c r="W42" s="352">
        <f t="shared" si="35"/>
        <v>70203.607153640231</v>
      </c>
      <c r="X42" s="353">
        <f t="shared" si="19"/>
        <v>12.069982072293662</v>
      </c>
      <c r="Y42" s="329">
        <f t="shared" si="36"/>
        <v>350896.763439934</v>
      </c>
      <c r="Z42" s="330">
        <f t="shared" si="37"/>
        <v>2400449.0065336572</v>
      </c>
      <c r="AA42" s="335">
        <f t="shared" si="20"/>
        <v>412.70495419000753</v>
      </c>
      <c r="AB42" s="336">
        <f t="shared" si="21"/>
        <v>740.19395822807803</v>
      </c>
      <c r="AC42" s="171"/>
      <c r="AD42" s="403">
        <f>PFI!Q44</f>
        <v>2283424.6107996306</v>
      </c>
      <c r="AE42" s="410">
        <f t="shared" si="39"/>
        <v>117024.39573402656</v>
      </c>
      <c r="AF42" s="462">
        <f t="shared" si="23"/>
        <v>5.1249511448966167E-2</v>
      </c>
      <c r="AG42" s="135"/>
      <c r="AH42" s="135"/>
    </row>
    <row r="43" spans="1:34" ht="15">
      <c r="A43" s="35">
        <v>27</v>
      </c>
      <c r="B43" s="49" t="s">
        <v>29</v>
      </c>
      <c r="C43" s="42">
        <f>Vertetie_ienemumi!J32</f>
        <v>3524059.7889806367</v>
      </c>
      <c r="D43" s="104">
        <f>Iedzivotaju_skaits_struktura!C32</f>
        <v>6228</v>
      </c>
      <c r="E43" s="104">
        <f>Iedzivotaju_skaits_struktura!D32</f>
        <v>390</v>
      </c>
      <c r="F43" s="104">
        <f>Iedzivotaju_skaits_struktura!E32</f>
        <v>708</v>
      </c>
      <c r="G43" s="104">
        <f>Iedzivotaju_skaits_struktura!F32</f>
        <v>1312</v>
      </c>
      <c r="H43" s="104">
        <f>PFI!H45</f>
        <v>496.35199999999998</v>
      </c>
      <c r="I43" s="42">
        <f t="shared" si="11"/>
        <v>565.84132771044267</v>
      </c>
      <c r="J43" s="42">
        <f t="shared" si="24"/>
        <v>11174.01504</v>
      </c>
      <c r="K43" s="156">
        <f t="shared" si="12"/>
        <v>315.37990385420466</v>
      </c>
      <c r="L43" s="159">
        <f t="shared" si="28"/>
        <v>2114435.8733883821</v>
      </c>
      <c r="M43" s="138">
        <f t="shared" si="29"/>
        <v>-117.42778703161616</v>
      </c>
      <c r="N43" s="178">
        <f t="shared" si="13"/>
        <v>70.4566722189697</v>
      </c>
      <c r="O43" s="300">
        <f t="shared" si="30"/>
        <v>787283.91504311759</v>
      </c>
      <c r="P43" s="306">
        <f t="shared" si="15"/>
        <v>2901719.7884314996</v>
      </c>
      <c r="Q43" s="284">
        <f t="shared" si="31"/>
        <v>259.68461453149246</v>
      </c>
      <c r="R43" s="42">
        <f t="shared" si="32"/>
        <v>1409623.9155922548</v>
      </c>
      <c r="S43" s="307">
        <f t="shared" si="16"/>
        <v>126.15196154168187</v>
      </c>
      <c r="T43" s="306">
        <f t="shared" si="33"/>
        <v>4311343.7040237542</v>
      </c>
      <c r="U43" s="344">
        <f t="shared" si="38"/>
        <v>385.83657607317434</v>
      </c>
      <c r="V43" s="342">
        <f t="shared" si="34"/>
        <v>5267211.4118079282</v>
      </c>
      <c r="W43" s="352">
        <f t="shared" si="35"/>
        <v>146356.88888922994</v>
      </c>
      <c r="X43" s="353">
        <f t="shared" si="19"/>
        <v>13.097967773026189</v>
      </c>
      <c r="Y43" s="329">
        <f t="shared" si="36"/>
        <v>933640.80393234757</v>
      </c>
      <c r="Z43" s="330">
        <f t="shared" si="37"/>
        <v>4457700.5929129841</v>
      </c>
      <c r="AA43" s="335">
        <f t="shared" si="20"/>
        <v>398.93454384620054</v>
      </c>
      <c r="AB43" s="336">
        <f t="shared" si="21"/>
        <v>715.75154028789086</v>
      </c>
      <c r="AC43" s="171"/>
      <c r="AD43" s="403">
        <f>PFI!Q45</f>
        <v>4248181.294794213</v>
      </c>
      <c r="AE43" s="410">
        <f t="shared" si="39"/>
        <v>209519.29811877105</v>
      </c>
      <c r="AF43" s="462">
        <f t="shared" si="23"/>
        <v>4.9319763818818085E-2</v>
      </c>
      <c r="AG43" s="135"/>
      <c r="AH43" s="135"/>
    </row>
    <row r="44" spans="1:34" ht="15">
      <c r="A44" s="35">
        <v>28</v>
      </c>
      <c r="B44" s="49" t="s">
        <v>30</v>
      </c>
      <c r="C44" s="42">
        <f>Vertetie_ienemumi!J33</f>
        <v>4640884.0342045873</v>
      </c>
      <c r="D44" s="104">
        <f>Iedzivotaju_skaits_struktura!C33</f>
        <v>7881</v>
      </c>
      <c r="E44" s="104">
        <f>Iedzivotaju_skaits_struktura!D33</f>
        <v>596</v>
      </c>
      <c r="F44" s="104">
        <f>Iedzivotaju_skaits_struktura!E33</f>
        <v>883</v>
      </c>
      <c r="G44" s="104">
        <f>Iedzivotaju_skaits_struktura!F33</f>
        <v>1580</v>
      </c>
      <c r="H44" s="104">
        <f>PFI!H46</f>
        <v>700.82600000000002</v>
      </c>
      <c r="I44" s="42">
        <f t="shared" si="11"/>
        <v>588.86994470303102</v>
      </c>
      <c r="J44" s="42">
        <f t="shared" si="24"/>
        <v>14388.675520000001</v>
      </c>
      <c r="K44" s="156">
        <f t="shared" si="12"/>
        <v>322.5372639583012</v>
      </c>
      <c r="L44" s="159">
        <f t="shared" si="28"/>
        <v>2784530.4205227522</v>
      </c>
      <c r="M44" s="138">
        <f t="shared" si="29"/>
        <v>-110.27042692751962</v>
      </c>
      <c r="N44" s="178">
        <f t="shared" si="13"/>
        <v>66.162256156511773</v>
      </c>
      <c r="O44" s="300">
        <f t="shared" si="30"/>
        <v>951987.23550717032</v>
      </c>
      <c r="P44" s="306">
        <f t="shared" si="15"/>
        <v>3736517.6560299224</v>
      </c>
      <c r="Q44" s="284">
        <f t="shared" si="31"/>
        <v>259.68461453149251</v>
      </c>
      <c r="R44" s="42">
        <f t="shared" si="32"/>
        <v>1856353.6136818351</v>
      </c>
      <c r="S44" s="307">
        <f t="shared" si="16"/>
        <v>129.01490558332051</v>
      </c>
      <c r="T44" s="306">
        <f t="shared" si="33"/>
        <v>5592871.2697117571</v>
      </c>
      <c r="U44" s="344">
        <f t="shared" si="38"/>
        <v>388.69952011481297</v>
      </c>
      <c r="V44" s="342">
        <f t="shared" si="34"/>
        <v>6679554.3457018202</v>
      </c>
      <c r="W44" s="352">
        <f t="shared" si="35"/>
        <v>185600.82684585112</v>
      </c>
      <c r="X44" s="353">
        <f t="shared" si="19"/>
        <v>12.899090440108216</v>
      </c>
      <c r="Y44" s="329">
        <f t="shared" si="36"/>
        <v>1137588.0623530215</v>
      </c>
      <c r="Z44" s="330">
        <f t="shared" si="37"/>
        <v>5778472.0965576079</v>
      </c>
      <c r="AA44" s="335">
        <f t="shared" si="20"/>
        <v>401.59861055492115</v>
      </c>
      <c r="AB44" s="336">
        <f t="shared" si="21"/>
        <v>733.21559403091078</v>
      </c>
      <c r="AC44" s="171"/>
      <c r="AD44" s="403">
        <f>PFI!Q46</f>
        <v>5340046.129319543</v>
      </c>
      <c r="AE44" s="410">
        <f t="shared" si="39"/>
        <v>438425.96723806486</v>
      </c>
      <c r="AF44" s="462">
        <f t="shared" si="23"/>
        <v>8.2101531825892859E-2</v>
      </c>
      <c r="AG44" s="135"/>
      <c r="AH44" s="135"/>
    </row>
    <row r="45" spans="1:34" ht="15">
      <c r="A45" s="35">
        <v>29</v>
      </c>
      <c r="B45" s="49" t="s">
        <v>31</v>
      </c>
      <c r="C45" s="42">
        <f>Vertetie_ienemumi!J34</f>
        <v>8147740.0343171153</v>
      </c>
      <c r="D45" s="104">
        <f>Iedzivotaju_skaits_struktura!C34</f>
        <v>8884</v>
      </c>
      <c r="E45" s="104">
        <f>Iedzivotaju_skaits_struktura!D34</f>
        <v>572</v>
      </c>
      <c r="F45" s="104">
        <f>Iedzivotaju_skaits_struktura!E34</f>
        <v>764</v>
      </c>
      <c r="G45" s="104">
        <f>Iedzivotaju_skaits_struktura!F34</f>
        <v>1864</v>
      </c>
      <c r="H45" s="104">
        <f>PFI!H47</f>
        <v>80.718000000000004</v>
      </c>
      <c r="I45" s="42">
        <f t="shared" si="11"/>
        <v>917.12517270566354</v>
      </c>
      <c r="J45" s="42">
        <f t="shared" si="24"/>
        <v>14215.17136</v>
      </c>
      <c r="K45" s="156">
        <f t="shared" si="12"/>
        <v>573.17212912705372</v>
      </c>
      <c r="L45" s="159">
        <f t="shared" si="28"/>
        <v>4888644.020590269</v>
      </c>
      <c r="M45" s="138">
        <f t="shared" si="29"/>
        <v>140.3644382412329</v>
      </c>
      <c r="N45" s="178">
        <f t="shared" si="13"/>
        <v>-84.218662944739734</v>
      </c>
      <c r="O45" s="300">
        <f t="shared" si="30"/>
        <v>-1197182.7254695576</v>
      </c>
      <c r="P45" s="306">
        <f t="shared" si="15"/>
        <v>3691461.2951207114</v>
      </c>
      <c r="Q45" s="284">
        <f t="shared" si="31"/>
        <v>259.68461453149246</v>
      </c>
      <c r="R45" s="42">
        <f t="shared" si="32"/>
        <v>3259096.0137268463</v>
      </c>
      <c r="S45" s="307">
        <f t="shared" si="16"/>
        <v>229.26885165082149</v>
      </c>
      <c r="T45" s="306">
        <f t="shared" si="33"/>
        <v>6950557.3088475578</v>
      </c>
      <c r="U45" s="344">
        <f t="shared" si="38"/>
        <v>488.95346618231395</v>
      </c>
      <c r="V45" s="342">
        <f t="shared" si="34"/>
        <v>3036192.1640990423</v>
      </c>
      <c r="W45" s="352">
        <f t="shared" si="35"/>
        <v>84364.876300810662</v>
      </c>
      <c r="X45" s="353">
        <f t="shared" si="19"/>
        <v>5.9348476472260172</v>
      </c>
      <c r="Y45" s="329">
        <f t="shared" si="36"/>
        <v>-1112817.849168747</v>
      </c>
      <c r="Z45" s="330">
        <f t="shared" si="37"/>
        <v>7034922.1851483686</v>
      </c>
      <c r="AA45" s="335">
        <f t="shared" si="20"/>
        <v>494.88831382953998</v>
      </c>
      <c r="AB45" s="336">
        <f t="shared" si="21"/>
        <v>791.86427117833955</v>
      </c>
      <c r="AC45" s="171"/>
      <c r="AD45" s="403">
        <f>PFI!Q47</f>
        <v>5845694.2182967672</v>
      </c>
      <c r="AE45" s="410">
        <f t="shared" si="39"/>
        <v>1189227.9668516014</v>
      </c>
      <c r="AF45" s="462">
        <f t="shared" si="23"/>
        <v>0.20343656757299589</v>
      </c>
      <c r="AG45" s="135"/>
      <c r="AH45" s="135"/>
    </row>
    <row r="46" spans="1:34" ht="15">
      <c r="A46" s="35">
        <v>30</v>
      </c>
      <c r="B46" s="49" t="s">
        <v>32</v>
      </c>
      <c r="C46" s="42">
        <f>Vertetie_ienemumi!J35</f>
        <v>12186342.889526457</v>
      </c>
      <c r="D46" s="104">
        <f>Iedzivotaju_skaits_struktura!C35</f>
        <v>18557</v>
      </c>
      <c r="E46" s="104">
        <f>Iedzivotaju_skaits_struktura!D35</f>
        <v>1347</v>
      </c>
      <c r="F46" s="104">
        <f>Iedzivotaju_skaits_struktura!E35</f>
        <v>1947</v>
      </c>
      <c r="G46" s="104">
        <f>Iedzivotaju_skaits_struktura!F35</f>
        <v>3996</v>
      </c>
      <c r="H46" s="104">
        <f>PFI!H48</f>
        <v>172.71700000000001</v>
      </c>
      <c r="I46" s="42">
        <f t="shared" si="11"/>
        <v>656.6978978027945</v>
      </c>
      <c r="J46" s="42">
        <f t="shared" si="24"/>
        <v>31275.769839999997</v>
      </c>
      <c r="K46" s="156">
        <f t="shared" si="12"/>
        <v>389.64166036101182</v>
      </c>
      <c r="L46" s="159">
        <f t="shared" si="28"/>
        <v>7311805.7337158741</v>
      </c>
      <c r="M46" s="138">
        <f t="shared" si="29"/>
        <v>-43.166030524809003</v>
      </c>
      <c r="N46" s="178">
        <f t="shared" si="13"/>
        <v>25.899618314885402</v>
      </c>
      <c r="O46" s="300">
        <f t="shared" si="30"/>
        <v>810030.50136020442</v>
      </c>
      <c r="P46" s="306">
        <f t="shared" si="15"/>
        <v>8121836.2350760782</v>
      </c>
      <c r="Q46" s="284">
        <f t="shared" si="31"/>
        <v>259.68461453149251</v>
      </c>
      <c r="R46" s="42">
        <f t="shared" si="32"/>
        <v>4874537.1558105825</v>
      </c>
      <c r="S46" s="307">
        <f t="shared" si="16"/>
        <v>155.85666414440473</v>
      </c>
      <c r="T46" s="306">
        <f t="shared" si="33"/>
        <v>12996373.390886661</v>
      </c>
      <c r="U46" s="344">
        <f t="shared" si="38"/>
        <v>415.54127867589722</v>
      </c>
      <c r="V46" s="342">
        <f t="shared" si="34"/>
        <v>12420190.544751395</v>
      </c>
      <c r="W46" s="352">
        <f t="shared" si="35"/>
        <v>345112.49035232962</v>
      </c>
      <c r="X46" s="353">
        <f t="shared" si="19"/>
        <v>11.034500257478863</v>
      </c>
      <c r="Y46" s="329">
        <f t="shared" si="36"/>
        <v>1155142.9917125341</v>
      </c>
      <c r="Z46" s="330">
        <f t="shared" si="37"/>
        <v>13341485.88123899</v>
      </c>
      <c r="AA46" s="335">
        <f t="shared" si="20"/>
        <v>426.57577893337606</v>
      </c>
      <c r="AB46" s="336">
        <f t="shared" si="21"/>
        <v>718.94626724357329</v>
      </c>
      <c r="AC46" s="171"/>
      <c r="AD46" s="403">
        <f>PFI!Q48</f>
        <v>12656100.404630831</v>
      </c>
      <c r="AE46" s="410">
        <f t="shared" si="39"/>
        <v>685385.47660815902</v>
      </c>
      <c r="AF46" s="462">
        <f t="shared" si="23"/>
        <v>5.4154554301527158E-2</v>
      </c>
      <c r="AG46" s="135"/>
      <c r="AH46" s="135"/>
    </row>
    <row r="47" spans="1:34" ht="15">
      <c r="A47" s="35">
        <v>31</v>
      </c>
      <c r="B47" s="49" t="s">
        <v>33</v>
      </c>
      <c r="C47" s="42">
        <f>Vertetie_ienemumi!J36</f>
        <v>1330917.5004438234</v>
      </c>
      <c r="D47" s="104">
        <f>Iedzivotaju_skaits_struktura!C36</f>
        <v>2704</v>
      </c>
      <c r="E47" s="104">
        <f>Iedzivotaju_skaits_struktura!D36</f>
        <v>129</v>
      </c>
      <c r="F47" s="104">
        <f>Iedzivotaju_skaits_struktura!E36</f>
        <v>286</v>
      </c>
      <c r="G47" s="104">
        <f>Iedzivotaju_skaits_struktura!F36</f>
        <v>596</v>
      </c>
      <c r="H47" s="104">
        <f>PFI!H49</f>
        <v>190.137</v>
      </c>
      <c r="I47" s="42">
        <f t="shared" si="11"/>
        <v>492.2032176197572</v>
      </c>
      <c r="J47" s="42">
        <f t="shared" si="24"/>
        <v>4668.2682400000003</v>
      </c>
      <c r="K47" s="156">
        <f t="shared" si="12"/>
        <v>285.09876297164607</v>
      </c>
      <c r="L47" s="159">
        <f t="shared" si="28"/>
        <v>798550.500266294</v>
      </c>
      <c r="M47" s="138">
        <f t="shared" si="29"/>
        <v>-147.70892791417475</v>
      </c>
      <c r="N47" s="178">
        <f t="shared" si="13"/>
        <v>88.625356748504842</v>
      </c>
      <c r="O47" s="300">
        <f t="shared" si="30"/>
        <v>413726.93816771486</v>
      </c>
      <c r="P47" s="306">
        <f t="shared" si="15"/>
        <v>1212277.438434009</v>
      </c>
      <c r="Q47" s="284">
        <f t="shared" si="31"/>
        <v>259.68461453149251</v>
      </c>
      <c r="R47" s="42">
        <f t="shared" si="32"/>
        <v>532367.00017752941</v>
      </c>
      <c r="S47" s="307">
        <f t="shared" si="16"/>
        <v>114.03950518865844</v>
      </c>
      <c r="T47" s="306">
        <f t="shared" si="33"/>
        <v>1744644.4386115384</v>
      </c>
      <c r="U47" s="344">
        <f t="shared" si="38"/>
        <v>373.72411972015095</v>
      </c>
      <c r="V47" s="342">
        <f t="shared" si="34"/>
        <v>2341890.5268369345</v>
      </c>
      <c r="W47" s="352">
        <f t="shared" si="35"/>
        <v>65072.727261077715</v>
      </c>
      <c r="X47" s="353">
        <f t="shared" si="19"/>
        <v>13.939371928867075</v>
      </c>
      <c r="Y47" s="329">
        <f t="shared" si="36"/>
        <v>478799.66542879259</v>
      </c>
      <c r="Z47" s="330">
        <f t="shared" si="37"/>
        <v>1809717.165872616</v>
      </c>
      <c r="AA47" s="335">
        <f t="shared" si="20"/>
        <v>387.663491649018</v>
      </c>
      <c r="AB47" s="336">
        <f t="shared" si="21"/>
        <v>669.27409980496157</v>
      </c>
      <c r="AC47" s="171"/>
      <c r="AD47" s="403">
        <f>PFI!Q49</f>
        <v>1745789.8894044599</v>
      </c>
      <c r="AE47" s="410">
        <f t="shared" si="39"/>
        <v>63927.276468156138</v>
      </c>
      <c r="AF47" s="462">
        <f t="shared" si="23"/>
        <v>3.6617966947880332E-2</v>
      </c>
      <c r="AG47" s="135"/>
      <c r="AH47" s="135"/>
    </row>
    <row r="48" spans="1:34" ht="15">
      <c r="A48" s="35">
        <v>32</v>
      </c>
      <c r="B48" s="49" t="s">
        <v>34</v>
      </c>
      <c r="C48" s="42">
        <f>Vertetie_ienemumi!J37</f>
        <v>1097574.1269880985</v>
      </c>
      <c r="D48" s="104">
        <f>Iedzivotaju_skaits_struktura!C37</f>
        <v>2840</v>
      </c>
      <c r="E48" s="104">
        <f>Iedzivotaju_skaits_struktura!D37</f>
        <v>151</v>
      </c>
      <c r="F48" s="104">
        <f>Iedzivotaju_skaits_struktura!E37</f>
        <v>247</v>
      </c>
      <c r="G48" s="104">
        <f>Iedzivotaju_skaits_struktura!F37</f>
        <v>609</v>
      </c>
      <c r="H48" s="104">
        <f>PFI!H50</f>
        <v>508.92599999999999</v>
      </c>
      <c r="I48" s="42">
        <f t="shared" si="11"/>
        <v>386.46976302397832</v>
      </c>
      <c r="J48" s="42">
        <f t="shared" si="24"/>
        <v>5222.7875199999999</v>
      </c>
      <c r="K48" s="156">
        <f t="shared" si="12"/>
        <v>210.15102046274677</v>
      </c>
      <c r="L48" s="159">
        <f t="shared" si="28"/>
        <v>658544.47619285912</v>
      </c>
      <c r="M48" s="138">
        <f t="shared" si="29"/>
        <v>-222.65667042307405</v>
      </c>
      <c r="N48" s="178">
        <f t="shared" si="13"/>
        <v>133.59400225384442</v>
      </c>
      <c r="O48" s="300">
        <f t="shared" si="30"/>
        <v>697733.08771823056</v>
      </c>
      <c r="P48" s="306">
        <f t="shared" si="15"/>
        <v>1356277.5639110897</v>
      </c>
      <c r="Q48" s="284">
        <f t="shared" si="31"/>
        <v>259.68461453149251</v>
      </c>
      <c r="R48" s="42">
        <f t="shared" si="32"/>
        <v>439029.65079523943</v>
      </c>
      <c r="S48" s="307">
        <f t="shared" si="16"/>
        <v>84.060408185098723</v>
      </c>
      <c r="T48" s="306">
        <f t="shared" si="33"/>
        <v>1795307.2147063292</v>
      </c>
      <c r="U48" s="344">
        <f t="shared" si="38"/>
        <v>343.74502271659122</v>
      </c>
      <c r="V48" s="342">
        <f t="shared" si="34"/>
        <v>3011507.6442508572</v>
      </c>
      <c r="W48" s="352">
        <f t="shared" si="35"/>
        <v>83678.982144254536</v>
      </c>
      <c r="X48" s="353">
        <f t="shared" si="19"/>
        <v>16.021900531816875</v>
      </c>
      <c r="Y48" s="329">
        <f t="shared" si="36"/>
        <v>781412.06986248505</v>
      </c>
      <c r="Z48" s="330">
        <f t="shared" si="37"/>
        <v>1878986.1968505837</v>
      </c>
      <c r="AA48" s="335">
        <f t="shared" si="20"/>
        <v>359.76692324840809</v>
      </c>
      <c r="AB48" s="336">
        <f t="shared" si="21"/>
        <v>661.61485804598021</v>
      </c>
      <c r="AC48" s="171"/>
      <c r="AD48" s="403">
        <f>PFI!Q50</f>
        <v>1802494.4470480639</v>
      </c>
      <c r="AE48" s="410">
        <f t="shared" si="39"/>
        <v>76491.7498025198</v>
      </c>
      <c r="AF48" s="462">
        <f t="shared" si="23"/>
        <v>4.2436607739785304E-2</v>
      </c>
      <c r="AG48" s="135"/>
      <c r="AH48" s="135"/>
    </row>
    <row r="49" spans="1:34" ht="15">
      <c r="A49" s="35">
        <v>33</v>
      </c>
      <c r="B49" s="49" t="s">
        <v>35</v>
      </c>
      <c r="C49" s="42">
        <f>Vertetie_ienemumi!J38</f>
        <v>2853192.8123027859</v>
      </c>
      <c r="D49" s="104">
        <f>Iedzivotaju_skaits_struktura!C38</f>
        <v>7938</v>
      </c>
      <c r="E49" s="104">
        <f>Iedzivotaju_skaits_struktura!D38</f>
        <v>393</v>
      </c>
      <c r="F49" s="104">
        <f>Iedzivotaju_skaits_struktura!E38</f>
        <v>829</v>
      </c>
      <c r="G49" s="104">
        <f>Iedzivotaju_skaits_struktura!F38</f>
        <v>1758</v>
      </c>
      <c r="H49" s="104">
        <f>PFI!H51</f>
        <v>947.31500000000005</v>
      </c>
      <c r="I49" s="42">
        <f t="shared" si="11"/>
        <v>359.43472062267398</v>
      </c>
      <c r="J49" s="42">
        <f t="shared" si="24"/>
        <v>14300.998799999999</v>
      </c>
      <c r="K49" s="156">
        <f t="shared" si="12"/>
        <v>199.51003787950714</v>
      </c>
      <c r="L49" s="159">
        <f t="shared" si="28"/>
        <v>1711915.6873816715</v>
      </c>
      <c r="M49" s="138">
        <f t="shared" si="29"/>
        <v>-233.29765300631368</v>
      </c>
      <c r="N49" s="178">
        <f t="shared" si="13"/>
        <v>139.97859180378819</v>
      </c>
      <c r="O49" s="300">
        <f t="shared" si="30"/>
        <v>2001833.6734116648</v>
      </c>
      <c r="P49" s="306">
        <f t="shared" si="15"/>
        <v>3713749.3607933363</v>
      </c>
      <c r="Q49" s="284">
        <f t="shared" si="31"/>
        <v>259.68461453149246</v>
      </c>
      <c r="R49" s="42">
        <f t="shared" si="32"/>
        <v>1141277.1249211144</v>
      </c>
      <c r="S49" s="307">
        <f t="shared" si="16"/>
        <v>79.804015151802858</v>
      </c>
      <c r="T49" s="306">
        <f t="shared" si="33"/>
        <v>4855026.4857144505</v>
      </c>
      <c r="U49" s="344">
        <f t="shared" si="38"/>
        <v>339.4886296832953</v>
      </c>
      <c r="V49" s="342">
        <f t="shared" si="34"/>
        <v>8398265.0068332627</v>
      </c>
      <c r="W49" s="352">
        <f t="shared" si="35"/>
        <v>233357.62367767008</v>
      </c>
      <c r="X49" s="353">
        <f t="shared" si="19"/>
        <v>16.317575222625017</v>
      </c>
      <c r="Y49" s="329">
        <f t="shared" si="36"/>
        <v>2235191.297089335</v>
      </c>
      <c r="Z49" s="330">
        <f t="shared" si="37"/>
        <v>5088384.1093921205</v>
      </c>
      <c r="AA49" s="335">
        <f t="shared" si="20"/>
        <v>355.80620490592031</v>
      </c>
      <c r="AB49" s="336">
        <f t="shared" si="21"/>
        <v>641.01588679668941</v>
      </c>
      <c r="AC49" s="171"/>
      <c r="AD49" s="403">
        <f>PFI!Q51</f>
        <v>4905717.578213986</v>
      </c>
      <c r="AE49" s="410">
        <f t="shared" si="39"/>
        <v>182666.53117813449</v>
      </c>
      <c r="AF49" s="462">
        <f t="shared" si="23"/>
        <v>3.7235435645408099E-2</v>
      </c>
      <c r="AG49" s="135"/>
      <c r="AH49" s="135"/>
    </row>
    <row r="50" spans="1:34" ht="15">
      <c r="A50" s="35">
        <v>34</v>
      </c>
      <c r="B50" s="49" t="s">
        <v>36</v>
      </c>
      <c r="C50" s="42">
        <f>Vertetie_ienemumi!J39</f>
        <v>8799554.6131482981</v>
      </c>
      <c r="D50" s="104">
        <f>Iedzivotaju_skaits_struktura!C39</f>
        <v>24000</v>
      </c>
      <c r="E50" s="104">
        <f>Iedzivotaju_skaits_struktura!D39</f>
        <v>1140</v>
      </c>
      <c r="F50" s="104">
        <f>Iedzivotaju_skaits_struktura!E39</f>
        <v>2100</v>
      </c>
      <c r="G50" s="104">
        <f>Iedzivotaju_skaits_struktura!F39</f>
        <v>5326</v>
      </c>
      <c r="H50" s="104">
        <f>PFI!H52</f>
        <v>1872.221</v>
      </c>
      <c r="I50" s="42">
        <f t="shared" si="11"/>
        <v>366.6481088811791</v>
      </c>
      <c r="J50" s="42">
        <f t="shared" si="24"/>
        <v>40300.615919999997</v>
      </c>
      <c r="K50" s="156">
        <f t="shared" si="12"/>
        <v>218.34789400281451</v>
      </c>
      <c r="L50" s="159">
        <f t="shared" si="28"/>
        <v>5279732.7678889791</v>
      </c>
      <c r="M50" s="138">
        <f t="shared" si="29"/>
        <v>-214.45979688300631</v>
      </c>
      <c r="N50" s="178">
        <f t="shared" si="13"/>
        <v>128.67587812980378</v>
      </c>
      <c r="O50" s="300">
        <f t="shared" si="30"/>
        <v>5185717.1426779497</v>
      </c>
      <c r="P50" s="306">
        <f t="shared" si="15"/>
        <v>10465449.91056693</v>
      </c>
      <c r="Q50" s="284">
        <f t="shared" si="31"/>
        <v>259.68461453149251</v>
      </c>
      <c r="R50" s="42">
        <f t="shared" si="32"/>
        <v>3519821.8452593195</v>
      </c>
      <c r="S50" s="307">
        <f t="shared" si="16"/>
        <v>87.339157601125805</v>
      </c>
      <c r="T50" s="306">
        <f t="shared" si="33"/>
        <v>13985271.75582625</v>
      </c>
      <c r="U50" s="344">
        <f t="shared" si="38"/>
        <v>347.02377213261832</v>
      </c>
      <c r="V50" s="342">
        <f t="shared" si="34"/>
        <v>22907369.249336239</v>
      </c>
      <c r="W50" s="352">
        <f t="shared" si="35"/>
        <v>636513.52373169619</v>
      </c>
      <c r="X50" s="353">
        <f t="shared" si="19"/>
        <v>15.794138853739291</v>
      </c>
      <c r="Y50" s="329">
        <f t="shared" si="36"/>
        <v>5822230.6664096462</v>
      </c>
      <c r="Z50" s="330">
        <f t="shared" si="37"/>
        <v>14621785.279557945</v>
      </c>
      <c r="AA50" s="335">
        <f t="shared" si="20"/>
        <v>362.81791098635762</v>
      </c>
      <c r="AB50" s="336">
        <f t="shared" si="21"/>
        <v>609.24105331491444</v>
      </c>
      <c r="AC50" s="171"/>
      <c r="AD50" s="403">
        <f>PFI!Q52</f>
        <v>14207746.198220842</v>
      </c>
      <c r="AE50" s="410">
        <f t="shared" si="39"/>
        <v>414039.08133710362</v>
      </c>
      <c r="AF50" s="462">
        <f t="shared" si="23"/>
        <v>2.9141784739155296E-2</v>
      </c>
      <c r="AG50" s="135"/>
      <c r="AH50" s="135"/>
    </row>
    <row r="51" spans="1:34" ht="15">
      <c r="A51" s="35">
        <v>35</v>
      </c>
      <c r="B51" s="49" t="s">
        <v>37</v>
      </c>
      <c r="C51" s="42">
        <f>Vertetie_ienemumi!J40</f>
        <v>15508536.599405186</v>
      </c>
      <c r="D51" s="104">
        <f>Iedzivotaju_skaits_struktura!C40</f>
        <v>21688</v>
      </c>
      <c r="E51" s="104">
        <f>Iedzivotaju_skaits_struktura!D40</f>
        <v>1436</v>
      </c>
      <c r="F51" s="104">
        <f>Iedzivotaju_skaits_struktura!E40</f>
        <v>2435</v>
      </c>
      <c r="G51" s="104">
        <f>Iedzivotaju_skaits_struktura!F40</f>
        <v>4439</v>
      </c>
      <c r="H51" s="104">
        <f>PFI!H53</f>
        <v>887.59300000000007</v>
      </c>
      <c r="I51" s="42">
        <f t="shared" si="11"/>
        <v>715.07453888810335</v>
      </c>
      <c r="J51" s="42">
        <f t="shared" si="24"/>
        <v>37620.341359999999</v>
      </c>
      <c r="K51" s="156">
        <f t="shared" si="12"/>
        <v>412.23806161138958</v>
      </c>
      <c r="L51" s="159">
        <f t="shared" si="28"/>
        <v>9305121.9596431106</v>
      </c>
      <c r="M51" s="138">
        <f t="shared" si="29"/>
        <v>-20.569629274431236</v>
      </c>
      <c r="N51" s="178">
        <f t="shared" si="13"/>
        <v>12.341777564658742</v>
      </c>
      <c r="O51" s="300">
        <f t="shared" si="30"/>
        <v>464301.88497165131</v>
      </c>
      <c r="P51" s="306">
        <f t="shared" si="15"/>
        <v>9769423.8446147628</v>
      </c>
      <c r="Q51" s="284">
        <f t="shared" si="31"/>
        <v>259.68461453149246</v>
      </c>
      <c r="R51" s="42">
        <f t="shared" si="32"/>
        <v>6203414.6397620747</v>
      </c>
      <c r="S51" s="307">
        <f t="shared" si="16"/>
        <v>164.89522464455584</v>
      </c>
      <c r="T51" s="306">
        <f t="shared" si="33"/>
        <v>15972838.484376837</v>
      </c>
      <c r="U51" s="344">
        <f t="shared" si="38"/>
        <v>424.57983917604827</v>
      </c>
      <c r="V51" s="342">
        <f t="shared" si="34"/>
        <v>14089653.699970219</v>
      </c>
      <c r="W51" s="352">
        <f t="shared" si="35"/>
        <v>391500.87585842004</v>
      </c>
      <c r="X51" s="353">
        <f t="shared" si="19"/>
        <v>10.406627417652439</v>
      </c>
      <c r="Y51" s="329">
        <f t="shared" si="36"/>
        <v>855802.76083007129</v>
      </c>
      <c r="Z51" s="330">
        <f t="shared" si="37"/>
        <v>16364339.360235257</v>
      </c>
      <c r="AA51" s="335">
        <f t="shared" si="20"/>
        <v>434.9864665937007</v>
      </c>
      <c r="AB51" s="336">
        <f t="shared" si="21"/>
        <v>754.5342751860594</v>
      </c>
      <c r="AC51" s="171"/>
      <c r="AD51" s="403">
        <f>PFI!Q53</f>
        <v>15293947.236141408</v>
      </c>
      <c r="AE51" s="410">
        <f t="shared" si="39"/>
        <v>1070392.1240938492</v>
      </c>
      <c r="AF51" s="462">
        <f t="shared" si="23"/>
        <v>6.9987957168073933E-2</v>
      </c>
      <c r="AG51" s="135"/>
      <c r="AH51" s="135"/>
    </row>
    <row r="52" spans="1:34" ht="15">
      <c r="A52" s="35">
        <v>36</v>
      </c>
      <c r="B52" s="49" t="s">
        <v>38</v>
      </c>
      <c r="C52" s="42">
        <f>Vertetie_ienemumi!J41</f>
        <v>2172186.8493332537</v>
      </c>
      <c r="D52" s="104">
        <f>Iedzivotaju_skaits_struktura!C41</f>
        <v>4221</v>
      </c>
      <c r="E52" s="104">
        <f>Iedzivotaju_skaits_struktura!D41</f>
        <v>271</v>
      </c>
      <c r="F52" s="104">
        <f>Iedzivotaju_skaits_struktura!E41</f>
        <v>434</v>
      </c>
      <c r="G52" s="104">
        <f>Iedzivotaju_skaits_struktura!F41</f>
        <v>936</v>
      </c>
      <c r="H52" s="104">
        <f>PFI!H54</f>
        <v>675.04600000000005</v>
      </c>
      <c r="I52" s="42">
        <f t="shared" si="11"/>
        <v>514.61427371079219</v>
      </c>
      <c r="J52" s="42">
        <f t="shared" si="24"/>
        <v>7988.6899200000007</v>
      </c>
      <c r="K52" s="156">
        <f t="shared" si="12"/>
        <v>271.90776849344195</v>
      </c>
      <c r="L52" s="159">
        <f t="shared" si="28"/>
        <v>1303312.1095999521</v>
      </c>
      <c r="M52" s="138">
        <f t="shared" si="29"/>
        <v>-160.89992239237887</v>
      </c>
      <c r="N52" s="178">
        <f t="shared" si="13"/>
        <v>96.539953435427321</v>
      </c>
      <c r="O52" s="300">
        <f t="shared" si="30"/>
        <v>771227.75288686773</v>
      </c>
      <c r="P52" s="306">
        <f t="shared" si="15"/>
        <v>2074539.8624868197</v>
      </c>
      <c r="Q52" s="284">
        <f t="shared" si="31"/>
        <v>259.68461453149251</v>
      </c>
      <c r="R52" s="42">
        <f t="shared" si="32"/>
        <v>868874.73973330157</v>
      </c>
      <c r="S52" s="307">
        <f t="shared" si="16"/>
        <v>108.7631073973768</v>
      </c>
      <c r="T52" s="306">
        <f t="shared" si="33"/>
        <v>2943414.6022201213</v>
      </c>
      <c r="U52" s="344">
        <f t="shared" si="38"/>
        <v>368.44772192886927</v>
      </c>
      <c r="V52" s="342">
        <f t="shared" si="34"/>
        <v>4112997.0683828541</v>
      </c>
      <c r="W52" s="352">
        <f t="shared" si="35"/>
        <v>114285.41743920965</v>
      </c>
      <c r="X52" s="353">
        <f t="shared" si="19"/>
        <v>14.305902292326003</v>
      </c>
      <c r="Y52" s="329">
        <f t="shared" si="36"/>
        <v>885513.17032607738</v>
      </c>
      <c r="Z52" s="330">
        <f t="shared" si="37"/>
        <v>3057700.0196593311</v>
      </c>
      <c r="AA52" s="335">
        <f t="shared" si="20"/>
        <v>382.75362422119531</v>
      </c>
      <c r="AB52" s="336">
        <f t="shared" si="21"/>
        <v>724.40180517870908</v>
      </c>
      <c r="AC52" s="171"/>
      <c r="AD52" s="403">
        <f>PFI!Q54</f>
        <v>2971709.099781116</v>
      </c>
      <c r="AE52" s="410">
        <f t="shared" si="39"/>
        <v>85990.919878215063</v>
      </c>
      <c r="AF52" s="462">
        <f t="shared" si="23"/>
        <v>2.8936520026320522E-2</v>
      </c>
      <c r="AG52" s="135"/>
      <c r="AH52" s="135"/>
    </row>
    <row r="53" spans="1:34" ht="15">
      <c r="A53" s="35">
        <v>37</v>
      </c>
      <c r="B53" s="49" t="s">
        <v>39</v>
      </c>
      <c r="C53" s="42">
        <f>Vertetie_ienemumi!J42</f>
        <v>1635316.0810566859</v>
      </c>
      <c r="D53" s="104">
        <f>Iedzivotaju_skaits_struktura!C42</f>
        <v>2963</v>
      </c>
      <c r="E53" s="104">
        <f>Iedzivotaju_skaits_struktura!D42</f>
        <v>182</v>
      </c>
      <c r="F53" s="104">
        <f>Iedzivotaju_skaits_struktura!E42</f>
        <v>287</v>
      </c>
      <c r="G53" s="104">
        <f>Iedzivotaju_skaits_struktura!F42</f>
        <v>676</v>
      </c>
      <c r="H53" s="104">
        <f>PFI!H55</f>
        <v>320.09899999999999</v>
      </c>
      <c r="I53" s="42">
        <f t="shared" si="11"/>
        <v>551.91227845315086</v>
      </c>
      <c r="J53" s="42">
        <f t="shared" si="24"/>
        <v>5311.2904799999997</v>
      </c>
      <c r="K53" s="156">
        <f t="shared" si="12"/>
        <v>307.89430312926248</v>
      </c>
      <c r="L53" s="159">
        <f t="shared" si="28"/>
        <v>981189.64863401151</v>
      </c>
      <c r="M53" s="138">
        <f t="shared" si="29"/>
        <v>-124.91338775655834</v>
      </c>
      <c r="N53" s="178">
        <f t="shared" si="13"/>
        <v>74.948032653935002</v>
      </c>
      <c r="O53" s="300">
        <f t="shared" si="30"/>
        <v>398070.7723295741</v>
      </c>
      <c r="P53" s="306">
        <f t="shared" si="15"/>
        <v>1379260.4209635856</v>
      </c>
      <c r="Q53" s="284">
        <f t="shared" si="31"/>
        <v>259.68461453149246</v>
      </c>
      <c r="R53" s="42">
        <f t="shared" si="32"/>
        <v>654126.43242267438</v>
      </c>
      <c r="S53" s="307">
        <f t="shared" si="16"/>
        <v>123.157721251705</v>
      </c>
      <c r="T53" s="306">
        <f t="shared" si="33"/>
        <v>2033386.8533862601</v>
      </c>
      <c r="U53" s="344">
        <f t="shared" si="38"/>
        <v>382.84233578319748</v>
      </c>
      <c r="V53" s="342">
        <f t="shared" si="34"/>
        <v>2543396.3037663139</v>
      </c>
      <c r="W53" s="352">
        <f t="shared" si="35"/>
        <v>70671.849130094997</v>
      </c>
      <c r="X53" s="353">
        <f t="shared" si="19"/>
        <v>13.305965733980154</v>
      </c>
      <c r="Y53" s="329">
        <f t="shared" si="36"/>
        <v>468742.62145966908</v>
      </c>
      <c r="Z53" s="330">
        <f t="shared" si="37"/>
        <v>2104058.7025163551</v>
      </c>
      <c r="AA53" s="335">
        <f t="shared" si="20"/>
        <v>396.14830151717763</v>
      </c>
      <c r="AB53" s="336">
        <f t="shared" si="21"/>
        <v>710.11093571257345</v>
      </c>
      <c r="AC53" s="171"/>
      <c r="AD53" s="403">
        <f>PFI!Q55</f>
        <v>2000143.7635425823</v>
      </c>
      <c r="AE53" s="410">
        <f t="shared" si="39"/>
        <v>103914.93897377281</v>
      </c>
      <c r="AF53" s="462">
        <f t="shared" si="23"/>
        <v>5.1953734960392239E-2</v>
      </c>
      <c r="AG53" s="135"/>
      <c r="AH53" s="135"/>
    </row>
    <row r="54" spans="1:34" ht="15">
      <c r="A54" s="35">
        <v>38</v>
      </c>
      <c r="B54" s="49" t="s">
        <v>40</v>
      </c>
      <c r="C54" s="42">
        <f>Vertetie_ienemumi!J43</f>
        <v>5602200.6124851657</v>
      </c>
      <c r="D54" s="104">
        <f>Iedzivotaju_skaits_struktura!C43</f>
        <v>7587</v>
      </c>
      <c r="E54" s="104">
        <f>Iedzivotaju_skaits_struktura!D43</f>
        <v>417</v>
      </c>
      <c r="F54" s="104">
        <f>Iedzivotaju_skaits_struktura!E43</f>
        <v>767</v>
      </c>
      <c r="G54" s="104">
        <f>Iedzivotaju_skaits_struktura!F43</f>
        <v>1806</v>
      </c>
      <c r="H54" s="104">
        <f>PFI!H56</f>
        <v>395.76800000000003</v>
      </c>
      <c r="I54" s="42">
        <f t="shared" si="11"/>
        <v>738.39470310862862</v>
      </c>
      <c r="J54" s="42">
        <f t="shared" si="24"/>
        <v>13001.20736</v>
      </c>
      <c r="K54" s="156">
        <f t="shared" si="12"/>
        <v>430.89848945268767</v>
      </c>
      <c r="L54" s="159">
        <f t="shared" si="28"/>
        <v>3361320.3674910995</v>
      </c>
      <c r="M54" s="138">
        <f t="shared" si="29"/>
        <v>-1.9092014331331484</v>
      </c>
      <c r="N54" s="178">
        <f t="shared" si="13"/>
        <v>1.1455208598798889</v>
      </c>
      <c r="O54" s="300">
        <f t="shared" si="30"/>
        <v>14893.154234503942</v>
      </c>
      <c r="P54" s="306">
        <f t="shared" si="15"/>
        <v>3376213.5217256034</v>
      </c>
      <c r="Q54" s="284">
        <f t="shared" si="31"/>
        <v>259.68461453149251</v>
      </c>
      <c r="R54" s="42">
        <f t="shared" si="32"/>
        <v>2240880.2449940662</v>
      </c>
      <c r="S54" s="307">
        <f t="shared" si="16"/>
        <v>172.35939578107508</v>
      </c>
      <c r="T54" s="306">
        <f t="shared" si="33"/>
        <v>5617093.7667196691</v>
      </c>
      <c r="U54" s="344">
        <f t="shared" si="38"/>
        <v>432.04401031256754</v>
      </c>
      <c r="V54" s="342">
        <f t="shared" si="34"/>
        <v>4626632.9294686429</v>
      </c>
      <c r="W54" s="352">
        <f t="shared" si="35"/>
        <v>128557.5133877286</v>
      </c>
      <c r="X54" s="353">
        <f t="shared" si="19"/>
        <v>9.8881211435219036</v>
      </c>
      <c r="Y54" s="329">
        <f t="shared" si="36"/>
        <v>143450.66762223255</v>
      </c>
      <c r="Z54" s="330">
        <f t="shared" si="37"/>
        <v>5745651.2801073976</v>
      </c>
      <c r="AA54" s="335">
        <f t="shared" si="20"/>
        <v>441.93213145608945</v>
      </c>
      <c r="AB54" s="336">
        <f t="shared" si="21"/>
        <v>757.3021326093841</v>
      </c>
      <c r="AC54" s="171"/>
      <c r="AD54" s="403">
        <f>PFI!Q56</f>
        <v>5411620.9853371596</v>
      </c>
      <c r="AE54" s="410">
        <f t="shared" si="39"/>
        <v>334030.29477023799</v>
      </c>
      <c r="AF54" s="462">
        <f t="shared" si="23"/>
        <v>6.1724628475515297E-2</v>
      </c>
      <c r="AG54" s="135"/>
      <c r="AH54" s="135"/>
    </row>
    <row r="55" spans="1:34" ht="15">
      <c r="A55" s="35">
        <v>39</v>
      </c>
      <c r="B55" s="49" t="s">
        <v>41</v>
      </c>
      <c r="C55" s="42">
        <f>Vertetie_ienemumi!J44</f>
        <v>1594713.6027567759</v>
      </c>
      <c r="D55" s="104">
        <f>Iedzivotaju_skaits_struktura!C44</f>
        <v>3101</v>
      </c>
      <c r="E55" s="104">
        <f>Iedzivotaju_skaits_struktura!D44</f>
        <v>173</v>
      </c>
      <c r="F55" s="104">
        <f>Iedzivotaju_skaits_struktura!E44</f>
        <v>281</v>
      </c>
      <c r="G55" s="104">
        <f>Iedzivotaju_skaits_struktura!F44</f>
        <v>764</v>
      </c>
      <c r="H55" s="104">
        <f>PFI!H57</f>
        <v>377.66500000000002</v>
      </c>
      <c r="I55" s="42">
        <f t="shared" si="11"/>
        <v>514.25785319470367</v>
      </c>
      <c r="J55" s="42">
        <f t="shared" si="24"/>
        <v>5561.2907999999998</v>
      </c>
      <c r="K55" s="156">
        <f t="shared" si="12"/>
        <v>286.75242135454886</v>
      </c>
      <c r="L55" s="159">
        <f t="shared" si="28"/>
        <v>956828.16165406548</v>
      </c>
      <c r="M55" s="138">
        <f t="shared" si="29"/>
        <v>-146.05526953127196</v>
      </c>
      <c r="N55" s="178">
        <f t="shared" si="13"/>
        <v>87.633161718763176</v>
      </c>
      <c r="O55" s="300">
        <f t="shared" si="30"/>
        <v>487353.4960414698</v>
      </c>
      <c r="P55" s="306">
        <f t="shared" si="15"/>
        <v>1444181.6576955353</v>
      </c>
      <c r="Q55" s="284">
        <f t="shared" si="31"/>
        <v>259.68461453149246</v>
      </c>
      <c r="R55" s="42">
        <f t="shared" si="32"/>
        <v>637885.44110271044</v>
      </c>
      <c r="S55" s="307">
        <f t="shared" si="16"/>
        <v>114.70096854181955</v>
      </c>
      <c r="T55" s="306">
        <f t="shared" si="33"/>
        <v>2082067.0987982457</v>
      </c>
      <c r="U55" s="344">
        <f t="shared" si="38"/>
        <v>374.38558307331198</v>
      </c>
      <c r="V55" s="342">
        <f t="shared" si="34"/>
        <v>2780689.1038114796</v>
      </c>
      <c r="W55" s="352">
        <f t="shared" si="35"/>
        <v>77265.363848826208</v>
      </c>
      <c r="X55" s="353">
        <f t="shared" si="19"/>
        <v>13.893422701223646</v>
      </c>
      <c r="Y55" s="329">
        <f t="shared" si="36"/>
        <v>564618.85989029601</v>
      </c>
      <c r="Z55" s="330">
        <f t="shared" si="37"/>
        <v>2159332.462647072</v>
      </c>
      <c r="AA55" s="335">
        <f t="shared" si="20"/>
        <v>388.27900577453568</v>
      </c>
      <c r="AB55" s="336">
        <f t="shared" si="21"/>
        <v>696.33423497164529</v>
      </c>
      <c r="AC55" s="171"/>
      <c r="AD55" s="403">
        <f>PFI!Q57</f>
        <v>2106098.1143876021</v>
      </c>
      <c r="AE55" s="410">
        <f t="shared" si="39"/>
        <v>53234.34825946996</v>
      </c>
      <c r="AF55" s="462">
        <f t="shared" si="23"/>
        <v>2.5276290736791829E-2</v>
      </c>
      <c r="AG55" s="135"/>
      <c r="AH55" s="135"/>
    </row>
    <row r="56" spans="1:34" ht="15">
      <c r="A56" s="35">
        <v>40</v>
      </c>
      <c r="B56" s="49" t="s">
        <v>42</v>
      </c>
      <c r="C56" s="42">
        <f>Vertetie_ienemumi!J45</f>
        <v>12312593.760257471</v>
      </c>
      <c r="D56" s="104">
        <f>Iedzivotaju_skaits_struktura!C45</f>
        <v>8631</v>
      </c>
      <c r="E56" s="104">
        <f>Iedzivotaju_skaits_struktura!D45</f>
        <v>756</v>
      </c>
      <c r="F56" s="104">
        <f>Iedzivotaju_skaits_struktura!E45</f>
        <v>1278</v>
      </c>
      <c r="G56" s="104">
        <f>Iedzivotaju_skaits_struktura!F45</f>
        <v>1151</v>
      </c>
      <c r="H56" s="104">
        <f>PFI!H58</f>
        <v>152.42099999999999</v>
      </c>
      <c r="I56" s="42">
        <f t="shared" si="11"/>
        <v>1426.5547167486352</v>
      </c>
      <c r="J56" s="42">
        <f t="shared" si="24"/>
        <v>15649.73992</v>
      </c>
      <c r="K56" s="158">
        <f t="shared" si="12"/>
        <v>786.76027992786419</v>
      </c>
      <c r="L56" s="159">
        <f t="shared" si="28"/>
        <v>7387556.2561544823</v>
      </c>
      <c r="M56" s="138">
        <f t="shared" si="29"/>
        <v>353.95258904204337</v>
      </c>
      <c r="N56" s="178">
        <f t="shared" si="13"/>
        <v>-212.37155342522601</v>
      </c>
      <c r="O56" s="300">
        <f t="shared" si="30"/>
        <v>-3323559.5775111723</v>
      </c>
      <c r="P56" s="306">
        <f t="shared" si="15"/>
        <v>4063996.67864331</v>
      </c>
      <c r="Q56" s="284">
        <f t="shared" si="31"/>
        <v>259.68461453149246</v>
      </c>
      <c r="R56" s="42">
        <f t="shared" si="32"/>
        <v>4925037.5041029891</v>
      </c>
      <c r="S56" s="307">
        <f t="shared" si="16"/>
        <v>314.70411197114572</v>
      </c>
      <c r="T56" s="306">
        <f t="shared" si="33"/>
        <v>8989034.1827462986</v>
      </c>
      <c r="U56" s="344">
        <f t="shared" si="38"/>
        <v>574.38872650263818</v>
      </c>
      <c r="V56" s="342">
        <f t="shared" si="34"/>
        <v>0</v>
      </c>
      <c r="W56" s="352">
        <f t="shared" si="35"/>
        <v>0</v>
      </c>
      <c r="X56" s="353">
        <f t="shared" si="19"/>
        <v>0</v>
      </c>
      <c r="Y56" s="329">
        <f t="shared" si="36"/>
        <v>-3323559.5775111723</v>
      </c>
      <c r="Z56" s="330">
        <f t="shared" si="37"/>
        <v>8989034.1827462986</v>
      </c>
      <c r="AA56" s="335">
        <f t="shared" si="20"/>
        <v>574.38872650263818</v>
      </c>
      <c r="AB56" s="336">
        <f t="shared" si="21"/>
        <v>1041.4823523052137</v>
      </c>
      <c r="AC56" s="171"/>
      <c r="AD56" s="403">
        <f>PFI!Q58</f>
        <v>8187089.2251918502</v>
      </c>
      <c r="AE56" s="410">
        <f t="shared" si="39"/>
        <v>801944.9575544484</v>
      </c>
      <c r="AF56" s="462">
        <f t="shared" si="23"/>
        <v>9.795239009816159E-2</v>
      </c>
      <c r="AG56" s="135"/>
      <c r="AH56" s="135"/>
    </row>
    <row r="57" spans="1:34" ht="15">
      <c r="A57" s="35">
        <v>41</v>
      </c>
      <c r="B57" s="49" t="s">
        <v>43</v>
      </c>
      <c r="C57" s="42">
        <f>Vertetie_ienemumi!J46</f>
        <v>5659828.3832191909</v>
      </c>
      <c r="D57" s="104">
        <f>Iedzivotaju_skaits_struktura!C46</f>
        <v>9382</v>
      </c>
      <c r="E57" s="104">
        <f>Iedzivotaju_skaits_struktura!D46</f>
        <v>619</v>
      </c>
      <c r="F57" s="104">
        <f>Iedzivotaju_skaits_struktura!E46</f>
        <v>1081</v>
      </c>
      <c r="G57" s="104">
        <f>Iedzivotaju_skaits_struktura!F46</f>
        <v>2029</v>
      </c>
      <c r="H57" s="104">
        <f>PFI!H59</f>
        <v>489.87099999999998</v>
      </c>
      <c r="I57" s="42">
        <f t="shared" si="11"/>
        <v>603.26458998285977</v>
      </c>
      <c r="J57" s="42">
        <f t="shared" si="24"/>
        <v>16600.583920000001</v>
      </c>
      <c r="K57" s="156">
        <f t="shared" si="12"/>
        <v>340.9415241352059</v>
      </c>
      <c r="L57" s="159">
        <f t="shared" si="28"/>
        <v>3395897.0299315145</v>
      </c>
      <c r="M57" s="138">
        <f t="shared" si="29"/>
        <v>-91.866166750614923</v>
      </c>
      <c r="N57" s="178">
        <f t="shared" si="13"/>
        <v>55.119700050368955</v>
      </c>
      <c r="O57" s="300">
        <f t="shared" si="30"/>
        <v>915019.20633137808</v>
      </c>
      <c r="P57" s="306">
        <f t="shared" si="15"/>
        <v>4310916.2362628924</v>
      </c>
      <c r="Q57" s="284">
        <f t="shared" si="31"/>
        <v>259.68461453149246</v>
      </c>
      <c r="R57" s="42">
        <f t="shared" si="32"/>
        <v>2263931.3532876763</v>
      </c>
      <c r="S57" s="307">
        <f t="shared" si="16"/>
        <v>136.37660965408236</v>
      </c>
      <c r="T57" s="306">
        <f t="shared" si="33"/>
        <v>6574847.5895505687</v>
      </c>
      <c r="U57" s="344">
        <f t="shared" si="38"/>
        <v>396.06122418557482</v>
      </c>
      <c r="V57" s="342">
        <f t="shared" si="34"/>
        <v>7400851.6686460106</v>
      </c>
      <c r="W57" s="352">
        <f t="shared" si="35"/>
        <v>205643.08904052671</v>
      </c>
      <c r="X57" s="353">
        <f t="shared" si="19"/>
        <v>12.387702145390962</v>
      </c>
      <c r="Y57" s="329">
        <f t="shared" si="36"/>
        <v>1120662.2953719047</v>
      </c>
      <c r="Z57" s="330">
        <f t="shared" si="37"/>
        <v>6780490.6785910958</v>
      </c>
      <c r="AA57" s="335">
        <f t="shared" si="20"/>
        <v>408.44892633096578</v>
      </c>
      <c r="AB57" s="336">
        <f t="shared" si="21"/>
        <v>722.71271355692772</v>
      </c>
      <c r="AC57" s="171"/>
      <c r="AD57" s="403">
        <f>PFI!Q59</f>
        <v>6473495.0952110235</v>
      </c>
      <c r="AE57" s="410">
        <f t="shared" si="39"/>
        <v>306995.58338007238</v>
      </c>
      <c r="AF57" s="462">
        <f t="shared" si="23"/>
        <v>4.7423467364203553E-2</v>
      </c>
      <c r="AG57" s="135"/>
      <c r="AH57" s="135"/>
    </row>
    <row r="58" spans="1:34" ht="15">
      <c r="A58" s="35">
        <v>42</v>
      </c>
      <c r="B58" s="49" t="s">
        <v>44</v>
      </c>
      <c r="C58" s="42">
        <f>Vertetie_ienemumi!J47</f>
        <v>11709077.812780501</v>
      </c>
      <c r="D58" s="104">
        <f>Iedzivotaju_skaits_struktura!C47</f>
        <v>22426</v>
      </c>
      <c r="E58" s="104">
        <f>Iedzivotaju_skaits_struktura!D47</f>
        <v>1372</v>
      </c>
      <c r="F58" s="104">
        <f>Iedzivotaju_skaits_struktura!E47</f>
        <v>2352</v>
      </c>
      <c r="G58" s="104">
        <f>Iedzivotaju_skaits_struktura!F47</f>
        <v>4606</v>
      </c>
      <c r="H58" s="104">
        <f>PFI!H60</f>
        <v>1870.37</v>
      </c>
      <c r="I58" s="42">
        <f t="shared" si="11"/>
        <v>522.12065516723897</v>
      </c>
      <c r="J58" s="42">
        <f t="shared" si="24"/>
        <v>39555.402399999999</v>
      </c>
      <c r="K58" s="156">
        <f t="shared" si="12"/>
        <v>296.0171582726839</v>
      </c>
      <c r="L58" s="159">
        <f t="shared" ref="L58:L89" si="40">C58*$L$14</f>
        <v>7025446.6876683002</v>
      </c>
      <c r="M58" s="138">
        <f t="shared" ref="M58:M89" si="41">K58-$K$15</f>
        <v>-136.79053261313692</v>
      </c>
      <c r="N58" s="178">
        <f t="shared" si="13"/>
        <v>82.074319567882142</v>
      </c>
      <c r="O58" s="300">
        <f t="shared" ref="O58:O89" si="42">N58*J58</f>
        <v>3246482.7372137723</v>
      </c>
      <c r="P58" s="306">
        <f t="shared" si="15"/>
        <v>10271929.424882073</v>
      </c>
      <c r="Q58" s="284">
        <f t="shared" ref="Q58:Q89" si="43">P58/J58</f>
        <v>259.68461453149251</v>
      </c>
      <c r="R58" s="42">
        <f t="shared" ref="R58:R89" si="44">C58*$R$14</f>
        <v>4683631.1251122011</v>
      </c>
      <c r="S58" s="307">
        <f t="shared" si="16"/>
        <v>118.40686330907359</v>
      </c>
      <c r="T58" s="306">
        <f t="shared" ref="T58:T89" si="45">R58+P58</f>
        <v>14955560.549994275</v>
      </c>
      <c r="U58" s="344">
        <f t="shared" si="38"/>
        <v>378.09147784056609</v>
      </c>
      <c r="V58" s="342">
        <f t="shared" ref="V58:V89" si="46">($K$7-K58)*J58</f>
        <v>19411541.652102809</v>
      </c>
      <c r="W58" s="352">
        <f t="shared" ref="W58:W89" si="47">V58*$W$14</f>
        <v>539377.029442286</v>
      </c>
      <c r="X58" s="353">
        <f t="shared" si="19"/>
        <v>13.635988934909332</v>
      </c>
      <c r="Y58" s="329">
        <f t="shared" ref="Y58:Y89" si="48">O58+W58</f>
        <v>3785859.7666560584</v>
      </c>
      <c r="Z58" s="330">
        <f t="shared" ref="Z58:Z89" si="49">T58+W58</f>
        <v>15494937.579436561</v>
      </c>
      <c r="AA58" s="335">
        <f t="shared" si="20"/>
        <v>391.72746677547542</v>
      </c>
      <c r="AB58" s="336">
        <f t="shared" si="21"/>
        <v>690.93630515636141</v>
      </c>
      <c r="AC58" s="171"/>
      <c r="AD58" s="403">
        <f>PFI!Q60</f>
        <v>14811516.029283362</v>
      </c>
      <c r="AE58" s="410">
        <f t="shared" si="39"/>
        <v>683421.55015319958</v>
      </c>
      <c r="AF58" s="462">
        <f t="shared" si="23"/>
        <v>4.6141228811556356E-2</v>
      </c>
      <c r="AG58" s="135"/>
      <c r="AH58" s="135"/>
    </row>
    <row r="59" spans="1:34" ht="15">
      <c r="A59" s="35">
        <v>43</v>
      </c>
      <c r="B59" s="49" t="s">
        <v>45</v>
      </c>
      <c r="C59" s="42">
        <f>Vertetie_ienemumi!J48</f>
        <v>6852448.9750899542</v>
      </c>
      <c r="D59" s="104">
        <f>Iedzivotaju_skaits_struktura!C48</f>
        <v>9151</v>
      </c>
      <c r="E59" s="104">
        <f>Iedzivotaju_skaits_struktura!D48</f>
        <v>645</v>
      </c>
      <c r="F59" s="104">
        <f>Iedzivotaju_skaits_struktura!E48</f>
        <v>1164</v>
      </c>
      <c r="G59" s="104">
        <f>Iedzivotaju_skaits_struktura!F48</f>
        <v>1652</v>
      </c>
      <c r="H59" s="104">
        <f>PFI!H61</f>
        <v>311.36599999999999</v>
      </c>
      <c r="I59" s="42">
        <f t="shared" si="11"/>
        <v>748.8196891148458</v>
      </c>
      <c r="J59" s="42">
        <f t="shared" si="24"/>
        <v>16150.696319999999</v>
      </c>
      <c r="K59" s="156">
        <f t="shared" si="12"/>
        <v>424.28195288424286</v>
      </c>
      <c r="L59" s="159">
        <f t="shared" si="40"/>
        <v>4111469.3850539722</v>
      </c>
      <c r="M59" s="138">
        <f t="shared" si="41"/>
        <v>-8.5257380015779631</v>
      </c>
      <c r="N59" s="178">
        <f t="shared" si="13"/>
        <v>5.1154428009467781</v>
      </c>
      <c r="O59" s="300">
        <f t="shared" si="42"/>
        <v>82617.963220421618</v>
      </c>
      <c r="P59" s="306">
        <f t="shared" si="15"/>
        <v>4194087.3482743939</v>
      </c>
      <c r="Q59" s="284">
        <f t="shared" si="43"/>
        <v>259.68461453149246</v>
      </c>
      <c r="R59" s="42">
        <f t="shared" si="44"/>
        <v>2740979.590035982</v>
      </c>
      <c r="S59" s="307">
        <f t="shared" si="16"/>
        <v>169.71278115369716</v>
      </c>
      <c r="T59" s="306">
        <f t="shared" si="45"/>
        <v>6935066.9383103754</v>
      </c>
      <c r="U59" s="344">
        <f t="shared" si="38"/>
        <v>429.39739568518962</v>
      </c>
      <c r="V59" s="342">
        <f t="shared" si="46"/>
        <v>5854277.3826631708</v>
      </c>
      <c r="W59" s="352">
        <f t="shared" si="47"/>
        <v>162669.34387717524</v>
      </c>
      <c r="X59" s="353">
        <f t="shared" si="19"/>
        <v>10.071970932654825</v>
      </c>
      <c r="Y59" s="329">
        <f t="shared" si="48"/>
        <v>245287.30709759687</v>
      </c>
      <c r="Z59" s="330">
        <f t="shared" si="49"/>
        <v>7097736.2821875503</v>
      </c>
      <c r="AA59" s="335">
        <f t="shared" si="20"/>
        <v>439.4693666178444</v>
      </c>
      <c r="AB59" s="336">
        <f t="shared" si="21"/>
        <v>775.62411563627472</v>
      </c>
      <c r="AC59" s="171"/>
      <c r="AD59" s="403">
        <f>PFI!Q61</f>
        <v>6496704.3313911054</v>
      </c>
      <c r="AE59" s="410">
        <f t="shared" si="39"/>
        <v>601031.9507964449</v>
      </c>
      <c r="AF59" s="462">
        <f t="shared" si="23"/>
        <v>9.2513360642310305E-2</v>
      </c>
      <c r="AG59" s="135"/>
      <c r="AH59" s="135"/>
    </row>
    <row r="60" spans="1:34" ht="15">
      <c r="A60" s="35">
        <v>44</v>
      </c>
      <c r="B60" s="49" t="s">
        <v>46</v>
      </c>
      <c r="C60" s="42">
        <f>Vertetie_ienemumi!J49</f>
        <v>10293648.187760673</v>
      </c>
      <c r="D60" s="104">
        <f>Iedzivotaju_skaits_struktura!C49</f>
        <v>9735</v>
      </c>
      <c r="E60" s="104">
        <f>Iedzivotaju_skaits_struktura!D49</f>
        <v>1020</v>
      </c>
      <c r="F60" s="104">
        <f>Iedzivotaju_skaits_struktura!E49</f>
        <v>1360</v>
      </c>
      <c r="G60" s="104">
        <f>Iedzivotaju_skaits_struktura!F49</f>
        <v>1588</v>
      </c>
      <c r="H60" s="104">
        <f>PFI!H62</f>
        <v>130.679</v>
      </c>
      <c r="I60" s="42">
        <f t="shared" si="11"/>
        <v>1057.385535465914</v>
      </c>
      <c r="J60" s="42">
        <f t="shared" si="24"/>
        <v>17929.152079999996</v>
      </c>
      <c r="K60" s="156">
        <f t="shared" si="12"/>
        <v>574.12911340315179</v>
      </c>
      <c r="L60" s="159">
        <f t="shared" si="40"/>
        <v>6176188.9126564041</v>
      </c>
      <c r="M60" s="138">
        <f t="shared" si="41"/>
        <v>141.32142251733097</v>
      </c>
      <c r="N60" s="178">
        <f t="shared" si="13"/>
        <v>-84.792853510398587</v>
      </c>
      <c r="O60" s="300">
        <f t="shared" si="42"/>
        <v>-1520263.9658850979</v>
      </c>
      <c r="P60" s="306">
        <f t="shared" si="15"/>
        <v>4655924.946771306</v>
      </c>
      <c r="Q60" s="284">
        <f t="shared" si="43"/>
        <v>259.68461453149251</v>
      </c>
      <c r="R60" s="42">
        <f t="shared" si="44"/>
        <v>4117459.2751042694</v>
      </c>
      <c r="S60" s="307">
        <f t="shared" si="16"/>
        <v>229.65164536126073</v>
      </c>
      <c r="T60" s="306">
        <f t="shared" si="45"/>
        <v>8773384.2218755744</v>
      </c>
      <c r="U60" s="344">
        <f t="shared" si="38"/>
        <v>489.33625989275316</v>
      </c>
      <c r="V60" s="342">
        <f t="shared" si="46"/>
        <v>3812296.5215693731</v>
      </c>
      <c r="W60" s="352">
        <f t="shared" si="47"/>
        <v>105930.02915533491</v>
      </c>
      <c r="X60" s="353">
        <f t="shared" si="19"/>
        <v>5.9082564910306079</v>
      </c>
      <c r="Y60" s="329">
        <f t="shared" si="48"/>
        <v>-1414333.9367297629</v>
      </c>
      <c r="Z60" s="330">
        <f t="shared" si="49"/>
        <v>8879314.2510309089</v>
      </c>
      <c r="AA60" s="335">
        <f t="shared" si="20"/>
        <v>495.24451638378378</v>
      </c>
      <c r="AB60" s="336">
        <f t="shared" si="21"/>
        <v>912.10213159023203</v>
      </c>
      <c r="AC60" s="171"/>
      <c r="AD60" s="403">
        <f>PFI!Q62</f>
        <v>8210188.9456416126</v>
      </c>
      <c r="AE60" s="410">
        <f t="shared" si="39"/>
        <v>669125.30538929626</v>
      </c>
      <c r="AF60" s="462">
        <f t="shared" si="23"/>
        <v>8.1499379590344478E-2</v>
      </c>
      <c r="AG60" s="135"/>
      <c r="AH60" s="135"/>
    </row>
    <row r="61" spans="1:34" ht="15">
      <c r="A61" s="35">
        <v>45</v>
      </c>
      <c r="B61" s="49" t="s">
        <v>47</v>
      </c>
      <c r="C61" s="42">
        <f>Vertetie_ienemumi!J50</f>
        <v>5884457.1679446874</v>
      </c>
      <c r="D61" s="104">
        <f>Iedzivotaju_skaits_struktura!C50</f>
        <v>8168</v>
      </c>
      <c r="E61" s="104">
        <f>Iedzivotaju_skaits_struktura!D50</f>
        <v>625</v>
      </c>
      <c r="F61" s="104">
        <f>Iedzivotaju_skaits_struktura!E50</f>
        <v>915</v>
      </c>
      <c r="G61" s="104">
        <f>Iedzivotaju_skaits_struktura!F50</f>
        <v>1559</v>
      </c>
      <c r="H61" s="104">
        <f>PFI!H63</f>
        <v>111.67399999999999</v>
      </c>
      <c r="I61" s="42">
        <f t="shared" si="11"/>
        <v>720.42815474347299</v>
      </c>
      <c r="J61" s="42">
        <f t="shared" si="24"/>
        <v>13936.804479999999</v>
      </c>
      <c r="K61" s="156">
        <f t="shared" si="12"/>
        <v>422.22427504017679</v>
      </c>
      <c r="L61" s="159">
        <f t="shared" si="40"/>
        <v>3530674.3007668122</v>
      </c>
      <c r="M61" s="138">
        <f t="shared" si="41"/>
        <v>-10.583415845644026</v>
      </c>
      <c r="N61" s="178">
        <f t="shared" si="13"/>
        <v>6.3500495073864158</v>
      </c>
      <c r="O61" s="300">
        <f t="shared" si="42"/>
        <v>88499.398422764789</v>
      </c>
      <c r="P61" s="306">
        <f t="shared" si="15"/>
        <v>3619173.6991895768</v>
      </c>
      <c r="Q61" s="284">
        <f t="shared" si="43"/>
        <v>259.68461453149246</v>
      </c>
      <c r="R61" s="42">
        <f t="shared" si="44"/>
        <v>2353782.8671778752</v>
      </c>
      <c r="S61" s="307">
        <f t="shared" si="16"/>
        <v>168.88971001607072</v>
      </c>
      <c r="T61" s="306">
        <f t="shared" si="45"/>
        <v>5972956.566367452</v>
      </c>
      <c r="U61" s="344">
        <f t="shared" si="38"/>
        <v>428.57432454756321</v>
      </c>
      <c r="V61" s="342">
        <f t="shared" si="46"/>
        <v>5080467.0260400232</v>
      </c>
      <c r="W61" s="352">
        <f t="shared" si="47"/>
        <v>141167.9330677017</v>
      </c>
      <c r="X61" s="353">
        <f t="shared" si="19"/>
        <v>10.129146410160567</v>
      </c>
      <c r="Y61" s="329">
        <f t="shared" si="48"/>
        <v>229667.33149046649</v>
      </c>
      <c r="Z61" s="330">
        <f t="shared" si="49"/>
        <v>6114124.4994351538</v>
      </c>
      <c r="AA61" s="335">
        <f t="shared" si="20"/>
        <v>438.70347095772377</v>
      </c>
      <c r="AB61" s="336">
        <f t="shared" si="21"/>
        <v>748.54609444602761</v>
      </c>
      <c r="AC61" s="171"/>
      <c r="AD61" s="403">
        <f>PFI!Q63</f>
        <v>5753206.5431547482</v>
      </c>
      <c r="AE61" s="410">
        <f t="shared" si="39"/>
        <v>360917.95628040563</v>
      </c>
      <c r="AF61" s="462">
        <f t="shared" si="23"/>
        <v>6.2733356359303993E-2</v>
      </c>
      <c r="AG61" s="135"/>
      <c r="AH61" s="135"/>
    </row>
    <row r="62" spans="1:34" ht="15">
      <c r="A62" s="35">
        <v>46</v>
      </c>
      <c r="B62" s="49" t="s">
        <v>48</v>
      </c>
      <c r="C62" s="42">
        <f>Vertetie_ienemumi!J51</f>
        <v>3343847.2586279027</v>
      </c>
      <c r="D62" s="104">
        <f>Iedzivotaju_skaits_struktura!C51</f>
        <v>7777</v>
      </c>
      <c r="E62" s="104">
        <f>Iedzivotaju_skaits_struktura!D51</f>
        <v>391</v>
      </c>
      <c r="F62" s="104">
        <f>Iedzivotaju_skaits_struktura!E51</f>
        <v>729</v>
      </c>
      <c r="G62" s="104">
        <f>Iedzivotaju_skaits_struktura!F51</f>
        <v>1820</v>
      </c>
      <c r="H62" s="104">
        <f>PFI!H64</f>
        <v>646.26099999999997</v>
      </c>
      <c r="I62" s="42">
        <f t="shared" si="11"/>
        <v>429.96621558800342</v>
      </c>
      <c r="J62" s="42">
        <f t="shared" si="24"/>
        <v>13397.59672</v>
      </c>
      <c r="K62" s="156">
        <f t="shared" si="12"/>
        <v>249.58560318778598</v>
      </c>
      <c r="L62" s="159">
        <f t="shared" si="40"/>
        <v>2006308.3551767415</v>
      </c>
      <c r="M62" s="138">
        <f t="shared" si="41"/>
        <v>-183.22208769803484</v>
      </c>
      <c r="N62" s="178">
        <f t="shared" si="13"/>
        <v>109.9332526188209</v>
      </c>
      <c r="O62" s="300">
        <f t="shared" si="42"/>
        <v>1472841.3847048462</v>
      </c>
      <c r="P62" s="306">
        <f t="shared" si="15"/>
        <v>3479149.7398815877</v>
      </c>
      <c r="Q62" s="284">
        <f t="shared" si="43"/>
        <v>259.68461453149246</v>
      </c>
      <c r="R62" s="42">
        <f t="shared" si="44"/>
        <v>1337538.9034511612</v>
      </c>
      <c r="S62" s="307">
        <f t="shared" si="16"/>
        <v>99.834241275114394</v>
      </c>
      <c r="T62" s="306">
        <f t="shared" si="45"/>
        <v>4816688.6433327487</v>
      </c>
      <c r="U62" s="344">
        <f t="shared" si="38"/>
        <v>359.51885580660684</v>
      </c>
      <c r="V62" s="342">
        <f t="shared" si="46"/>
        <v>7196849.6871599322</v>
      </c>
      <c r="W62" s="352">
        <f t="shared" si="47"/>
        <v>199974.60661154965</v>
      </c>
      <c r="X62" s="353">
        <f t="shared" si="19"/>
        <v>14.926155100117811</v>
      </c>
      <c r="Y62" s="329">
        <f t="shared" si="48"/>
        <v>1672815.9913163958</v>
      </c>
      <c r="Z62" s="330">
        <f t="shared" si="49"/>
        <v>5016663.2499442985</v>
      </c>
      <c r="AA62" s="335">
        <f t="shared" si="20"/>
        <v>374.44501090672469</v>
      </c>
      <c r="AB62" s="336">
        <f t="shared" si="21"/>
        <v>645.06406711383545</v>
      </c>
      <c r="AC62" s="171"/>
      <c r="AD62" s="403">
        <f>PFI!Q64</f>
        <v>4806219.623758819</v>
      </c>
      <c r="AE62" s="410">
        <f t="shared" si="39"/>
        <v>210443.62618547957</v>
      </c>
      <c r="AF62" s="462">
        <f t="shared" si="23"/>
        <v>4.3785686601832241E-2</v>
      </c>
      <c r="AG62" s="135"/>
      <c r="AH62" s="135"/>
    </row>
    <row r="63" spans="1:34" ht="15">
      <c r="A63" s="35">
        <v>47</v>
      </c>
      <c r="B63" s="49" t="s">
        <v>49</v>
      </c>
      <c r="C63" s="42">
        <f>Vertetie_ienemumi!J52</f>
        <v>3081597.4341941499</v>
      </c>
      <c r="D63" s="104">
        <f>Iedzivotaju_skaits_struktura!C52</f>
        <v>5858</v>
      </c>
      <c r="E63" s="104">
        <f>Iedzivotaju_skaits_struktura!D52</f>
        <v>329</v>
      </c>
      <c r="F63" s="104">
        <f>Iedzivotaju_skaits_struktura!E52</f>
        <v>610</v>
      </c>
      <c r="G63" s="104">
        <f>Iedzivotaju_skaits_struktura!F52</f>
        <v>1247</v>
      </c>
      <c r="H63" s="104">
        <f>PFI!H65</f>
        <v>683.76899999999989</v>
      </c>
      <c r="I63" s="42">
        <f t="shared" si="11"/>
        <v>526.04940836363096</v>
      </c>
      <c r="J63" s="42">
        <f t="shared" si="24"/>
        <v>10578.568879999999</v>
      </c>
      <c r="K63" s="156">
        <f t="shared" si="12"/>
        <v>291.30570204257634</v>
      </c>
      <c r="L63" s="159">
        <f t="shared" si="40"/>
        <v>1848958.4605164898</v>
      </c>
      <c r="M63" s="138">
        <f t="shared" si="41"/>
        <v>-141.50198884324448</v>
      </c>
      <c r="N63" s="178">
        <f t="shared" si="13"/>
        <v>84.901193305946677</v>
      </c>
      <c r="O63" s="300">
        <f t="shared" si="42"/>
        <v>898133.12138115172</v>
      </c>
      <c r="P63" s="306">
        <f t="shared" si="15"/>
        <v>2747091.5818976415</v>
      </c>
      <c r="Q63" s="284">
        <f t="shared" si="43"/>
        <v>259.68461453149246</v>
      </c>
      <c r="R63" s="42">
        <f t="shared" si="44"/>
        <v>1232638.9736776601</v>
      </c>
      <c r="S63" s="307">
        <f t="shared" si="16"/>
        <v>116.52228081703053</v>
      </c>
      <c r="T63" s="306">
        <f t="shared" si="45"/>
        <v>3979730.5555753019</v>
      </c>
      <c r="U63" s="344">
        <f t="shared" si="38"/>
        <v>376.20689534852301</v>
      </c>
      <c r="V63" s="342">
        <f t="shared" si="46"/>
        <v>5241200.3790708417</v>
      </c>
      <c r="W63" s="352">
        <f t="shared" si="47"/>
        <v>145634.13570342431</v>
      </c>
      <c r="X63" s="353">
        <f t="shared" si="19"/>
        <v>13.766903383194148</v>
      </c>
      <c r="Y63" s="329">
        <f t="shared" si="48"/>
        <v>1043767.2570845761</v>
      </c>
      <c r="Z63" s="330">
        <f t="shared" si="49"/>
        <v>4125364.6912787263</v>
      </c>
      <c r="AA63" s="335">
        <f t="shared" si="20"/>
        <v>389.97379873171718</v>
      </c>
      <c r="AB63" s="336">
        <f t="shared" si="21"/>
        <v>704.22749936475361</v>
      </c>
      <c r="AC63" s="171"/>
      <c r="AD63" s="403">
        <f>PFI!Q65</f>
        <v>3991694.3010444152</v>
      </c>
      <c r="AE63" s="410">
        <f t="shared" si="39"/>
        <v>133670.39023431111</v>
      </c>
      <c r="AF63" s="462">
        <f t="shared" si="23"/>
        <v>3.3487131065957687E-2</v>
      </c>
      <c r="AG63" s="135"/>
      <c r="AH63" s="135"/>
    </row>
    <row r="64" spans="1:34" ht="15">
      <c r="A64" s="35">
        <v>48</v>
      </c>
      <c r="B64" s="49" t="s">
        <v>50</v>
      </c>
      <c r="C64" s="42">
        <f>Vertetie_ienemumi!J53</f>
        <v>1193489.140048339</v>
      </c>
      <c r="D64" s="104">
        <f>Iedzivotaju_skaits_struktura!C53</f>
        <v>2358</v>
      </c>
      <c r="E64" s="104">
        <f>Iedzivotaju_skaits_struktura!D53</f>
        <v>140</v>
      </c>
      <c r="F64" s="104">
        <f>Iedzivotaju_skaits_struktura!E53</f>
        <v>246</v>
      </c>
      <c r="G64" s="104">
        <f>Iedzivotaju_skaits_struktura!F53</f>
        <v>532</v>
      </c>
      <c r="H64" s="104">
        <f>PFI!H66</f>
        <v>249.804</v>
      </c>
      <c r="I64" s="42">
        <f t="shared" si="11"/>
        <v>506.14467347257806</v>
      </c>
      <c r="J64" s="42">
        <f t="shared" si="24"/>
        <v>4260.9420799999998</v>
      </c>
      <c r="K64" s="156">
        <f t="shared" si="12"/>
        <v>280.09982713689902</v>
      </c>
      <c r="L64" s="159">
        <f t="shared" si="40"/>
        <v>716093.48402900342</v>
      </c>
      <c r="M64" s="138">
        <f t="shared" si="41"/>
        <v>-152.7078637489218</v>
      </c>
      <c r="N64" s="178">
        <f t="shared" si="13"/>
        <v>91.62471824935308</v>
      </c>
      <c r="O64" s="300">
        <f t="shared" si="42"/>
        <v>390407.61755681247</v>
      </c>
      <c r="P64" s="306">
        <f t="shared" si="15"/>
        <v>1106501.1015858159</v>
      </c>
      <c r="Q64" s="284">
        <f t="shared" si="43"/>
        <v>259.68461453149251</v>
      </c>
      <c r="R64" s="42">
        <f t="shared" si="44"/>
        <v>477395.65601933561</v>
      </c>
      <c r="S64" s="307">
        <f t="shared" si="16"/>
        <v>112.03993085475962</v>
      </c>
      <c r="T64" s="306">
        <f t="shared" si="45"/>
        <v>1583896.7576051515</v>
      </c>
      <c r="U64" s="344">
        <f t="shared" si="38"/>
        <v>371.72454538625215</v>
      </c>
      <c r="V64" s="342">
        <f t="shared" si="46"/>
        <v>2158850.8435688769</v>
      </c>
      <c r="W64" s="352">
        <f t="shared" si="47"/>
        <v>59986.711817245778</v>
      </c>
      <c r="X64" s="353">
        <f t="shared" si="19"/>
        <v>14.078274402933395</v>
      </c>
      <c r="Y64" s="329">
        <f t="shared" si="48"/>
        <v>450394.32937405823</v>
      </c>
      <c r="Z64" s="330">
        <f t="shared" si="49"/>
        <v>1643883.4694223972</v>
      </c>
      <c r="AA64" s="335">
        <f t="shared" si="20"/>
        <v>385.80281978918549</v>
      </c>
      <c r="AB64" s="336">
        <f t="shared" si="21"/>
        <v>697.15159856759851</v>
      </c>
      <c r="AC64" s="171"/>
      <c r="AD64" s="403">
        <f>PFI!Q66</f>
        <v>1559802.5154334614</v>
      </c>
      <c r="AE64" s="410">
        <f t="shared" si="39"/>
        <v>84080.953988935798</v>
      </c>
      <c r="AF64" s="462">
        <f t="shared" si="23"/>
        <v>5.390487139044664E-2</v>
      </c>
      <c r="AG64" s="135"/>
      <c r="AH64" s="135"/>
    </row>
    <row r="65" spans="1:34" ht="15">
      <c r="A65" s="35">
        <v>49</v>
      </c>
      <c r="B65" s="49" t="s">
        <v>51</v>
      </c>
      <c r="C65" s="42">
        <f>Vertetie_ienemumi!J54</f>
        <v>1639759.2235416272</v>
      </c>
      <c r="D65" s="104">
        <f>Iedzivotaju_skaits_struktura!C54</f>
        <v>2484</v>
      </c>
      <c r="E65" s="104">
        <f>Iedzivotaju_skaits_struktura!D54</f>
        <v>175</v>
      </c>
      <c r="F65" s="104">
        <f>Iedzivotaju_skaits_struktura!E54</f>
        <v>249</v>
      </c>
      <c r="G65" s="104">
        <f>Iedzivotaju_skaits_struktura!F54</f>
        <v>499</v>
      </c>
      <c r="H65" s="104">
        <f>PFI!H67</f>
        <v>209.22200000000001</v>
      </c>
      <c r="I65" s="42">
        <f t="shared" si="11"/>
        <v>660.12851189276455</v>
      </c>
      <c r="J65" s="42">
        <f t="shared" si="24"/>
        <v>4392.5174399999996</v>
      </c>
      <c r="K65" s="156">
        <f t="shared" si="12"/>
        <v>373.3073905659046</v>
      </c>
      <c r="L65" s="159">
        <f t="shared" si="40"/>
        <v>983855.53412497626</v>
      </c>
      <c r="M65" s="138">
        <f t="shared" si="41"/>
        <v>-59.500300319916221</v>
      </c>
      <c r="N65" s="178">
        <f t="shared" si="13"/>
        <v>35.700180191949734</v>
      </c>
      <c r="O65" s="300">
        <f t="shared" si="42"/>
        <v>156813.66410428175</v>
      </c>
      <c r="P65" s="306">
        <f t="shared" si="15"/>
        <v>1140669.1982292579</v>
      </c>
      <c r="Q65" s="284">
        <f t="shared" si="43"/>
        <v>259.68461453149246</v>
      </c>
      <c r="R65" s="42">
        <f t="shared" si="44"/>
        <v>655903.68941665092</v>
      </c>
      <c r="S65" s="307">
        <f t="shared" si="16"/>
        <v>149.32295622636184</v>
      </c>
      <c r="T65" s="306">
        <f t="shared" si="45"/>
        <v>1796572.8876459089</v>
      </c>
      <c r="U65" s="344">
        <f t="shared" si="38"/>
        <v>409.0075707578543</v>
      </c>
      <c r="V65" s="342">
        <f t="shared" si="46"/>
        <v>1816099.0271407978</v>
      </c>
      <c r="W65" s="352">
        <f t="shared" si="47"/>
        <v>50462.869770372687</v>
      </c>
      <c r="X65" s="353">
        <f t="shared" si="19"/>
        <v>11.488370953485092</v>
      </c>
      <c r="Y65" s="329">
        <f t="shared" si="48"/>
        <v>207276.53387465444</v>
      </c>
      <c r="Z65" s="330">
        <f t="shared" si="49"/>
        <v>1847035.7574162816</v>
      </c>
      <c r="AA65" s="335">
        <f t="shared" si="20"/>
        <v>420.49594171133941</v>
      </c>
      <c r="AB65" s="336">
        <f t="shared" si="21"/>
        <v>743.57317126259329</v>
      </c>
      <c r="AC65" s="171"/>
      <c r="AD65" s="403">
        <f>PFI!Q67</f>
        <v>1784590.6320009818</v>
      </c>
      <c r="AE65" s="410">
        <f t="shared" si="39"/>
        <v>62445.125415299786</v>
      </c>
      <c r="AF65" s="462">
        <f t="shared" si="23"/>
        <v>3.4991288363585671E-2</v>
      </c>
      <c r="AG65" s="135"/>
      <c r="AH65" s="135"/>
    </row>
    <row r="66" spans="1:34" ht="15">
      <c r="A66" s="35">
        <v>50</v>
      </c>
      <c r="B66" s="49" t="s">
        <v>52</v>
      </c>
      <c r="C66" s="42">
        <f>Vertetie_ienemumi!J55</f>
        <v>2320736.1994854929</v>
      </c>
      <c r="D66" s="104">
        <f>Iedzivotaju_skaits_struktura!C55</f>
        <v>4902</v>
      </c>
      <c r="E66" s="104">
        <f>Iedzivotaju_skaits_struktura!D55</f>
        <v>270</v>
      </c>
      <c r="F66" s="104">
        <f>Iedzivotaju_skaits_struktura!E55</f>
        <v>444</v>
      </c>
      <c r="G66" s="104">
        <f>Iedzivotaju_skaits_struktura!F55</f>
        <v>1083</v>
      </c>
      <c r="H66" s="104">
        <f>PFI!H68</f>
        <v>904.10300000000007</v>
      </c>
      <c r="I66" s="42">
        <f t="shared" si="11"/>
        <v>473.42639728386229</v>
      </c>
      <c r="J66" s="42">
        <f t="shared" si="24"/>
        <v>9156.8965599999992</v>
      </c>
      <c r="K66" s="156">
        <f t="shared" si="12"/>
        <v>253.44134710696056</v>
      </c>
      <c r="L66" s="159">
        <f t="shared" si="40"/>
        <v>1392441.7196912956</v>
      </c>
      <c r="M66" s="138">
        <f t="shared" si="41"/>
        <v>-179.36634377886026</v>
      </c>
      <c r="N66" s="178">
        <f t="shared" si="13"/>
        <v>107.61980626731615</v>
      </c>
      <c r="O66" s="300">
        <f t="shared" si="42"/>
        <v>985463.43379705364</v>
      </c>
      <c r="P66" s="306">
        <f t="shared" si="15"/>
        <v>2377905.1534883492</v>
      </c>
      <c r="Q66" s="284">
        <f t="shared" si="43"/>
        <v>259.68461453149246</v>
      </c>
      <c r="R66" s="42">
        <f t="shared" si="44"/>
        <v>928294.47979419725</v>
      </c>
      <c r="S66" s="307">
        <f t="shared" si="16"/>
        <v>101.37653884278423</v>
      </c>
      <c r="T66" s="306">
        <f t="shared" si="45"/>
        <v>3306199.6332825464</v>
      </c>
      <c r="U66" s="344">
        <f t="shared" si="38"/>
        <v>361.06115337427667</v>
      </c>
      <c r="V66" s="342">
        <f t="shared" si="46"/>
        <v>4883546.3013306037</v>
      </c>
      <c r="W66" s="352">
        <f t="shared" si="47"/>
        <v>135696.21333348457</v>
      </c>
      <c r="X66" s="353">
        <f t="shared" si="19"/>
        <v>14.819017823816564</v>
      </c>
      <c r="Y66" s="329">
        <f t="shared" si="48"/>
        <v>1121159.6471305382</v>
      </c>
      <c r="Z66" s="330">
        <f t="shared" si="49"/>
        <v>3441895.8466160311</v>
      </c>
      <c r="AA66" s="335">
        <f t="shared" si="20"/>
        <v>375.88017119809325</v>
      </c>
      <c r="AB66" s="336">
        <f t="shared" si="21"/>
        <v>702.14113558058568</v>
      </c>
      <c r="AC66" s="171"/>
      <c r="AD66" s="403">
        <f>PFI!Q68</f>
        <v>3289478.9132778677</v>
      </c>
      <c r="AE66" s="410">
        <f t="shared" si="39"/>
        <v>152416.93333816342</v>
      </c>
      <c r="AF66" s="462">
        <f t="shared" si="23"/>
        <v>4.633467407951386E-2</v>
      </c>
      <c r="AG66" s="135"/>
      <c r="AH66" s="135"/>
    </row>
    <row r="67" spans="1:34" ht="15">
      <c r="A67" s="35">
        <v>51</v>
      </c>
      <c r="B67" s="49" t="s">
        <v>53</v>
      </c>
      <c r="C67" s="42">
        <f>Vertetie_ienemumi!J56</f>
        <v>15118126.393603588</v>
      </c>
      <c r="D67" s="104">
        <f>Iedzivotaju_skaits_struktura!C56</f>
        <v>24260</v>
      </c>
      <c r="E67" s="104">
        <f>Iedzivotaju_skaits_struktura!D56</f>
        <v>1467</v>
      </c>
      <c r="F67" s="104">
        <f>Iedzivotaju_skaits_struktura!E56</f>
        <v>2514</v>
      </c>
      <c r="G67" s="104">
        <f>Iedzivotaju_skaits_struktura!F56</f>
        <v>4807</v>
      </c>
      <c r="H67" s="104">
        <f>PFI!H69</f>
        <v>1314.652</v>
      </c>
      <c r="I67" s="42">
        <f t="shared" si="11"/>
        <v>623.17091482290141</v>
      </c>
      <c r="J67" s="42">
        <f t="shared" si="24"/>
        <v>41443.871039999998</v>
      </c>
      <c r="K67" s="156">
        <f t="shared" si="12"/>
        <v>364.78557659375412</v>
      </c>
      <c r="L67" s="159">
        <f t="shared" si="40"/>
        <v>9070875.8361621518</v>
      </c>
      <c r="M67" s="138">
        <f t="shared" si="41"/>
        <v>-68.022114292066703</v>
      </c>
      <c r="N67" s="178">
        <f t="shared" si="13"/>
        <v>40.813268575240023</v>
      </c>
      <c r="O67" s="300">
        <f t="shared" si="42"/>
        <v>1691459.839553132</v>
      </c>
      <c r="P67" s="306">
        <f t="shared" si="15"/>
        <v>10762335.675715284</v>
      </c>
      <c r="Q67" s="284">
        <f t="shared" si="43"/>
        <v>259.68461453149251</v>
      </c>
      <c r="R67" s="42">
        <f t="shared" si="44"/>
        <v>6047250.5574414358</v>
      </c>
      <c r="S67" s="307">
        <f t="shared" si="16"/>
        <v>145.91423063750167</v>
      </c>
      <c r="T67" s="306">
        <f t="shared" si="45"/>
        <v>16809586.233156718</v>
      </c>
      <c r="U67" s="344">
        <f t="shared" si="38"/>
        <v>405.5988451689941</v>
      </c>
      <c r="V67" s="342">
        <f t="shared" si="46"/>
        <v>17488265.187121116</v>
      </c>
      <c r="W67" s="352">
        <f t="shared" si="47"/>
        <v>485936.08358285658</v>
      </c>
      <c r="X67" s="353">
        <f t="shared" si="19"/>
        <v>11.725161559204983</v>
      </c>
      <c r="Y67" s="329">
        <f t="shared" si="48"/>
        <v>2177395.9231359884</v>
      </c>
      <c r="Z67" s="330">
        <f t="shared" si="49"/>
        <v>17295522.316739574</v>
      </c>
      <c r="AA67" s="335">
        <f t="shared" si="20"/>
        <v>417.32400672819909</v>
      </c>
      <c r="AB67" s="336">
        <f t="shared" si="21"/>
        <v>712.92342608159822</v>
      </c>
      <c r="AC67" s="171"/>
      <c r="AD67" s="403">
        <f>PFI!Q69</f>
        <v>16393606.339729289</v>
      </c>
      <c r="AE67" s="410">
        <f t="shared" si="39"/>
        <v>901915.97701028548</v>
      </c>
      <c r="AF67" s="462">
        <f t="shared" si="23"/>
        <v>5.5016325164800817E-2</v>
      </c>
      <c r="AG67" s="135"/>
      <c r="AH67" s="135"/>
    </row>
    <row r="68" spans="1:34" ht="15">
      <c r="A68" s="35">
        <v>52</v>
      </c>
      <c r="B68" s="49" t="s">
        <v>54</v>
      </c>
      <c r="C68" s="42">
        <f>Vertetie_ienemumi!J57</f>
        <v>4415652.8043483421</v>
      </c>
      <c r="D68" s="104">
        <f>Iedzivotaju_skaits_struktura!C57</f>
        <v>8749</v>
      </c>
      <c r="E68" s="104">
        <f>Iedzivotaju_skaits_struktura!D57</f>
        <v>517</v>
      </c>
      <c r="F68" s="104">
        <f>Iedzivotaju_skaits_struktura!E57</f>
        <v>1045</v>
      </c>
      <c r="G68" s="104">
        <f>Iedzivotaju_skaits_struktura!F57</f>
        <v>1805</v>
      </c>
      <c r="H68" s="104">
        <f>PFI!H70</f>
        <v>647.68399999999997</v>
      </c>
      <c r="I68" s="42">
        <f t="shared" si="11"/>
        <v>504.7037152072628</v>
      </c>
      <c r="J68" s="42">
        <f t="shared" si="24"/>
        <v>15685.659680000001</v>
      </c>
      <c r="K68" s="156">
        <f t="shared" si="12"/>
        <v>281.50890013115099</v>
      </c>
      <c r="L68" s="159">
        <f t="shared" si="40"/>
        <v>2649391.6826090054</v>
      </c>
      <c r="M68" s="138">
        <f t="shared" si="41"/>
        <v>-151.29879075466982</v>
      </c>
      <c r="N68" s="178">
        <f t="shared" si="13"/>
        <v>90.779274452801886</v>
      </c>
      <c r="O68" s="300">
        <f t="shared" si="42"/>
        <v>1423932.8050639688</v>
      </c>
      <c r="P68" s="306">
        <f t="shared" si="15"/>
        <v>4073324.4876729744</v>
      </c>
      <c r="Q68" s="284">
        <f t="shared" si="43"/>
        <v>259.68461453149251</v>
      </c>
      <c r="R68" s="42">
        <f t="shared" si="44"/>
        <v>1766261.121739337</v>
      </c>
      <c r="S68" s="307">
        <f t="shared" si="16"/>
        <v>112.60356005246041</v>
      </c>
      <c r="T68" s="306">
        <f t="shared" si="45"/>
        <v>5839585.6094123116</v>
      </c>
      <c r="U68" s="344">
        <f t="shared" si="38"/>
        <v>372.28817458395292</v>
      </c>
      <c r="V68" s="342">
        <f t="shared" si="46"/>
        <v>7925201.196341671</v>
      </c>
      <c r="W68" s="352">
        <f t="shared" si="47"/>
        <v>220212.87930792227</v>
      </c>
      <c r="X68" s="353">
        <f t="shared" si="19"/>
        <v>14.039121324856021</v>
      </c>
      <c r="Y68" s="329">
        <f t="shared" si="48"/>
        <v>1644145.684371891</v>
      </c>
      <c r="Z68" s="330">
        <f t="shared" si="49"/>
        <v>6059798.4887202336</v>
      </c>
      <c r="AA68" s="335">
        <f t="shared" si="20"/>
        <v>386.32729590880894</v>
      </c>
      <c r="AB68" s="336">
        <f t="shared" si="21"/>
        <v>692.62755614587195</v>
      </c>
      <c r="AC68" s="171"/>
      <c r="AD68" s="403">
        <f>PFI!Q70</f>
        <v>5828639.5831173556</v>
      </c>
      <c r="AE68" s="410">
        <f t="shared" si="39"/>
        <v>231158.90560287796</v>
      </c>
      <c r="AF68" s="462">
        <f t="shared" si="23"/>
        <v>3.9659152415673304E-2</v>
      </c>
      <c r="AG68" s="135"/>
      <c r="AH68" s="135"/>
    </row>
    <row r="69" spans="1:34" ht="15">
      <c r="A69" s="35">
        <v>53</v>
      </c>
      <c r="B69" s="49" t="s">
        <v>55</v>
      </c>
      <c r="C69" s="42">
        <f>Vertetie_ienemumi!J58</f>
        <v>2356532.0502425856</v>
      </c>
      <c r="D69" s="104">
        <f>Iedzivotaju_skaits_struktura!C58</f>
        <v>5983</v>
      </c>
      <c r="E69" s="104">
        <f>Iedzivotaju_skaits_struktura!D58</f>
        <v>307</v>
      </c>
      <c r="F69" s="104">
        <f>Iedzivotaju_skaits_struktura!E58</f>
        <v>596</v>
      </c>
      <c r="G69" s="104">
        <f>Iedzivotaju_skaits_struktura!F58</f>
        <v>1347</v>
      </c>
      <c r="H69" s="104">
        <f>PFI!H71</f>
        <v>626.76199999999994</v>
      </c>
      <c r="I69" s="42">
        <f t="shared" si="11"/>
        <v>393.87131041995411</v>
      </c>
      <c r="J69" s="42">
        <f t="shared" si="24"/>
        <v>10593.79824</v>
      </c>
      <c r="K69" s="156">
        <f t="shared" si="12"/>
        <v>222.44449033820618</v>
      </c>
      <c r="L69" s="159">
        <f t="shared" si="40"/>
        <v>1413919.2301455513</v>
      </c>
      <c r="M69" s="138">
        <f t="shared" si="41"/>
        <v>-210.36320054761464</v>
      </c>
      <c r="N69" s="178">
        <f t="shared" si="13"/>
        <v>126.21792032856878</v>
      </c>
      <c r="O69" s="300">
        <f t="shared" si="42"/>
        <v>1337127.1822332521</v>
      </c>
      <c r="P69" s="306">
        <f t="shared" si="15"/>
        <v>2751046.4123788034</v>
      </c>
      <c r="Q69" s="284">
        <f t="shared" si="43"/>
        <v>259.68461453149246</v>
      </c>
      <c r="R69" s="42">
        <f t="shared" si="44"/>
        <v>942612.82009703433</v>
      </c>
      <c r="S69" s="307">
        <f t="shared" si="16"/>
        <v>88.977796135282475</v>
      </c>
      <c r="T69" s="306">
        <f t="shared" si="45"/>
        <v>3693659.2324758377</v>
      </c>
      <c r="U69" s="344">
        <f t="shared" si="38"/>
        <v>348.66241066677497</v>
      </c>
      <c r="V69" s="342">
        <f t="shared" si="46"/>
        <v>5978247.6185591295</v>
      </c>
      <c r="W69" s="352">
        <f t="shared" si="47"/>
        <v>166114.03151586046</v>
      </c>
      <c r="X69" s="353">
        <f t="shared" si="19"/>
        <v>15.680309153769617</v>
      </c>
      <c r="Y69" s="329">
        <f t="shared" si="48"/>
        <v>1503241.2137491126</v>
      </c>
      <c r="Z69" s="330">
        <f t="shared" si="49"/>
        <v>3859773.2639916982</v>
      </c>
      <c r="AA69" s="335">
        <f t="shared" si="20"/>
        <v>364.34271982054457</v>
      </c>
      <c r="AB69" s="336">
        <f t="shared" si="21"/>
        <v>645.12339361385557</v>
      </c>
      <c r="AC69" s="171"/>
      <c r="AD69" s="403">
        <f>PFI!Q71</f>
        <v>3700109.1505526649</v>
      </c>
      <c r="AE69" s="410">
        <f t="shared" si="39"/>
        <v>159664.11343903327</v>
      </c>
      <c r="AF69" s="462">
        <f t="shared" si="23"/>
        <v>4.3151190125076511E-2</v>
      </c>
      <c r="AG69" s="135"/>
      <c r="AH69" s="135"/>
    </row>
    <row r="70" spans="1:34" ht="15">
      <c r="A70" s="35">
        <v>54</v>
      </c>
      <c r="B70" s="49" t="s">
        <v>56</v>
      </c>
      <c r="C70" s="42">
        <f>Vertetie_ienemumi!J59</f>
        <v>3881859.595302708</v>
      </c>
      <c r="D70" s="104">
        <f>Iedzivotaju_skaits_struktura!C59</f>
        <v>6441</v>
      </c>
      <c r="E70" s="104">
        <f>Iedzivotaju_skaits_struktura!D59</f>
        <v>460</v>
      </c>
      <c r="F70" s="104">
        <f>Iedzivotaju_skaits_struktura!E59</f>
        <v>664</v>
      </c>
      <c r="G70" s="104">
        <f>Iedzivotaju_skaits_struktura!F59</f>
        <v>1291</v>
      </c>
      <c r="H70" s="104">
        <f>PFI!H72</f>
        <v>496.9</v>
      </c>
      <c r="I70" s="42">
        <f t="shared" si="11"/>
        <v>602.67964528841924</v>
      </c>
      <c r="J70" s="42">
        <f t="shared" si="24"/>
        <v>11392.668</v>
      </c>
      <c r="K70" s="156">
        <f t="shared" si="12"/>
        <v>340.73314480003353</v>
      </c>
      <c r="L70" s="159">
        <f t="shared" si="40"/>
        <v>2329115.7571816249</v>
      </c>
      <c r="M70" s="138">
        <f t="shared" si="41"/>
        <v>-92.07454608578729</v>
      </c>
      <c r="N70" s="178">
        <f t="shared" si="13"/>
        <v>55.244727651472374</v>
      </c>
      <c r="O70" s="300">
        <f t="shared" si="42"/>
        <v>629384.84088364441</v>
      </c>
      <c r="P70" s="306">
        <f t="shared" si="15"/>
        <v>2958500.5980652692</v>
      </c>
      <c r="Q70" s="284">
        <f t="shared" si="43"/>
        <v>259.68461453149246</v>
      </c>
      <c r="R70" s="42">
        <f t="shared" si="44"/>
        <v>1552743.8381210833</v>
      </c>
      <c r="S70" s="307">
        <f t="shared" si="16"/>
        <v>136.29325792001342</v>
      </c>
      <c r="T70" s="306">
        <f t="shared" si="45"/>
        <v>4511244.4361863527</v>
      </c>
      <c r="U70" s="344">
        <f t="shared" si="38"/>
        <v>395.9778724515059</v>
      </c>
      <c r="V70" s="342">
        <f t="shared" si="46"/>
        <v>5081439.069502512</v>
      </c>
      <c r="W70" s="352">
        <f t="shared" si="47"/>
        <v>141194.94266460455</v>
      </c>
      <c r="X70" s="353">
        <f t="shared" si="19"/>
        <v>12.3934922587584</v>
      </c>
      <c r="Y70" s="329">
        <f t="shared" si="48"/>
        <v>770579.78354824893</v>
      </c>
      <c r="Z70" s="330">
        <f t="shared" si="49"/>
        <v>4652439.3788509574</v>
      </c>
      <c r="AA70" s="335">
        <f t="shared" si="20"/>
        <v>408.37136471026429</v>
      </c>
      <c r="AB70" s="336">
        <f t="shared" si="21"/>
        <v>722.31631405852465</v>
      </c>
      <c r="AC70" s="171"/>
      <c r="AD70" s="403">
        <f>PFI!Q72</f>
        <v>4392012.4439779194</v>
      </c>
      <c r="AE70" s="410">
        <f t="shared" si="39"/>
        <v>260426.93487303797</v>
      </c>
      <c r="AF70" s="462">
        <f t="shared" si="23"/>
        <v>5.9295582194927698E-2</v>
      </c>
      <c r="AG70" s="135"/>
      <c r="AH70" s="135"/>
    </row>
    <row r="71" spans="1:34" ht="15">
      <c r="A71" s="35">
        <v>55</v>
      </c>
      <c r="B71" s="49" t="s">
        <v>57</v>
      </c>
      <c r="C71" s="42">
        <f>Vertetie_ienemumi!J60</f>
        <v>3265643.0035773199</v>
      </c>
      <c r="D71" s="104">
        <f>Iedzivotaju_skaits_struktura!C60</f>
        <v>5499</v>
      </c>
      <c r="E71" s="104">
        <f>Iedzivotaju_skaits_struktura!D60</f>
        <v>369</v>
      </c>
      <c r="F71" s="104">
        <f>Iedzivotaju_skaits_struktura!E60</f>
        <v>610</v>
      </c>
      <c r="G71" s="104">
        <f>Iedzivotaju_skaits_struktura!F60</f>
        <v>1097</v>
      </c>
      <c r="H71" s="104">
        <f>PFI!H73</f>
        <v>360.28</v>
      </c>
      <c r="I71" s="42">
        <f t="shared" si="11"/>
        <v>593.86124815008543</v>
      </c>
      <c r="J71" s="42">
        <f t="shared" si="24"/>
        <v>9710.4655999999995</v>
      </c>
      <c r="K71" s="156">
        <f t="shared" si="12"/>
        <v>336.30138225064309</v>
      </c>
      <c r="L71" s="159">
        <f t="shared" si="40"/>
        <v>1959385.8021463919</v>
      </c>
      <c r="M71" s="138">
        <f t="shared" si="41"/>
        <v>-96.506308635177732</v>
      </c>
      <c r="N71" s="178">
        <f t="shared" si="13"/>
        <v>57.903785181106635</v>
      </c>
      <c r="O71" s="300">
        <f t="shared" si="42"/>
        <v>562272.71411092568</v>
      </c>
      <c r="P71" s="306">
        <f t="shared" si="15"/>
        <v>2521658.5162573177</v>
      </c>
      <c r="Q71" s="284">
        <f t="shared" si="43"/>
        <v>259.68461453149246</v>
      </c>
      <c r="R71" s="42">
        <f t="shared" si="44"/>
        <v>1306257.201430928</v>
      </c>
      <c r="S71" s="307">
        <f t="shared" si="16"/>
        <v>134.52055290025723</v>
      </c>
      <c r="T71" s="306">
        <f t="shared" si="45"/>
        <v>3827915.7176882457</v>
      </c>
      <c r="U71" s="344">
        <f t="shared" si="38"/>
        <v>394.20516743174971</v>
      </c>
      <c r="V71" s="342">
        <f t="shared" si="46"/>
        <v>4374165.6301085753</v>
      </c>
      <c r="W71" s="352">
        <f t="shared" si="47"/>
        <v>121542.35382952844</v>
      </c>
      <c r="X71" s="353">
        <f t="shared" si="19"/>
        <v>12.516635024125769</v>
      </c>
      <c r="Y71" s="329">
        <f t="shared" si="48"/>
        <v>683815.06794045412</v>
      </c>
      <c r="Z71" s="330">
        <f t="shared" si="49"/>
        <v>3949458.0715177739</v>
      </c>
      <c r="AA71" s="335">
        <f t="shared" si="20"/>
        <v>406.72180245587543</v>
      </c>
      <c r="AB71" s="336">
        <f t="shared" si="21"/>
        <v>718.21387007051715</v>
      </c>
      <c r="AC71" s="171"/>
      <c r="AD71" s="403">
        <f>PFI!Q73</f>
        <v>3772022.3607599395</v>
      </c>
      <c r="AE71" s="410">
        <f t="shared" si="39"/>
        <v>177435.71075783437</v>
      </c>
      <c r="AF71" s="462">
        <f t="shared" si="23"/>
        <v>4.7039941386266548E-2</v>
      </c>
      <c r="AG71" s="135"/>
      <c r="AH71" s="135"/>
    </row>
    <row r="72" spans="1:34" ht="15">
      <c r="A72" s="35">
        <v>56</v>
      </c>
      <c r="B72" s="49" t="s">
        <v>58</v>
      </c>
      <c r="C72" s="42">
        <f>Vertetie_ienemumi!J61</f>
        <v>6532573.7807466006</v>
      </c>
      <c r="D72" s="104">
        <f>Iedzivotaju_skaits_struktura!C61</f>
        <v>16938</v>
      </c>
      <c r="E72" s="104">
        <f>Iedzivotaju_skaits_struktura!D61</f>
        <v>760</v>
      </c>
      <c r="F72" s="104">
        <f>Iedzivotaju_skaits_struktura!E61</f>
        <v>1620</v>
      </c>
      <c r="G72" s="104">
        <f>Iedzivotaju_skaits_struktura!F61</f>
        <v>4041</v>
      </c>
      <c r="H72" s="104">
        <f>PFI!H74</f>
        <v>1077.2560000000001</v>
      </c>
      <c r="I72" s="42">
        <f t="shared" si="11"/>
        <v>385.67562762702801</v>
      </c>
      <c r="J72" s="42">
        <f t="shared" si="24"/>
        <v>28625.369120000003</v>
      </c>
      <c r="K72" s="156">
        <f t="shared" si="12"/>
        <v>228.20924171707588</v>
      </c>
      <c r="L72" s="159">
        <f t="shared" si="40"/>
        <v>3919544.2684479603</v>
      </c>
      <c r="M72" s="138">
        <f t="shared" si="41"/>
        <v>-204.59844916874493</v>
      </c>
      <c r="N72" s="178">
        <f t="shared" si="13"/>
        <v>122.75906950124696</v>
      </c>
      <c r="O72" s="300">
        <f t="shared" si="42"/>
        <v>3514023.6773009286</v>
      </c>
      <c r="P72" s="306">
        <f t="shared" si="15"/>
        <v>7433567.9457488889</v>
      </c>
      <c r="Q72" s="284">
        <f t="shared" si="43"/>
        <v>259.68461453149246</v>
      </c>
      <c r="R72" s="42">
        <f t="shared" si="44"/>
        <v>2613029.5122986403</v>
      </c>
      <c r="S72" s="307">
        <f t="shared" si="16"/>
        <v>91.283696686830353</v>
      </c>
      <c r="T72" s="306">
        <f t="shared" si="45"/>
        <v>10046597.45804753</v>
      </c>
      <c r="U72" s="344">
        <f t="shared" si="38"/>
        <v>350.96831121832287</v>
      </c>
      <c r="V72" s="342">
        <f t="shared" si="46"/>
        <v>15988729.641143041</v>
      </c>
      <c r="W72" s="352">
        <f t="shared" si="47"/>
        <v>444269.37607304094</v>
      </c>
      <c r="X72" s="353">
        <f t="shared" si="19"/>
        <v>15.520127416021278</v>
      </c>
      <c r="Y72" s="329">
        <f t="shared" si="48"/>
        <v>3958293.0533739696</v>
      </c>
      <c r="Z72" s="330">
        <f t="shared" si="49"/>
        <v>10490866.83412057</v>
      </c>
      <c r="AA72" s="335">
        <f t="shared" si="20"/>
        <v>366.48843863434411</v>
      </c>
      <c r="AB72" s="336">
        <f t="shared" si="21"/>
        <v>619.36868780969235</v>
      </c>
      <c r="AC72" s="171"/>
      <c r="AD72" s="403">
        <f>PFI!Q74</f>
        <v>10034999.608740505</v>
      </c>
      <c r="AE72" s="410">
        <f t="shared" si="39"/>
        <v>455867.22538006492</v>
      </c>
      <c r="AF72" s="462">
        <f t="shared" si="23"/>
        <v>4.542772726996458E-2</v>
      </c>
      <c r="AG72" s="135"/>
      <c r="AH72" s="135"/>
    </row>
    <row r="73" spans="1:34" ht="15">
      <c r="A73" s="35">
        <v>57</v>
      </c>
      <c r="B73" s="49" t="s">
        <v>59</v>
      </c>
      <c r="C73" s="42">
        <f>Vertetie_ienemumi!J62</f>
        <v>3647548.1985218097</v>
      </c>
      <c r="D73" s="104">
        <f>Iedzivotaju_skaits_struktura!C62</f>
        <v>5294</v>
      </c>
      <c r="E73" s="104">
        <f>Iedzivotaju_skaits_struktura!D62</f>
        <v>388</v>
      </c>
      <c r="F73" s="104">
        <f>Iedzivotaju_skaits_struktura!E62</f>
        <v>523</v>
      </c>
      <c r="G73" s="104">
        <f>Iedzivotaju_skaits_struktura!F62</f>
        <v>1053</v>
      </c>
      <c r="H73" s="104">
        <f>PFI!H75</f>
        <v>340.44599999999997</v>
      </c>
      <c r="I73" s="42">
        <f t="shared" si="11"/>
        <v>688.99663742384018</v>
      </c>
      <c r="J73" s="42">
        <f t="shared" si="24"/>
        <v>9203.5979199999983</v>
      </c>
      <c r="K73" s="156">
        <f t="shared" si="12"/>
        <v>396.31763906107386</v>
      </c>
      <c r="L73" s="159">
        <f t="shared" si="40"/>
        <v>2188528.9191130856</v>
      </c>
      <c r="M73" s="138">
        <f t="shared" si="41"/>
        <v>-36.490051824746956</v>
      </c>
      <c r="N73" s="178">
        <f t="shared" si="13"/>
        <v>21.894031094848174</v>
      </c>
      <c r="O73" s="300">
        <f t="shared" si="42"/>
        <v>201503.85904495994</v>
      </c>
      <c r="P73" s="306">
        <f t="shared" si="15"/>
        <v>2390032.7781580454</v>
      </c>
      <c r="Q73" s="284">
        <f t="shared" si="43"/>
        <v>259.68461453149246</v>
      </c>
      <c r="R73" s="42">
        <f t="shared" si="44"/>
        <v>1459019.279408724</v>
      </c>
      <c r="S73" s="307">
        <f t="shared" si="16"/>
        <v>158.52705562442958</v>
      </c>
      <c r="T73" s="306">
        <f t="shared" si="45"/>
        <v>3849052.0575667694</v>
      </c>
      <c r="U73" s="344">
        <f t="shared" si="38"/>
        <v>418.21167015592204</v>
      </c>
      <c r="V73" s="342">
        <f t="shared" si="46"/>
        <v>3593477.0773608978</v>
      </c>
      <c r="W73" s="352">
        <f t="shared" si="47"/>
        <v>99849.822651561728</v>
      </c>
      <c r="X73" s="353">
        <f t="shared" si="19"/>
        <v>10.848998784984051</v>
      </c>
      <c r="Y73" s="329">
        <f t="shared" si="48"/>
        <v>301353.6816965217</v>
      </c>
      <c r="Z73" s="330">
        <f t="shared" si="49"/>
        <v>3948901.8802183312</v>
      </c>
      <c r="AA73" s="335">
        <f t="shared" si="20"/>
        <v>429.06066894090611</v>
      </c>
      <c r="AB73" s="336">
        <f t="shared" si="21"/>
        <v>745.92026449156242</v>
      </c>
      <c r="AC73" s="171"/>
      <c r="AD73" s="403">
        <f>PFI!Q75</f>
        <v>3802635.9533025031</v>
      </c>
      <c r="AE73" s="410">
        <f t="shared" si="39"/>
        <v>146265.92691582814</v>
      </c>
      <c r="AF73" s="462">
        <f t="shared" si="23"/>
        <v>3.8464351758100701E-2</v>
      </c>
      <c r="AG73" s="135"/>
      <c r="AH73" s="135"/>
    </row>
    <row r="74" spans="1:34" ht="15">
      <c r="A74" s="35">
        <v>58</v>
      </c>
      <c r="B74" s="49" t="s">
        <v>60</v>
      </c>
      <c r="C74" s="42">
        <f>Vertetie_ienemumi!J63</f>
        <v>2930730.9843615238</v>
      </c>
      <c r="D74" s="104">
        <f>Iedzivotaju_skaits_struktura!C63</f>
        <v>6244</v>
      </c>
      <c r="E74" s="104">
        <f>Iedzivotaju_skaits_struktura!D63</f>
        <v>452</v>
      </c>
      <c r="F74" s="104">
        <f>Iedzivotaju_skaits_struktura!E63</f>
        <v>679</v>
      </c>
      <c r="G74" s="104">
        <f>Iedzivotaju_skaits_struktura!F63</f>
        <v>1275</v>
      </c>
      <c r="H74" s="104">
        <f>PFI!H76</f>
        <v>810.39199999999994</v>
      </c>
      <c r="I74" s="42">
        <f t="shared" si="11"/>
        <v>469.36755034617613</v>
      </c>
      <c r="J74" s="42">
        <f t="shared" si="24"/>
        <v>11690.515840000002</v>
      </c>
      <c r="K74" s="156">
        <f t="shared" si="12"/>
        <v>250.69304250320602</v>
      </c>
      <c r="L74" s="159">
        <f t="shared" si="40"/>
        <v>1758438.5906169142</v>
      </c>
      <c r="M74" s="138">
        <f t="shared" si="41"/>
        <v>-182.1146483826148</v>
      </c>
      <c r="N74" s="178">
        <f t="shared" si="13"/>
        <v>109.26878902956888</v>
      </c>
      <c r="O74" s="300">
        <f t="shared" si="42"/>
        <v>1277408.5089677933</v>
      </c>
      <c r="P74" s="306">
        <f t="shared" si="15"/>
        <v>3035847.0995847075</v>
      </c>
      <c r="Q74" s="284">
        <f t="shared" si="43"/>
        <v>259.68461453149246</v>
      </c>
      <c r="R74" s="42">
        <f t="shared" si="44"/>
        <v>1172292.3937446096</v>
      </c>
      <c r="S74" s="307">
        <f t="shared" si="16"/>
        <v>100.27721700128241</v>
      </c>
      <c r="T74" s="306">
        <f t="shared" si="45"/>
        <v>4208139.4933293173</v>
      </c>
      <c r="U74" s="344">
        <f t="shared" si="38"/>
        <v>359.96183153277491</v>
      </c>
      <c r="V74" s="342">
        <f t="shared" si="46"/>
        <v>6266902.5304180086</v>
      </c>
      <c r="W74" s="352">
        <f t="shared" si="47"/>
        <v>174134.71486408392</v>
      </c>
      <c r="X74" s="353">
        <f t="shared" si="19"/>
        <v>14.895383338711929</v>
      </c>
      <c r="Y74" s="329">
        <f t="shared" si="48"/>
        <v>1451543.2238318771</v>
      </c>
      <c r="Z74" s="330">
        <f t="shared" si="49"/>
        <v>4382274.2081934009</v>
      </c>
      <c r="AA74" s="335">
        <f t="shared" si="20"/>
        <v>374.8572148714868</v>
      </c>
      <c r="AB74" s="336">
        <f t="shared" si="21"/>
        <v>701.83763744288933</v>
      </c>
      <c r="AC74" s="171"/>
      <c r="AD74" s="403">
        <f>PFI!Q76</f>
        <v>4106989.0013959426</v>
      </c>
      <c r="AE74" s="410">
        <f t="shared" si="39"/>
        <v>275285.20679745823</v>
      </c>
      <c r="AF74" s="462">
        <f t="shared" si="23"/>
        <v>6.7028474316315423E-2</v>
      </c>
      <c r="AG74" s="135"/>
      <c r="AH74" s="135"/>
    </row>
    <row r="75" spans="1:34" ht="15">
      <c r="A75" s="35">
        <v>59</v>
      </c>
      <c r="B75" s="49" t="s">
        <v>61</v>
      </c>
      <c r="C75" s="42">
        <f>Vertetie_ienemumi!J64</f>
        <v>12120669.568155833</v>
      </c>
      <c r="D75" s="104">
        <f>Iedzivotaju_skaits_struktura!C64</f>
        <v>24680</v>
      </c>
      <c r="E75" s="104">
        <f>Iedzivotaju_skaits_struktura!D64</f>
        <v>1658</v>
      </c>
      <c r="F75" s="104">
        <f>Iedzivotaju_skaits_struktura!E64</f>
        <v>2884</v>
      </c>
      <c r="G75" s="104">
        <f>Iedzivotaju_skaits_struktura!F64</f>
        <v>4917</v>
      </c>
      <c r="H75" s="104">
        <f>PFI!H77</f>
        <v>1754.838</v>
      </c>
      <c r="I75" s="42">
        <f t="shared" si="11"/>
        <v>491.11302950388301</v>
      </c>
      <c r="J75" s="42">
        <f t="shared" si="24"/>
        <v>44267.493759999998</v>
      </c>
      <c r="K75" s="156">
        <f t="shared" si="12"/>
        <v>273.80519064099445</v>
      </c>
      <c r="L75" s="159">
        <f t="shared" si="40"/>
        <v>7272401.740893499</v>
      </c>
      <c r="M75" s="138">
        <f t="shared" si="41"/>
        <v>-159.00250024482636</v>
      </c>
      <c r="N75" s="178">
        <f t="shared" si="13"/>
        <v>95.401500146895813</v>
      </c>
      <c r="O75" s="300">
        <f t="shared" si="42"/>
        <v>4223185.3124473495</v>
      </c>
      <c r="P75" s="306">
        <f t="shared" si="15"/>
        <v>11495587.053340849</v>
      </c>
      <c r="Q75" s="284">
        <f t="shared" si="43"/>
        <v>259.68461453149251</v>
      </c>
      <c r="R75" s="42">
        <f t="shared" si="44"/>
        <v>4848267.8272623336</v>
      </c>
      <c r="S75" s="307">
        <f t="shared" si="16"/>
        <v>109.5220762563978</v>
      </c>
      <c r="T75" s="306">
        <f t="shared" si="45"/>
        <v>16343854.880603183</v>
      </c>
      <c r="U75" s="344">
        <f t="shared" si="38"/>
        <v>369.2066907878903</v>
      </c>
      <c r="V75" s="342">
        <f t="shared" si="46"/>
        <v>22707236.214166746</v>
      </c>
      <c r="W75" s="352">
        <f t="shared" si="47"/>
        <v>630952.54542623041</v>
      </c>
      <c r="X75" s="353">
        <f t="shared" si="19"/>
        <v>14.253179745096787</v>
      </c>
      <c r="Y75" s="329">
        <f t="shared" si="48"/>
        <v>4854137.8578735795</v>
      </c>
      <c r="Z75" s="330">
        <f t="shared" si="49"/>
        <v>16974807.426029414</v>
      </c>
      <c r="AA75" s="335">
        <f t="shared" si="20"/>
        <v>383.45987053298711</v>
      </c>
      <c r="AB75" s="336">
        <f t="shared" si="21"/>
        <v>687.79608695419017</v>
      </c>
      <c r="AC75" s="171"/>
      <c r="AD75" s="403">
        <f>PFI!Q77</f>
        <v>16163807.742303677</v>
      </c>
      <c r="AE75" s="410">
        <f t="shared" si="39"/>
        <v>810999.68372573704</v>
      </c>
      <c r="AF75" s="462">
        <f t="shared" si="23"/>
        <v>5.0173801659568085E-2</v>
      </c>
      <c r="AG75" s="135"/>
      <c r="AH75" s="135"/>
    </row>
    <row r="76" spans="1:34" ht="15">
      <c r="A76" s="35">
        <v>60</v>
      </c>
      <c r="B76" s="49" t="s">
        <v>62</v>
      </c>
      <c r="C76" s="42">
        <f>Vertetie_ienemumi!J65</f>
        <v>4255302.1972635649</v>
      </c>
      <c r="D76" s="104">
        <f>Iedzivotaju_skaits_struktura!C65</f>
        <v>5867</v>
      </c>
      <c r="E76" s="104">
        <f>Iedzivotaju_skaits_struktura!D65</f>
        <v>411</v>
      </c>
      <c r="F76" s="104">
        <f>Iedzivotaju_skaits_struktura!E65</f>
        <v>571</v>
      </c>
      <c r="G76" s="104">
        <f>Iedzivotaju_skaits_struktura!F65</f>
        <v>1195</v>
      </c>
      <c r="H76" s="104">
        <f>PFI!H78</f>
        <v>490.91399999999999</v>
      </c>
      <c r="I76" s="42">
        <f t="shared" si="11"/>
        <v>725.2943918976589</v>
      </c>
      <c r="J76" s="42">
        <f t="shared" si="24"/>
        <v>10320.689279999999</v>
      </c>
      <c r="K76" s="156">
        <f t="shared" si="12"/>
        <v>412.30794589560259</v>
      </c>
      <c r="L76" s="159">
        <f t="shared" si="40"/>
        <v>2553181.3183581387</v>
      </c>
      <c r="M76" s="138">
        <f t="shared" si="41"/>
        <v>-20.499744990218232</v>
      </c>
      <c r="N76" s="178">
        <f t="shared" si="13"/>
        <v>12.29984699413094</v>
      </c>
      <c r="O76" s="300">
        <f t="shared" si="42"/>
        <v>126942.8990179674</v>
      </c>
      <c r="P76" s="306">
        <f t="shared" si="15"/>
        <v>2680124.217376106</v>
      </c>
      <c r="Q76" s="284">
        <f t="shared" si="43"/>
        <v>259.68461453149246</v>
      </c>
      <c r="R76" s="42">
        <f t="shared" si="44"/>
        <v>1702120.878905426</v>
      </c>
      <c r="S76" s="307">
        <f t="shared" si="16"/>
        <v>164.92317835824105</v>
      </c>
      <c r="T76" s="306">
        <f t="shared" si="45"/>
        <v>4382245.0962815322</v>
      </c>
      <c r="U76" s="344">
        <f t="shared" si="38"/>
        <v>424.6077928897335</v>
      </c>
      <c r="V76" s="342">
        <f t="shared" si="46"/>
        <v>3864606.1897177412</v>
      </c>
      <c r="W76" s="352">
        <f t="shared" si="47"/>
        <v>107383.52697238862</v>
      </c>
      <c r="X76" s="353">
        <f t="shared" si="19"/>
        <v>10.40468558437103</v>
      </c>
      <c r="Y76" s="329">
        <f t="shared" si="48"/>
        <v>234326.42599035602</v>
      </c>
      <c r="Z76" s="330">
        <f t="shared" si="49"/>
        <v>4489628.623253921</v>
      </c>
      <c r="AA76" s="335">
        <f t="shared" si="20"/>
        <v>435.01247847410457</v>
      </c>
      <c r="AB76" s="336">
        <f t="shared" si="21"/>
        <v>765.23412702470102</v>
      </c>
      <c r="AC76" s="171"/>
      <c r="AD76" s="403">
        <f>PFI!Q78</f>
        <v>4181502.2213497115</v>
      </c>
      <c r="AE76" s="410">
        <f t="shared" si="39"/>
        <v>308126.40190420952</v>
      </c>
      <c r="AF76" s="462">
        <f t="shared" si="23"/>
        <v>7.3687968006089344E-2</v>
      </c>
      <c r="AG76" s="135"/>
      <c r="AH76" s="135"/>
    </row>
    <row r="77" spans="1:34" ht="15">
      <c r="A77" s="35">
        <v>61</v>
      </c>
      <c r="B77" s="49" t="s">
        <v>63</v>
      </c>
      <c r="C77" s="42">
        <f>Vertetie_ienemumi!J66</f>
        <v>25311990.463647921</v>
      </c>
      <c r="D77" s="104">
        <f>Iedzivotaju_skaits_struktura!C66</f>
        <v>23210</v>
      </c>
      <c r="E77" s="104">
        <f>Iedzivotaju_skaits_struktura!D66</f>
        <v>2671</v>
      </c>
      <c r="F77" s="104">
        <f>Iedzivotaju_skaits_struktura!E66</f>
        <v>2953</v>
      </c>
      <c r="G77" s="104">
        <f>Iedzivotaju_skaits_struktura!F66</f>
        <v>3629</v>
      </c>
      <c r="H77" s="104">
        <f>PFI!H79</f>
        <v>275.16399999999999</v>
      </c>
      <c r="I77" s="42">
        <f t="shared" si="11"/>
        <v>1090.5640010188677</v>
      </c>
      <c r="J77" s="42">
        <f t="shared" si="24"/>
        <v>42190.629279999994</v>
      </c>
      <c r="K77" s="156">
        <f t="shared" si="12"/>
        <v>599.94342098250695</v>
      </c>
      <c r="L77" s="159">
        <f t="shared" si="40"/>
        <v>15187194.278188752</v>
      </c>
      <c r="M77" s="138">
        <f t="shared" si="41"/>
        <v>167.13573009668613</v>
      </c>
      <c r="N77" s="178">
        <f t="shared" si="13"/>
        <v>-100.28143805801167</v>
      </c>
      <c r="O77" s="300">
        <f t="shared" si="42"/>
        <v>-4230936.9767708527</v>
      </c>
      <c r="P77" s="306">
        <f t="shared" si="15"/>
        <v>10956257.301417898</v>
      </c>
      <c r="Q77" s="284">
        <f t="shared" si="43"/>
        <v>259.68461453149246</v>
      </c>
      <c r="R77" s="42">
        <f t="shared" si="44"/>
        <v>10124796.185459169</v>
      </c>
      <c r="S77" s="307">
        <f t="shared" si="16"/>
        <v>239.97736839300279</v>
      </c>
      <c r="T77" s="306">
        <f t="shared" si="45"/>
        <v>21081053.486877069</v>
      </c>
      <c r="U77" s="344">
        <f t="shared" si="38"/>
        <v>499.66198292449531</v>
      </c>
      <c r="V77" s="342">
        <f t="shared" si="46"/>
        <v>7881920.8390176175</v>
      </c>
      <c r="W77" s="352">
        <f t="shared" si="47"/>
        <v>219010.27361152618</v>
      </c>
      <c r="X77" s="353">
        <f t="shared" si="19"/>
        <v>5.1909695908552278</v>
      </c>
      <c r="Y77" s="329">
        <f t="shared" si="48"/>
        <v>-4011926.7031593267</v>
      </c>
      <c r="Z77" s="330">
        <f t="shared" si="49"/>
        <v>21300063.760488596</v>
      </c>
      <c r="AA77" s="335">
        <f t="shared" si="20"/>
        <v>504.85295251535058</v>
      </c>
      <c r="AB77" s="336">
        <f t="shared" si="21"/>
        <v>917.71063164535099</v>
      </c>
      <c r="AC77" s="171"/>
      <c r="AD77" s="403">
        <f>PFI!Q79</f>
        <v>19892903.868798036</v>
      </c>
      <c r="AE77" s="410">
        <f t="shared" si="39"/>
        <v>1407159.8916905597</v>
      </c>
      <c r="AF77" s="462">
        <f t="shared" si="23"/>
        <v>7.0736776338505614E-2</v>
      </c>
      <c r="AG77" s="135"/>
      <c r="AH77" s="135"/>
    </row>
    <row r="78" spans="1:34" ht="15">
      <c r="A78" s="35">
        <v>62</v>
      </c>
      <c r="B78" s="49" t="s">
        <v>64</v>
      </c>
      <c r="C78" s="42">
        <f>Vertetie_ienemumi!J67</f>
        <v>7097067.0623575794</v>
      </c>
      <c r="D78" s="104">
        <f>Iedzivotaju_skaits_struktura!C67</f>
        <v>10465</v>
      </c>
      <c r="E78" s="104">
        <f>Iedzivotaju_skaits_struktura!D67</f>
        <v>701</v>
      </c>
      <c r="F78" s="104">
        <f>Iedzivotaju_skaits_struktura!E67</f>
        <v>1231</v>
      </c>
      <c r="G78" s="104">
        <f>Iedzivotaju_skaits_struktura!F67</f>
        <v>2088</v>
      </c>
      <c r="H78" s="104">
        <f>PFI!H80</f>
        <v>225.11099999999999</v>
      </c>
      <c r="I78" s="42">
        <f t="shared" si="11"/>
        <v>678.17172119995985</v>
      </c>
      <c r="J78" s="42">
        <f t="shared" si="24"/>
        <v>18005.688720000002</v>
      </c>
      <c r="K78" s="156">
        <f t="shared" si="12"/>
        <v>394.15693410685481</v>
      </c>
      <c r="L78" s="159">
        <f t="shared" si="40"/>
        <v>4258240.2374145472</v>
      </c>
      <c r="M78" s="138">
        <f t="shared" si="41"/>
        <v>-38.650756778966013</v>
      </c>
      <c r="N78" s="178">
        <f t="shared" si="13"/>
        <v>23.190454067379608</v>
      </c>
      <c r="O78" s="300">
        <f t="shared" si="42"/>
        <v>417560.09721269517</v>
      </c>
      <c r="P78" s="306">
        <f t="shared" si="15"/>
        <v>4675800.3346272428</v>
      </c>
      <c r="Q78" s="284">
        <f t="shared" si="43"/>
        <v>259.68461453149246</v>
      </c>
      <c r="R78" s="42">
        <f t="shared" si="44"/>
        <v>2838826.8249430321</v>
      </c>
      <c r="S78" s="307">
        <f t="shared" si="16"/>
        <v>157.66277364274194</v>
      </c>
      <c r="T78" s="306">
        <f t="shared" si="45"/>
        <v>7514627.1595702749</v>
      </c>
      <c r="U78" s="344">
        <f t="shared" si="38"/>
        <v>417.34738817423442</v>
      </c>
      <c r="V78" s="342">
        <f t="shared" si="46"/>
        <v>7069093.6352836089</v>
      </c>
      <c r="W78" s="352">
        <f t="shared" si="47"/>
        <v>196424.72474284907</v>
      </c>
      <c r="X78" s="353">
        <f t="shared" si="19"/>
        <v>10.90903701587756</v>
      </c>
      <c r="Y78" s="329">
        <f t="shared" si="48"/>
        <v>613984.82195554418</v>
      </c>
      <c r="Z78" s="330">
        <f t="shared" si="49"/>
        <v>7711051.8843131242</v>
      </c>
      <c r="AA78" s="335">
        <f t="shared" si="20"/>
        <v>428.256425190112</v>
      </c>
      <c r="AB78" s="336">
        <f t="shared" si="21"/>
        <v>736.84203385696367</v>
      </c>
      <c r="AC78" s="171"/>
      <c r="AD78" s="403">
        <f>PFI!Q80</f>
        <v>7315167.4629056966</v>
      </c>
      <c r="AE78" s="410">
        <f t="shared" si="39"/>
        <v>395884.42140742764</v>
      </c>
      <c r="AF78" s="462">
        <f t="shared" si="23"/>
        <v>5.4118299193409936E-2</v>
      </c>
      <c r="AG78" s="135"/>
      <c r="AH78" s="135"/>
    </row>
    <row r="79" spans="1:34" ht="15">
      <c r="A79" s="35">
        <v>63</v>
      </c>
      <c r="B79" s="49" t="s">
        <v>65</v>
      </c>
      <c r="C79" s="42">
        <f>Vertetie_ienemumi!J68</f>
        <v>2007395.9983614143</v>
      </c>
      <c r="D79" s="104">
        <f>Iedzivotaju_skaits_struktura!C68</f>
        <v>3571</v>
      </c>
      <c r="E79" s="104">
        <f>Iedzivotaju_skaits_struktura!D68</f>
        <v>217</v>
      </c>
      <c r="F79" s="104">
        <f>Iedzivotaju_skaits_struktura!E68</f>
        <v>354</v>
      </c>
      <c r="G79" s="104">
        <f>Iedzivotaju_skaits_struktura!F68</f>
        <v>810</v>
      </c>
      <c r="H79" s="104">
        <f>PFI!H81</f>
        <v>166.93799999999999</v>
      </c>
      <c r="I79" s="42">
        <f t="shared" si="11"/>
        <v>562.13833614153293</v>
      </c>
      <c r="J79" s="42">
        <f t="shared" si="24"/>
        <v>6085.9657599999991</v>
      </c>
      <c r="K79" s="156">
        <f t="shared" si="12"/>
        <v>329.84017287034732</v>
      </c>
      <c r="L79" s="159">
        <f t="shared" si="40"/>
        <v>1204437.5990168485</v>
      </c>
      <c r="M79" s="138">
        <f t="shared" si="41"/>
        <v>-102.9675180154735</v>
      </c>
      <c r="N79" s="178">
        <f t="shared" si="13"/>
        <v>61.780510809284095</v>
      </c>
      <c r="O79" s="300">
        <f t="shared" si="42"/>
        <v>375994.07342061284</v>
      </c>
      <c r="P79" s="306">
        <f t="shared" si="15"/>
        <v>1580431.6724374613</v>
      </c>
      <c r="Q79" s="284">
        <f t="shared" si="43"/>
        <v>259.68461453149246</v>
      </c>
      <c r="R79" s="42">
        <f t="shared" si="44"/>
        <v>802958.39934456581</v>
      </c>
      <c r="S79" s="307">
        <f t="shared" si="16"/>
        <v>131.93606914813893</v>
      </c>
      <c r="T79" s="306">
        <f t="shared" si="45"/>
        <v>2383390.0717820274</v>
      </c>
      <c r="U79" s="344">
        <f t="shared" si="38"/>
        <v>391.62068367963144</v>
      </c>
      <c r="V79" s="342">
        <f t="shared" si="46"/>
        <v>2780800.1266075815</v>
      </c>
      <c r="W79" s="352">
        <f t="shared" si="47"/>
        <v>77268.44877361141</v>
      </c>
      <c r="X79" s="353">
        <f t="shared" si="19"/>
        <v>12.696168828529759</v>
      </c>
      <c r="Y79" s="329">
        <f t="shared" si="48"/>
        <v>453262.52219422424</v>
      </c>
      <c r="Z79" s="330">
        <f t="shared" si="49"/>
        <v>2460658.5205556387</v>
      </c>
      <c r="AA79" s="335">
        <f t="shared" si="20"/>
        <v>404.31685250816116</v>
      </c>
      <c r="AB79" s="336">
        <f t="shared" si="21"/>
        <v>689.06707380443538</v>
      </c>
      <c r="AC79" s="171"/>
      <c r="AD79" s="403">
        <f>PFI!Q81</f>
        <v>2333396.0544512952</v>
      </c>
      <c r="AE79" s="410">
        <f t="shared" si="39"/>
        <v>127262.46610434353</v>
      </c>
      <c r="AF79" s="462">
        <f t="shared" si="23"/>
        <v>5.4539590851528041E-2</v>
      </c>
      <c r="AG79" s="135"/>
      <c r="AH79" s="135"/>
    </row>
    <row r="80" spans="1:34" ht="15">
      <c r="A80" s="35">
        <v>64</v>
      </c>
      <c r="B80" s="49" t="s">
        <v>66</v>
      </c>
      <c r="C80" s="42">
        <f>Vertetie_ienemumi!J69</f>
        <v>10060636.479855819</v>
      </c>
      <c r="D80" s="104">
        <f>Iedzivotaju_skaits_struktura!C69</f>
        <v>17791</v>
      </c>
      <c r="E80" s="104">
        <f>Iedzivotaju_skaits_struktura!D69</f>
        <v>1122</v>
      </c>
      <c r="F80" s="104">
        <f>Iedzivotaju_skaits_struktura!E69</f>
        <v>1893</v>
      </c>
      <c r="G80" s="104">
        <f>Iedzivotaju_skaits_struktura!F69</f>
        <v>3939</v>
      </c>
      <c r="H80" s="104">
        <f>PFI!H82</f>
        <v>1170.0219999999999</v>
      </c>
      <c r="I80" s="42">
        <f t="shared" si="11"/>
        <v>565.49021864177496</v>
      </c>
      <c r="J80" s="42">
        <f t="shared" si="24"/>
        <v>31280.953440000001</v>
      </c>
      <c r="K80" s="156">
        <f t="shared" si="12"/>
        <v>321.62179772279404</v>
      </c>
      <c r="L80" s="159">
        <f t="shared" si="40"/>
        <v>6036381.8879134906</v>
      </c>
      <c r="M80" s="138">
        <f t="shared" si="41"/>
        <v>-111.18589316302678</v>
      </c>
      <c r="N80" s="178">
        <f t="shared" si="13"/>
        <v>66.711535897816063</v>
      </c>
      <c r="O80" s="300">
        <f t="shared" si="42"/>
        <v>2086800.4483304729</v>
      </c>
      <c r="P80" s="306">
        <f t="shared" si="15"/>
        <v>8123182.3362439638</v>
      </c>
      <c r="Q80" s="284">
        <f t="shared" si="43"/>
        <v>259.68461453149246</v>
      </c>
      <c r="R80" s="42">
        <f t="shared" si="44"/>
        <v>4024254.5919423276</v>
      </c>
      <c r="S80" s="307">
        <f t="shared" si="16"/>
        <v>128.64871908911761</v>
      </c>
      <c r="T80" s="306">
        <f t="shared" si="45"/>
        <v>12147436.928186292</v>
      </c>
      <c r="U80" s="344">
        <f t="shared" si="38"/>
        <v>388.33333362061012</v>
      </c>
      <c r="V80" s="342">
        <f t="shared" si="46"/>
        <v>14549975.205009067</v>
      </c>
      <c r="W80" s="352">
        <f t="shared" si="47"/>
        <v>404291.55732134031</v>
      </c>
      <c r="X80" s="353">
        <f t="shared" si="19"/>
        <v>12.924527959060198</v>
      </c>
      <c r="Y80" s="329">
        <f t="shared" si="48"/>
        <v>2491092.005651813</v>
      </c>
      <c r="Z80" s="330">
        <f t="shared" si="49"/>
        <v>12551728.485507632</v>
      </c>
      <c r="AA80" s="335">
        <f t="shared" si="20"/>
        <v>401.2578615796703</v>
      </c>
      <c r="AB80" s="336">
        <f t="shared" si="21"/>
        <v>705.51000424414769</v>
      </c>
      <c r="AC80" s="171"/>
      <c r="AD80" s="403">
        <f>PFI!Q82</f>
        <v>11907740.455325255</v>
      </c>
      <c r="AE80" s="410">
        <f t="shared" si="39"/>
        <v>643988.0301823765</v>
      </c>
      <c r="AF80" s="462">
        <f t="shared" si="23"/>
        <v>5.4081463447952283E-2</v>
      </c>
      <c r="AG80" s="135"/>
      <c r="AH80" s="135"/>
    </row>
    <row r="81" spans="1:34" ht="15">
      <c r="A81" s="35">
        <v>65</v>
      </c>
      <c r="B81" s="49" t="s">
        <v>67</v>
      </c>
      <c r="C81" s="42">
        <f>Vertetie_ienemumi!J70</f>
        <v>5437747.9012705917</v>
      </c>
      <c r="D81" s="104">
        <f>Iedzivotaju_skaits_struktura!C70</f>
        <v>12448</v>
      </c>
      <c r="E81" s="104">
        <f>Iedzivotaju_skaits_struktura!D70</f>
        <v>707</v>
      </c>
      <c r="F81" s="104">
        <f>Iedzivotaju_skaits_struktura!E70</f>
        <v>1297</v>
      </c>
      <c r="G81" s="104">
        <f>Iedzivotaju_skaits_struktura!F70</f>
        <v>2717</v>
      </c>
      <c r="H81" s="104">
        <f>PFI!H83</f>
        <v>621.74400000000003</v>
      </c>
      <c r="I81" s="42">
        <f t="shared" ref="I81:I137" si="50">C81/D81</f>
        <v>436.83707433086374</v>
      </c>
      <c r="J81" s="42">
        <f t="shared" ref="J81:J135" si="51">D81+($E$6*E81)+($E$7*F81)+($E$8*G81)+($E$9*H81)</f>
        <v>21286.230879999999</v>
      </c>
      <c r="K81" s="156">
        <f t="shared" ref="K81:K137" si="52">C81/J81</f>
        <v>255.45846664567381</v>
      </c>
      <c r="L81" s="159">
        <f t="shared" si="40"/>
        <v>3262648.7407623548</v>
      </c>
      <c r="M81" s="138">
        <f t="shared" si="41"/>
        <v>-177.34922424014701</v>
      </c>
      <c r="N81" s="178">
        <f t="shared" ref="N81:N135" si="53">M81*-0.6</f>
        <v>106.4095345440882</v>
      </c>
      <c r="O81" s="300">
        <f t="shared" si="42"/>
        <v>2265057.9201387968</v>
      </c>
      <c r="P81" s="306">
        <f t="shared" ref="P81:P135" si="54">L81+O81</f>
        <v>5527706.6609011516</v>
      </c>
      <c r="Q81" s="284">
        <f t="shared" si="43"/>
        <v>259.68461453149246</v>
      </c>
      <c r="R81" s="42">
        <f t="shared" si="44"/>
        <v>2175099.1605082368</v>
      </c>
      <c r="S81" s="307">
        <f t="shared" ref="S81:S135" si="55">R81/J81</f>
        <v>102.18338665826953</v>
      </c>
      <c r="T81" s="306">
        <f t="shared" si="45"/>
        <v>7702805.8214093884</v>
      </c>
      <c r="U81" s="344">
        <f t="shared" si="38"/>
        <v>361.86800118976203</v>
      </c>
      <c r="V81" s="342">
        <f t="shared" si="46"/>
        <v>11309413.064487353</v>
      </c>
      <c r="W81" s="352">
        <f t="shared" si="47"/>
        <v>314247.97333385242</v>
      </c>
      <c r="X81" s="353">
        <f t="shared" ref="X81:X135" si="56">W81/J81</f>
        <v>14.762969315958694</v>
      </c>
      <c r="Y81" s="329">
        <f t="shared" si="48"/>
        <v>2579305.8934726492</v>
      </c>
      <c r="Z81" s="330">
        <f t="shared" si="49"/>
        <v>8017053.7947432408</v>
      </c>
      <c r="AA81" s="335">
        <f t="shared" ref="AA81:AA137" si="57">Z81/J81</f>
        <v>376.63097050572071</v>
      </c>
      <c r="AB81" s="336">
        <f t="shared" ref="AB81:AB137" si="58">Z81/D81</f>
        <v>644.04352464196984</v>
      </c>
      <c r="AC81" s="171"/>
      <c r="AD81" s="403">
        <f>PFI!Q83</f>
        <v>7606092.6111364849</v>
      </c>
      <c r="AE81" s="410">
        <f t="shared" si="39"/>
        <v>410961.18360675592</v>
      </c>
      <c r="AF81" s="462">
        <f t="shared" ref="AF81:AF137" si="59">Z81/AD81-1</f>
        <v>5.4030525871463286E-2</v>
      </c>
      <c r="AG81" s="135"/>
      <c r="AH81" s="135"/>
    </row>
    <row r="82" spans="1:34" ht="15">
      <c r="A82" s="35">
        <v>66</v>
      </c>
      <c r="B82" s="49" t="s">
        <v>68</v>
      </c>
      <c r="C82" s="42">
        <f>Vertetie_ienemumi!J71</f>
        <v>1319980.2832653983</v>
      </c>
      <c r="D82" s="104">
        <f>Iedzivotaju_skaits_struktura!C71</f>
        <v>2504</v>
      </c>
      <c r="E82" s="104">
        <f>Iedzivotaju_skaits_struktura!D71</f>
        <v>129</v>
      </c>
      <c r="F82" s="104">
        <f>Iedzivotaju_skaits_struktura!E71</f>
        <v>234</v>
      </c>
      <c r="G82" s="104">
        <f>Iedzivotaju_skaits_struktura!F71</f>
        <v>572</v>
      </c>
      <c r="H82" s="104">
        <f>PFI!H84</f>
        <v>346.74300000000005</v>
      </c>
      <c r="I82" s="42">
        <f t="shared" si="50"/>
        <v>527.14867542547859</v>
      </c>
      <c r="J82" s="42">
        <f t="shared" si="51"/>
        <v>4519.0293599999995</v>
      </c>
      <c r="K82" s="156">
        <f t="shared" si="52"/>
        <v>292.09376131723087</v>
      </c>
      <c r="L82" s="159">
        <f t="shared" si="40"/>
        <v>791988.16995923896</v>
      </c>
      <c r="M82" s="138">
        <f t="shared" si="41"/>
        <v>-140.71392956858995</v>
      </c>
      <c r="N82" s="178">
        <f t="shared" si="53"/>
        <v>84.42835774115396</v>
      </c>
      <c r="O82" s="300">
        <f t="shared" si="42"/>
        <v>381534.22744885797</v>
      </c>
      <c r="P82" s="306">
        <f t="shared" si="54"/>
        <v>1173522.3974080971</v>
      </c>
      <c r="Q82" s="284">
        <f t="shared" si="43"/>
        <v>259.68461453149246</v>
      </c>
      <c r="R82" s="42">
        <f t="shared" si="44"/>
        <v>527992.11330615939</v>
      </c>
      <c r="S82" s="307">
        <f t="shared" si="55"/>
        <v>116.83750452689235</v>
      </c>
      <c r="T82" s="306">
        <f t="shared" si="45"/>
        <v>1701514.5107142564</v>
      </c>
      <c r="U82" s="344">
        <f t="shared" si="38"/>
        <v>376.52211905838482</v>
      </c>
      <c r="V82" s="342">
        <f t="shared" si="46"/>
        <v>2235412.521010438</v>
      </c>
      <c r="W82" s="352">
        <f t="shared" si="47"/>
        <v>62114.085875816454</v>
      </c>
      <c r="X82" s="353">
        <f t="shared" si="56"/>
        <v>13.745006046125015</v>
      </c>
      <c r="Y82" s="329">
        <f t="shared" si="48"/>
        <v>443648.31332467444</v>
      </c>
      <c r="Z82" s="330">
        <f t="shared" si="49"/>
        <v>1763628.5965900728</v>
      </c>
      <c r="AA82" s="335">
        <f t="shared" si="57"/>
        <v>390.26712510450983</v>
      </c>
      <c r="AB82" s="336">
        <f t="shared" si="58"/>
        <v>704.32451940498117</v>
      </c>
      <c r="AC82" s="171"/>
      <c r="AD82" s="403">
        <f>PFI!Q84</f>
        <v>1697315.1241587012</v>
      </c>
      <c r="AE82" s="410">
        <f t="shared" si="39"/>
        <v>66313.472431371687</v>
      </c>
      <c r="AF82" s="462">
        <f t="shared" si="59"/>
        <v>3.9069629138101858E-2</v>
      </c>
      <c r="AG82" s="135"/>
      <c r="AH82" s="135"/>
    </row>
    <row r="83" spans="1:34" ht="15">
      <c r="A83" s="35">
        <v>67</v>
      </c>
      <c r="B83" s="49" t="s">
        <v>69</v>
      </c>
      <c r="C83" s="42">
        <f>Vertetie_ienemumi!J72</f>
        <v>5676285.0970941661</v>
      </c>
      <c r="D83" s="104">
        <f>Iedzivotaju_skaits_struktura!C72</f>
        <v>13733</v>
      </c>
      <c r="E83" s="104">
        <f>Iedzivotaju_skaits_struktura!D72</f>
        <v>732</v>
      </c>
      <c r="F83" s="104">
        <f>Iedzivotaju_skaits_struktura!E72</f>
        <v>1345</v>
      </c>
      <c r="G83" s="104">
        <f>Iedzivotaju_skaits_struktura!F72</f>
        <v>3149</v>
      </c>
      <c r="H83" s="104">
        <f>PFI!H85</f>
        <v>963.20699999999999</v>
      </c>
      <c r="I83" s="42">
        <f t="shared" si="50"/>
        <v>413.33176269527166</v>
      </c>
      <c r="J83" s="42">
        <f t="shared" si="51"/>
        <v>23624.914639999995</v>
      </c>
      <c r="K83" s="156">
        <f t="shared" si="52"/>
        <v>240.26690396940063</v>
      </c>
      <c r="L83" s="159">
        <f t="shared" si="40"/>
        <v>3405771.0582564995</v>
      </c>
      <c r="M83" s="138">
        <f t="shared" si="41"/>
        <v>-192.54078691642019</v>
      </c>
      <c r="N83" s="178">
        <f t="shared" si="53"/>
        <v>115.5244721498521</v>
      </c>
      <c r="O83" s="300">
        <f t="shared" si="42"/>
        <v>2729255.7933713128</v>
      </c>
      <c r="P83" s="306">
        <f t="shared" si="54"/>
        <v>6135026.8516278118</v>
      </c>
      <c r="Q83" s="284">
        <f t="shared" si="43"/>
        <v>259.68461453149246</v>
      </c>
      <c r="R83" s="42">
        <f t="shared" si="44"/>
        <v>2270514.0388376666</v>
      </c>
      <c r="S83" s="307">
        <f t="shared" si="55"/>
        <v>96.106761587760261</v>
      </c>
      <c r="T83" s="306">
        <f t="shared" si="45"/>
        <v>8405540.8904654793</v>
      </c>
      <c r="U83" s="344">
        <f t="shared" si="38"/>
        <v>355.79137611925279</v>
      </c>
      <c r="V83" s="342">
        <f t="shared" si="46"/>
        <v>12910859.358344126</v>
      </c>
      <c r="W83" s="352">
        <f t="shared" si="47"/>
        <v>358746.41453304759</v>
      </c>
      <c r="X83" s="353">
        <f t="shared" si="56"/>
        <v>15.185088284960155</v>
      </c>
      <c r="Y83" s="329">
        <f t="shared" si="48"/>
        <v>3088002.2079043603</v>
      </c>
      <c r="Z83" s="330">
        <f t="shared" si="49"/>
        <v>8764287.3049985263</v>
      </c>
      <c r="AA83" s="335">
        <f t="shared" si="57"/>
        <v>370.97646440421289</v>
      </c>
      <c r="AB83" s="336">
        <f t="shared" si="58"/>
        <v>638.19175016373163</v>
      </c>
      <c r="AC83" s="171"/>
      <c r="AD83" s="403">
        <f>PFI!Q85</f>
        <v>8279329.5105015645</v>
      </c>
      <c r="AE83" s="410">
        <f t="shared" si="39"/>
        <v>484957.79449696187</v>
      </c>
      <c r="AF83" s="462">
        <f t="shared" si="59"/>
        <v>5.8574525132963684E-2</v>
      </c>
      <c r="AG83" s="135"/>
      <c r="AH83" s="135"/>
    </row>
    <row r="84" spans="1:34" ht="15">
      <c r="A84" s="35">
        <v>68</v>
      </c>
      <c r="B84" s="49" t="s">
        <v>70</v>
      </c>
      <c r="C84" s="42">
        <f>Vertetie_ienemumi!J73</f>
        <v>12938163.159206858</v>
      </c>
      <c r="D84" s="104">
        <f>Iedzivotaju_skaits_struktura!C73</f>
        <v>24960</v>
      </c>
      <c r="E84" s="104">
        <f>Iedzivotaju_skaits_struktura!D73</f>
        <v>1590</v>
      </c>
      <c r="F84" s="104">
        <f>Iedzivotaju_skaits_struktura!E73</f>
        <v>2518</v>
      </c>
      <c r="G84" s="104">
        <f>Iedzivotaju_skaits_struktura!F73</f>
        <v>5416</v>
      </c>
      <c r="H84" s="104">
        <f>PFI!H86</f>
        <v>2155.0839999999998</v>
      </c>
      <c r="I84" s="42">
        <f t="shared" si="50"/>
        <v>518.35589580155681</v>
      </c>
      <c r="J84" s="42">
        <f t="shared" si="51"/>
        <v>44172.847679999992</v>
      </c>
      <c r="K84" s="156">
        <f t="shared" si="52"/>
        <v>292.89855281539457</v>
      </c>
      <c r="L84" s="159">
        <f t="shared" si="40"/>
        <v>7762897.8955241144</v>
      </c>
      <c r="M84" s="138">
        <f t="shared" si="41"/>
        <v>-139.90913807042625</v>
      </c>
      <c r="N84" s="178">
        <f t="shared" si="53"/>
        <v>83.945482842255743</v>
      </c>
      <c r="O84" s="300">
        <f t="shared" si="42"/>
        <v>3708111.0270150155</v>
      </c>
      <c r="P84" s="306">
        <f t="shared" si="54"/>
        <v>11471008.92253913</v>
      </c>
      <c r="Q84" s="284">
        <f t="shared" si="43"/>
        <v>259.68461453149246</v>
      </c>
      <c r="R84" s="42">
        <f t="shared" si="44"/>
        <v>5175265.2636827435</v>
      </c>
      <c r="S84" s="307">
        <f t="shared" si="55"/>
        <v>117.15942112615784</v>
      </c>
      <c r="T84" s="306">
        <f t="shared" si="45"/>
        <v>16646274.186221873</v>
      </c>
      <c r="U84" s="344">
        <f t="shared" si="38"/>
        <v>376.84403565765035</v>
      </c>
      <c r="V84" s="342">
        <f t="shared" si="46"/>
        <v>21815278.846720845</v>
      </c>
      <c r="W84" s="352">
        <f t="shared" si="47"/>
        <v>606168.25348978769</v>
      </c>
      <c r="X84" s="353">
        <f t="shared" si="56"/>
        <v>13.722643780655343</v>
      </c>
      <c r="Y84" s="329">
        <f t="shared" si="48"/>
        <v>4314279.2805048032</v>
      </c>
      <c r="Z84" s="330">
        <f t="shared" si="49"/>
        <v>17252442.43971166</v>
      </c>
      <c r="AA84" s="335">
        <f t="shared" si="57"/>
        <v>390.56667943830564</v>
      </c>
      <c r="AB84" s="336">
        <f t="shared" si="58"/>
        <v>691.20362338588382</v>
      </c>
      <c r="AC84" s="171"/>
      <c r="AD84" s="403">
        <f>PFI!Q86</f>
        <v>16414020.68266023</v>
      </c>
      <c r="AE84" s="410">
        <f t="shared" si="39"/>
        <v>838421.75705143064</v>
      </c>
      <c r="AF84" s="462">
        <f t="shared" si="59"/>
        <v>5.1079608906374752E-2</v>
      </c>
      <c r="AG84" s="135"/>
      <c r="AH84" s="135"/>
    </row>
    <row r="85" spans="1:34" ht="15">
      <c r="A85" s="35">
        <v>69</v>
      </c>
      <c r="B85" s="49" t="s">
        <v>71</v>
      </c>
      <c r="C85" s="42">
        <f>Vertetie_ienemumi!J74</f>
        <v>2612145.0327105811</v>
      </c>
      <c r="D85" s="104">
        <f>Iedzivotaju_skaits_struktura!C74</f>
        <v>3621</v>
      </c>
      <c r="E85" s="104">
        <f>Iedzivotaju_skaits_struktura!D74</f>
        <v>241</v>
      </c>
      <c r="F85" s="104">
        <f>Iedzivotaju_skaits_struktura!E74</f>
        <v>430</v>
      </c>
      <c r="G85" s="104">
        <f>Iedzivotaju_skaits_struktura!F74</f>
        <v>724</v>
      </c>
      <c r="H85" s="104">
        <f>PFI!H87</f>
        <v>220.46</v>
      </c>
      <c r="I85" s="42">
        <f t="shared" si="50"/>
        <v>721.38774722744574</v>
      </c>
      <c r="J85" s="42">
        <f t="shared" si="51"/>
        <v>6457.5991999999997</v>
      </c>
      <c r="K85" s="156">
        <f t="shared" si="52"/>
        <v>404.50714759605722</v>
      </c>
      <c r="L85" s="159">
        <f t="shared" si="40"/>
        <v>1567287.0196263485</v>
      </c>
      <c r="M85" s="138">
        <f t="shared" si="41"/>
        <v>-28.300543289763596</v>
      </c>
      <c r="N85" s="178">
        <f t="shared" si="53"/>
        <v>16.980325973858157</v>
      </c>
      <c r="O85" s="300">
        <f t="shared" si="42"/>
        <v>109652.13942452565</v>
      </c>
      <c r="P85" s="306">
        <f t="shared" si="54"/>
        <v>1676939.1590508742</v>
      </c>
      <c r="Q85" s="284">
        <f t="shared" si="43"/>
        <v>259.68461453149251</v>
      </c>
      <c r="R85" s="42">
        <f t="shared" si="44"/>
        <v>1044858.0130842325</v>
      </c>
      <c r="S85" s="307">
        <f t="shared" si="55"/>
        <v>161.80285903842289</v>
      </c>
      <c r="T85" s="306">
        <f t="shared" si="45"/>
        <v>2721797.1721351068</v>
      </c>
      <c r="U85" s="344">
        <f t="shared" si="38"/>
        <v>421.48747356991544</v>
      </c>
      <c r="V85" s="342">
        <f t="shared" si="46"/>
        <v>2468437.5215433706</v>
      </c>
      <c r="W85" s="352">
        <f t="shared" si="47"/>
        <v>68589.013773139057</v>
      </c>
      <c r="X85" s="353">
        <f t="shared" si="56"/>
        <v>10.621441753947668</v>
      </c>
      <c r="Y85" s="329">
        <f t="shared" si="48"/>
        <v>178241.15319766471</v>
      </c>
      <c r="Z85" s="330">
        <f t="shared" si="49"/>
        <v>2790386.1859082459</v>
      </c>
      <c r="AA85" s="335">
        <f t="shared" si="57"/>
        <v>432.10891532386307</v>
      </c>
      <c r="AB85" s="336">
        <f t="shared" si="58"/>
        <v>770.61203698101235</v>
      </c>
      <c r="AC85" s="171"/>
      <c r="AD85" s="403">
        <f>PFI!Q87</f>
        <v>2604919.8410402765</v>
      </c>
      <c r="AE85" s="410">
        <f t="shared" si="39"/>
        <v>185466.3448679694</v>
      </c>
      <c r="AF85" s="462">
        <f t="shared" si="59"/>
        <v>7.1198484477704049E-2</v>
      </c>
      <c r="AG85" s="135"/>
      <c r="AH85" s="135"/>
    </row>
    <row r="86" spans="1:34" ht="15">
      <c r="A86" s="35">
        <v>70</v>
      </c>
      <c r="B86" s="49" t="s">
        <v>72</v>
      </c>
      <c r="C86" s="42">
        <f>Vertetie_ienemumi!J75</f>
        <v>26128104.626715027</v>
      </c>
      <c r="D86" s="104">
        <f>Iedzivotaju_skaits_struktura!C75</f>
        <v>19955</v>
      </c>
      <c r="E86" s="104">
        <f>Iedzivotaju_skaits_struktura!D75</f>
        <v>2751</v>
      </c>
      <c r="F86" s="104">
        <f>Iedzivotaju_skaits_struktura!E75</f>
        <v>2959</v>
      </c>
      <c r="G86" s="104">
        <f>Iedzivotaju_skaits_struktura!F75</f>
        <v>1981</v>
      </c>
      <c r="H86" s="104">
        <f>PFI!H88</f>
        <v>104.02600000000001</v>
      </c>
      <c r="I86" s="42">
        <f t="shared" si="50"/>
        <v>1309.3512716970697</v>
      </c>
      <c r="J86" s="42">
        <f t="shared" si="51"/>
        <v>37662.739520000003</v>
      </c>
      <c r="K86" s="156">
        <f t="shared" si="52"/>
        <v>693.73882409271494</v>
      </c>
      <c r="L86" s="159">
        <f t="shared" si="40"/>
        <v>15676862.776029015</v>
      </c>
      <c r="M86" s="138">
        <f t="shared" si="41"/>
        <v>260.93113320689412</v>
      </c>
      <c r="N86" s="178">
        <f t="shared" si="53"/>
        <v>-156.55867992413647</v>
      </c>
      <c r="O86" s="300">
        <f t="shared" si="42"/>
        <v>-5896428.781577806</v>
      </c>
      <c r="P86" s="306">
        <f t="shared" si="54"/>
        <v>9780433.9944512099</v>
      </c>
      <c r="Q86" s="284">
        <f t="shared" si="43"/>
        <v>259.68461453149251</v>
      </c>
      <c r="R86" s="42">
        <f t="shared" si="44"/>
        <v>10451241.850686012</v>
      </c>
      <c r="S86" s="307">
        <f t="shared" si="55"/>
        <v>277.49552963708601</v>
      </c>
      <c r="T86" s="306">
        <f t="shared" si="45"/>
        <v>20231675.845137224</v>
      </c>
      <c r="U86" s="344">
        <f t="shared" si="38"/>
        <v>537.18014416857864</v>
      </c>
      <c r="V86" s="342">
        <f t="shared" si="46"/>
        <v>3503442.8608904108</v>
      </c>
      <c r="W86" s="352">
        <f t="shared" si="47"/>
        <v>97348.095117584307</v>
      </c>
      <c r="X86" s="353">
        <f t="shared" si="56"/>
        <v>2.5847321877870741</v>
      </c>
      <c r="Y86" s="329">
        <f t="shared" si="48"/>
        <v>-5799080.6864602221</v>
      </c>
      <c r="Z86" s="330">
        <f t="shared" si="49"/>
        <v>20329023.940254807</v>
      </c>
      <c r="AA86" s="335">
        <f t="shared" si="57"/>
        <v>539.76487635636568</v>
      </c>
      <c r="AB86" s="336">
        <f t="shared" si="58"/>
        <v>1018.7433695943276</v>
      </c>
      <c r="AC86" s="171"/>
      <c r="AD86" s="403">
        <f>PFI!Q88</f>
        <v>18379679.661954403</v>
      </c>
      <c r="AE86" s="410">
        <f t="shared" si="39"/>
        <v>1949344.2783004045</v>
      </c>
      <c r="AF86" s="462">
        <f t="shared" si="59"/>
        <v>0.10605975262645684</v>
      </c>
      <c r="AG86" s="135"/>
      <c r="AH86" s="135"/>
    </row>
    <row r="87" spans="1:34" ht="15">
      <c r="A87" s="35">
        <v>71</v>
      </c>
      <c r="B87" s="49" t="s">
        <v>73</v>
      </c>
      <c r="C87" s="42">
        <f>Vertetie_ienemumi!J76</f>
        <v>1543318.8562969337</v>
      </c>
      <c r="D87" s="104">
        <f>Iedzivotaju_skaits_struktura!C76</f>
        <v>3325</v>
      </c>
      <c r="E87" s="104">
        <f>Iedzivotaju_skaits_struktura!D76</f>
        <v>184</v>
      </c>
      <c r="F87" s="104">
        <f>Iedzivotaju_skaits_struktura!E76</f>
        <v>322</v>
      </c>
      <c r="G87" s="104">
        <f>Iedzivotaju_skaits_struktura!F76</f>
        <v>822</v>
      </c>
      <c r="H87" s="104">
        <f>PFI!H89</f>
        <v>417.18699999999995</v>
      </c>
      <c r="I87" s="42">
        <f t="shared" si="50"/>
        <v>464.15604700659662</v>
      </c>
      <c r="J87" s="42">
        <f t="shared" si="51"/>
        <v>6047.6842399999996</v>
      </c>
      <c r="K87" s="156">
        <f t="shared" si="52"/>
        <v>255.19170562663732</v>
      </c>
      <c r="L87" s="159">
        <f t="shared" si="40"/>
        <v>925991.31377816026</v>
      </c>
      <c r="M87" s="138">
        <f t="shared" si="41"/>
        <v>-177.6159852591835</v>
      </c>
      <c r="N87" s="178">
        <f t="shared" si="53"/>
        <v>106.5695911555101</v>
      </c>
      <c r="O87" s="300">
        <f t="shared" si="42"/>
        <v>644499.23689442175</v>
      </c>
      <c r="P87" s="306">
        <f t="shared" si="54"/>
        <v>1570490.5506725819</v>
      </c>
      <c r="Q87" s="284">
        <f t="shared" si="43"/>
        <v>259.68461453149246</v>
      </c>
      <c r="R87" s="42">
        <f t="shared" si="44"/>
        <v>617327.54251877347</v>
      </c>
      <c r="S87" s="307">
        <f t="shared" si="55"/>
        <v>102.07668225065493</v>
      </c>
      <c r="T87" s="306">
        <f t="shared" si="45"/>
        <v>2187818.0931913555</v>
      </c>
      <c r="U87" s="344">
        <f t="shared" si="38"/>
        <v>361.76129678214744</v>
      </c>
      <c r="V87" s="342">
        <f t="shared" si="46"/>
        <v>3214758.8892807984</v>
      </c>
      <c r="W87" s="352">
        <f t="shared" si="47"/>
        <v>89326.604303250846</v>
      </c>
      <c r="X87" s="353">
        <f t="shared" si="56"/>
        <v>14.770381646653373</v>
      </c>
      <c r="Y87" s="329">
        <f t="shared" si="48"/>
        <v>733825.84119767253</v>
      </c>
      <c r="Z87" s="330">
        <f t="shared" si="49"/>
        <v>2277144.6974946065</v>
      </c>
      <c r="AA87" s="335">
        <f t="shared" si="57"/>
        <v>376.53167842880083</v>
      </c>
      <c r="AB87" s="336">
        <f t="shared" si="58"/>
        <v>684.8555481186786</v>
      </c>
      <c r="AC87" s="171"/>
      <c r="AD87" s="403">
        <f>PFI!Q89</f>
        <v>2192744.5266871173</v>
      </c>
      <c r="AE87" s="410">
        <f t="shared" si="39"/>
        <v>84400.170807489194</v>
      </c>
      <c r="AF87" s="462">
        <f t="shared" si="59"/>
        <v>3.8490653963690002E-2</v>
      </c>
      <c r="AG87" s="135"/>
      <c r="AH87" s="135"/>
    </row>
    <row r="88" spans="1:34" ht="15">
      <c r="A88" s="35">
        <v>72</v>
      </c>
      <c r="B88" s="49" t="s">
        <v>74</v>
      </c>
      <c r="C88" s="42">
        <f>Vertetie_ienemumi!J77</f>
        <v>888305.22268968297</v>
      </c>
      <c r="D88" s="104">
        <f>Iedzivotaju_skaits_struktura!C77</f>
        <v>1676</v>
      </c>
      <c r="E88" s="104">
        <f>Iedzivotaju_skaits_struktura!D77</f>
        <v>94</v>
      </c>
      <c r="F88" s="104">
        <f>Iedzivotaju_skaits_struktura!E77</f>
        <v>163</v>
      </c>
      <c r="G88" s="104">
        <f>Iedzivotaju_skaits_struktura!F77</f>
        <v>399</v>
      </c>
      <c r="H88" s="104">
        <f>PFI!H90</f>
        <v>109.633</v>
      </c>
      <c r="I88" s="42">
        <f t="shared" si="50"/>
        <v>530.01504933751971</v>
      </c>
      <c r="J88" s="42">
        <f t="shared" si="51"/>
        <v>2889.2421600000002</v>
      </c>
      <c r="K88" s="156">
        <f t="shared" si="52"/>
        <v>307.45267218781095</v>
      </c>
      <c r="L88" s="159">
        <f t="shared" si="40"/>
        <v>532983.13361380971</v>
      </c>
      <c r="M88" s="138">
        <f t="shared" si="41"/>
        <v>-125.35501869800987</v>
      </c>
      <c r="N88" s="178">
        <f t="shared" si="53"/>
        <v>75.213011218805917</v>
      </c>
      <c r="O88" s="300">
        <f t="shared" si="42"/>
        <v>217308.60299392705</v>
      </c>
      <c r="P88" s="306">
        <f t="shared" si="54"/>
        <v>750291.73660773679</v>
      </c>
      <c r="Q88" s="284">
        <f t="shared" si="43"/>
        <v>259.68461453149246</v>
      </c>
      <c r="R88" s="42">
        <f t="shared" si="44"/>
        <v>355322.0890758732</v>
      </c>
      <c r="S88" s="307">
        <f t="shared" si="55"/>
        <v>122.98106887512439</v>
      </c>
      <c r="T88" s="306">
        <f t="shared" si="45"/>
        <v>1105613.82568361</v>
      </c>
      <c r="U88" s="344">
        <f t="shared" si="38"/>
        <v>382.66568340661689</v>
      </c>
      <c r="V88" s="342">
        <f t="shared" si="46"/>
        <v>1384835.7478913043</v>
      </c>
      <c r="W88" s="352">
        <f t="shared" si="47"/>
        <v>38479.612044733345</v>
      </c>
      <c r="X88" s="353">
        <f t="shared" si="56"/>
        <v>13.318237071804788</v>
      </c>
      <c r="Y88" s="329">
        <f t="shared" si="48"/>
        <v>255788.21503866039</v>
      </c>
      <c r="Z88" s="330">
        <f t="shared" si="49"/>
        <v>1144093.4377283433</v>
      </c>
      <c r="AA88" s="335">
        <f t="shared" si="57"/>
        <v>395.98392047842162</v>
      </c>
      <c r="AB88" s="336">
        <f t="shared" si="58"/>
        <v>682.63331606703059</v>
      </c>
      <c r="AC88" s="171"/>
      <c r="AD88" s="403">
        <f>PFI!Q90</f>
        <v>1119939.6983183266</v>
      </c>
      <c r="AE88" s="410">
        <f t="shared" si="39"/>
        <v>24153.739410016686</v>
      </c>
      <c r="AF88" s="462">
        <f t="shared" si="59"/>
        <v>2.1566999943198217E-2</v>
      </c>
      <c r="AG88" s="135"/>
      <c r="AH88" s="135"/>
    </row>
    <row r="89" spans="1:34" ht="15">
      <c r="A89" s="35">
        <v>73</v>
      </c>
      <c r="B89" s="49" t="s">
        <v>75</v>
      </c>
      <c r="C89" s="42">
        <f>Vertetie_ienemumi!J78</f>
        <v>1201048.6338690964</v>
      </c>
      <c r="D89" s="104">
        <f>Iedzivotaju_skaits_struktura!C78</f>
        <v>1931</v>
      </c>
      <c r="E89" s="104">
        <f>Iedzivotaju_skaits_struktura!D78</f>
        <v>119</v>
      </c>
      <c r="F89" s="104">
        <f>Iedzivotaju_skaits_struktura!E78</f>
        <v>208</v>
      </c>
      <c r="G89" s="104">
        <f>Iedzivotaju_skaits_struktura!F78</f>
        <v>368</v>
      </c>
      <c r="H89" s="104">
        <f>PFI!H91</f>
        <v>279.99400000000003</v>
      </c>
      <c r="I89" s="42">
        <f t="shared" si="50"/>
        <v>621.982720802225</v>
      </c>
      <c r="J89" s="42">
        <f t="shared" si="51"/>
        <v>3585.4508800000003</v>
      </c>
      <c r="K89" s="156">
        <f t="shared" si="52"/>
        <v>334.97840970815258</v>
      </c>
      <c r="L89" s="159">
        <f t="shared" si="40"/>
        <v>720629.1803214578</v>
      </c>
      <c r="M89" s="138">
        <f t="shared" si="41"/>
        <v>-97.829281177668236</v>
      </c>
      <c r="N89" s="178">
        <f t="shared" si="53"/>
        <v>58.69756870660094</v>
      </c>
      <c r="O89" s="300">
        <f t="shared" si="42"/>
        <v>210457.24937294281</v>
      </c>
      <c r="P89" s="306">
        <f t="shared" si="54"/>
        <v>931086.42969440063</v>
      </c>
      <c r="Q89" s="284">
        <f t="shared" si="43"/>
        <v>259.68461453149251</v>
      </c>
      <c r="R89" s="42">
        <f t="shared" si="44"/>
        <v>480419.45354763861</v>
      </c>
      <c r="S89" s="307">
        <f t="shared" si="55"/>
        <v>133.99136388326104</v>
      </c>
      <c r="T89" s="306">
        <f t="shared" si="45"/>
        <v>1411505.8832420392</v>
      </c>
      <c r="U89" s="344">
        <f t="shared" si="38"/>
        <v>393.67597841475356</v>
      </c>
      <c r="V89" s="342">
        <f t="shared" si="46"/>
        <v>1619841.7041473109</v>
      </c>
      <c r="W89" s="352">
        <f t="shared" si="47"/>
        <v>45009.58358735306</v>
      </c>
      <c r="X89" s="353">
        <f t="shared" si="56"/>
        <v>12.553395679863018</v>
      </c>
      <c r="Y89" s="329">
        <f t="shared" si="48"/>
        <v>255466.83296029587</v>
      </c>
      <c r="Z89" s="330">
        <f t="shared" si="49"/>
        <v>1456515.4668293924</v>
      </c>
      <c r="AA89" s="335">
        <f t="shared" si="57"/>
        <v>406.22937409461656</v>
      </c>
      <c r="AB89" s="336">
        <f t="shared" si="58"/>
        <v>754.28040747249736</v>
      </c>
      <c r="AC89" s="171"/>
      <c r="AD89" s="403">
        <f>PFI!Q91</f>
        <v>1397698.3297863619</v>
      </c>
      <c r="AE89" s="410">
        <f t="shared" si="39"/>
        <v>58817.137043030467</v>
      </c>
      <c r="AF89" s="462">
        <f t="shared" si="59"/>
        <v>4.208142471775056E-2</v>
      </c>
      <c r="AG89" s="135"/>
      <c r="AH89" s="135"/>
    </row>
    <row r="90" spans="1:34" ht="15">
      <c r="A90" s="35">
        <v>74</v>
      </c>
      <c r="B90" s="49" t="s">
        <v>76</v>
      </c>
      <c r="C90" s="42">
        <f>Vertetie_ienemumi!J79</f>
        <v>1922690.1485510957</v>
      </c>
      <c r="D90" s="104">
        <f>Iedzivotaju_skaits_struktura!C79</f>
        <v>3743</v>
      </c>
      <c r="E90" s="104">
        <f>Iedzivotaju_skaits_struktura!D79</f>
        <v>196</v>
      </c>
      <c r="F90" s="104">
        <f>Iedzivotaju_skaits_struktura!E79</f>
        <v>298</v>
      </c>
      <c r="G90" s="104">
        <f>Iedzivotaju_skaits_struktura!F79</f>
        <v>824</v>
      </c>
      <c r="H90" s="104">
        <f>PFI!H92</f>
        <v>643.18200000000002</v>
      </c>
      <c r="I90" s="42">
        <f t="shared" si="50"/>
        <v>513.67623525276406</v>
      </c>
      <c r="J90" s="42">
        <f t="shared" si="51"/>
        <v>6760.5166399999998</v>
      </c>
      <c r="K90" s="156">
        <f t="shared" si="52"/>
        <v>284.39988405251461</v>
      </c>
      <c r="L90" s="159">
        <f t="shared" ref="L90:L121" si="60">C90*$L$14</f>
        <v>1153614.0891306575</v>
      </c>
      <c r="M90" s="138">
        <f t="shared" ref="M90:M121" si="61">K90-$K$15</f>
        <v>-148.40780683330621</v>
      </c>
      <c r="N90" s="178">
        <f t="shared" si="53"/>
        <v>89.044684099983726</v>
      </c>
      <c r="O90" s="300">
        <f t="shared" ref="O90:O121" si="62">N90*J90</f>
        <v>601988.06856148341</v>
      </c>
      <c r="P90" s="306">
        <f t="shared" si="54"/>
        <v>1755602.1576921409</v>
      </c>
      <c r="Q90" s="284">
        <f t="shared" ref="Q90:Q121" si="63">P90/J90</f>
        <v>259.68461453149251</v>
      </c>
      <c r="R90" s="42">
        <f t="shared" ref="R90:R121" si="64">C90*$R$14</f>
        <v>769076.05942043837</v>
      </c>
      <c r="S90" s="307">
        <f t="shared" si="55"/>
        <v>113.75995362100586</v>
      </c>
      <c r="T90" s="306">
        <f t="shared" ref="T90:T121" si="65">R90+P90</f>
        <v>2524678.2171125794</v>
      </c>
      <c r="U90" s="344">
        <f t="shared" si="38"/>
        <v>373.44456815249839</v>
      </c>
      <c r="V90" s="342">
        <f t="shared" ref="V90:V121" si="66">($K$7-K90)*J90</f>
        <v>3396215.815592288</v>
      </c>
      <c r="W90" s="352">
        <f t="shared" ref="W90:W121" si="67">V90*$W$14</f>
        <v>94368.640615447453</v>
      </c>
      <c r="X90" s="353">
        <f t="shared" si="56"/>
        <v>13.958791264131472</v>
      </c>
      <c r="Y90" s="329">
        <f t="shared" ref="Y90:Y121" si="68">O90+W90</f>
        <v>696356.70917693083</v>
      </c>
      <c r="Z90" s="330">
        <f t="shared" ref="Z90:Z121" si="69">T90+W90</f>
        <v>2619046.8577280268</v>
      </c>
      <c r="AA90" s="335">
        <f t="shared" si="57"/>
        <v>387.40335941662988</v>
      </c>
      <c r="AB90" s="336">
        <f t="shared" si="58"/>
        <v>699.71863684959305</v>
      </c>
      <c r="AC90" s="171"/>
      <c r="AD90" s="403">
        <f>PFI!Q92</f>
        <v>2515254.6717500556</v>
      </c>
      <c r="AE90" s="410">
        <f t="shared" si="39"/>
        <v>103792.18597797118</v>
      </c>
      <c r="AF90" s="462">
        <f t="shared" si="59"/>
        <v>4.1265080289366818E-2</v>
      </c>
      <c r="AG90" s="135"/>
      <c r="AH90" s="135"/>
    </row>
    <row r="91" spans="1:34" ht="15">
      <c r="A91" s="35">
        <v>75</v>
      </c>
      <c r="B91" s="49" t="s">
        <v>77</v>
      </c>
      <c r="C91" s="42">
        <f>Vertetie_ienemumi!J80</f>
        <v>2108737.0857414799</v>
      </c>
      <c r="D91" s="104">
        <f>Iedzivotaju_skaits_struktura!C80</f>
        <v>3481</v>
      </c>
      <c r="E91" s="104">
        <f>Iedzivotaju_skaits_struktura!D80</f>
        <v>173</v>
      </c>
      <c r="F91" s="104">
        <f>Iedzivotaju_skaits_struktura!E80</f>
        <v>340</v>
      </c>
      <c r="G91" s="104">
        <f>Iedzivotaju_skaits_struktura!F80</f>
        <v>796</v>
      </c>
      <c r="H91" s="104">
        <f>PFI!H93</f>
        <v>350.36599999999999</v>
      </c>
      <c r="I91" s="42">
        <f t="shared" si="50"/>
        <v>605.7848565761218</v>
      </c>
      <c r="J91" s="42">
        <f t="shared" si="51"/>
        <v>6115.8163199999999</v>
      </c>
      <c r="K91" s="156">
        <f t="shared" si="52"/>
        <v>344.80059167988225</v>
      </c>
      <c r="L91" s="159">
        <f t="shared" si="60"/>
        <v>1265242.2514448878</v>
      </c>
      <c r="M91" s="138">
        <f t="shared" si="61"/>
        <v>-88.007099205938573</v>
      </c>
      <c r="N91" s="178">
        <f t="shared" si="53"/>
        <v>52.80425952356314</v>
      </c>
      <c r="O91" s="300">
        <f t="shared" si="62"/>
        <v>322941.15215972287</v>
      </c>
      <c r="P91" s="306">
        <f t="shared" si="54"/>
        <v>1588183.4036046108</v>
      </c>
      <c r="Q91" s="284">
        <f t="shared" si="63"/>
        <v>259.68461453149246</v>
      </c>
      <c r="R91" s="42">
        <f t="shared" si="64"/>
        <v>843494.83429659205</v>
      </c>
      <c r="S91" s="307">
        <f t="shared" si="55"/>
        <v>137.92023667195289</v>
      </c>
      <c r="T91" s="306">
        <f t="shared" si="65"/>
        <v>2431678.2379012029</v>
      </c>
      <c r="U91" s="344">
        <f t="shared" ref="U91:U135" si="70">T91/J91</f>
        <v>397.60485120344538</v>
      </c>
      <c r="V91" s="342">
        <f t="shared" si="66"/>
        <v>2702944.27416912</v>
      </c>
      <c r="W91" s="352">
        <f t="shared" si="67"/>
        <v>75105.114239674222</v>
      </c>
      <c r="X91" s="353">
        <f t="shared" si="56"/>
        <v>12.280472517473223</v>
      </c>
      <c r="Y91" s="329">
        <f t="shared" si="68"/>
        <v>398046.26639939711</v>
      </c>
      <c r="Z91" s="330">
        <f t="shared" si="69"/>
        <v>2506783.3521408769</v>
      </c>
      <c r="AA91" s="335">
        <f t="shared" si="57"/>
        <v>409.88532372091856</v>
      </c>
      <c r="AB91" s="336">
        <f t="shared" si="58"/>
        <v>720.13310891722983</v>
      </c>
      <c r="AC91" s="171"/>
      <c r="AD91" s="403">
        <f>PFI!Q93</f>
        <v>2455267.7537676985</v>
      </c>
      <c r="AE91" s="410">
        <f t="shared" ref="AE91:AE135" si="71">Z91-AD91</f>
        <v>51515.598373178393</v>
      </c>
      <c r="AF91" s="462">
        <f t="shared" si="59"/>
        <v>2.0981662099429199E-2</v>
      </c>
      <c r="AG91" s="135"/>
      <c r="AH91" s="135"/>
    </row>
    <row r="92" spans="1:34" ht="15">
      <c r="A92" s="35">
        <v>76</v>
      </c>
      <c r="B92" s="49" t="s">
        <v>78</v>
      </c>
      <c r="C92" s="42">
        <f>Vertetie_ienemumi!J81</f>
        <v>25712984.54044237</v>
      </c>
      <c r="D92" s="104">
        <f>Iedzivotaju_skaits_struktura!C81</f>
        <v>35782</v>
      </c>
      <c r="E92" s="104">
        <f>Iedzivotaju_skaits_struktura!D81</f>
        <v>2641</v>
      </c>
      <c r="F92" s="104">
        <f>Iedzivotaju_skaits_struktura!E81</f>
        <v>4033</v>
      </c>
      <c r="G92" s="104">
        <f>Iedzivotaju_skaits_struktura!F81</f>
        <v>7689</v>
      </c>
      <c r="H92" s="104">
        <f>PFI!H94</f>
        <v>987.8660000000001</v>
      </c>
      <c r="I92" s="42">
        <f t="shared" si="50"/>
        <v>718.60109944783323</v>
      </c>
      <c r="J92" s="42">
        <f t="shared" si="51"/>
        <v>62300.936320000008</v>
      </c>
      <c r="K92" s="156">
        <f t="shared" si="52"/>
        <v>412.72228090395362</v>
      </c>
      <c r="L92" s="159">
        <f t="shared" si="60"/>
        <v>15427790.724265421</v>
      </c>
      <c r="M92" s="138">
        <f t="shared" si="61"/>
        <v>-20.085409981867201</v>
      </c>
      <c r="N92" s="178">
        <f t="shared" si="53"/>
        <v>12.05124598912032</v>
      </c>
      <c r="O92" s="300">
        <f t="shared" si="62"/>
        <v>750803.90894484054</v>
      </c>
      <c r="P92" s="306">
        <f t="shared" si="54"/>
        <v>16178594.63321026</v>
      </c>
      <c r="Q92" s="284">
        <f t="shared" si="63"/>
        <v>259.68461453149246</v>
      </c>
      <c r="R92" s="42">
        <f t="shared" si="64"/>
        <v>10285193.816176949</v>
      </c>
      <c r="S92" s="307">
        <f t="shared" si="55"/>
        <v>165.08891236158146</v>
      </c>
      <c r="T92" s="306">
        <f t="shared" si="65"/>
        <v>26463788.449387208</v>
      </c>
      <c r="U92" s="344">
        <f t="shared" si="70"/>
        <v>424.77352689307389</v>
      </c>
      <c r="V92" s="342">
        <f t="shared" si="66"/>
        <v>23302917.558448877</v>
      </c>
      <c r="W92" s="352">
        <f t="shared" si="67"/>
        <v>647504.39070114074</v>
      </c>
      <c r="X92" s="353">
        <f t="shared" si="56"/>
        <v>10.393172702498809</v>
      </c>
      <c r="Y92" s="329">
        <f t="shared" si="68"/>
        <v>1398308.2996459813</v>
      </c>
      <c r="Z92" s="330">
        <f t="shared" si="69"/>
        <v>27111292.840088349</v>
      </c>
      <c r="AA92" s="335">
        <f t="shared" si="57"/>
        <v>435.16669959557271</v>
      </c>
      <c r="AB92" s="336">
        <f t="shared" si="58"/>
        <v>757.67963892706803</v>
      </c>
      <c r="AC92" s="171"/>
      <c r="AD92" s="403">
        <f>PFI!Q94</f>
        <v>25578199.871818982</v>
      </c>
      <c r="AE92" s="410">
        <f t="shared" si="71"/>
        <v>1533092.9682693668</v>
      </c>
      <c r="AF92" s="462">
        <f t="shared" si="59"/>
        <v>5.9937484887607972E-2</v>
      </c>
      <c r="AG92" s="135"/>
      <c r="AH92" s="135"/>
    </row>
    <row r="93" spans="1:34" ht="15">
      <c r="A93" s="35">
        <v>77</v>
      </c>
      <c r="B93" s="49" t="s">
        <v>79</v>
      </c>
      <c r="C93" s="42">
        <f>Vertetie_ienemumi!J82</f>
        <v>15871647.764627675</v>
      </c>
      <c r="D93" s="104">
        <f>Iedzivotaju_skaits_struktura!C82</f>
        <v>20227</v>
      </c>
      <c r="E93" s="104">
        <f>Iedzivotaju_skaits_struktura!D82</f>
        <v>1463</v>
      </c>
      <c r="F93" s="104">
        <f>Iedzivotaju_skaits_struktura!E82</f>
        <v>2320</v>
      </c>
      <c r="G93" s="104">
        <f>Iedzivotaju_skaits_struktura!F82</f>
        <v>3869</v>
      </c>
      <c r="H93" s="104">
        <f>PFI!H95</f>
        <v>298.30400000000003</v>
      </c>
      <c r="I93" s="42">
        <f t="shared" si="50"/>
        <v>784.67631208917169</v>
      </c>
      <c r="J93" s="42">
        <f t="shared" si="51"/>
        <v>34530.102079999997</v>
      </c>
      <c r="K93" s="156">
        <f t="shared" si="52"/>
        <v>459.6467084822379</v>
      </c>
      <c r="L93" s="159">
        <f t="shared" si="60"/>
        <v>9522988.6587766036</v>
      </c>
      <c r="M93" s="138">
        <f t="shared" si="61"/>
        <v>26.839017596417079</v>
      </c>
      <c r="N93" s="178">
        <f t="shared" si="53"/>
        <v>-16.103410557850246</v>
      </c>
      <c r="O93" s="300">
        <f t="shared" si="62"/>
        <v>-556052.41039871867</v>
      </c>
      <c r="P93" s="306">
        <f t="shared" si="54"/>
        <v>8966936.2483778857</v>
      </c>
      <c r="Q93" s="284">
        <f t="shared" si="63"/>
        <v>259.68461453149246</v>
      </c>
      <c r="R93" s="42">
        <f t="shared" si="64"/>
        <v>6348659.10585107</v>
      </c>
      <c r="S93" s="307">
        <f t="shared" si="55"/>
        <v>183.85868339289516</v>
      </c>
      <c r="T93" s="306">
        <f t="shared" si="65"/>
        <v>15315595.354228955</v>
      </c>
      <c r="U93" s="344">
        <f t="shared" si="70"/>
        <v>443.54329792438762</v>
      </c>
      <c r="V93" s="342">
        <f t="shared" si="66"/>
        <v>11295265.013770849</v>
      </c>
      <c r="W93" s="352">
        <f t="shared" si="67"/>
        <v>313854.84981462691</v>
      </c>
      <c r="X93" s="353">
        <f t="shared" si="56"/>
        <v>9.0893113807622701</v>
      </c>
      <c r="Y93" s="329">
        <f t="shared" si="68"/>
        <v>-242197.56058409176</v>
      </c>
      <c r="Z93" s="330">
        <f t="shared" si="69"/>
        <v>15629450.204043582</v>
      </c>
      <c r="AA93" s="335">
        <f t="shared" si="57"/>
        <v>452.63260930514991</v>
      </c>
      <c r="AB93" s="336">
        <f t="shared" si="58"/>
        <v>772.70233865840623</v>
      </c>
      <c r="AC93" s="171"/>
      <c r="AD93" s="403">
        <f>PFI!Q95</f>
        <v>14640774.115560681</v>
      </c>
      <c r="AE93" s="410">
        <f t="shared" si="71"/>
        <v>988676.08848290145</v>
      </c>
      <c r="AF93" s="462">
        <f t="shared" si="59"/>
        <v>6.7528948994036053E-2</v>
      </c>
      <c r="AG93" s="135"/>
      <c r="AH93" s="135"/>
    </row>
    <row r="94" spans="1:34" ht="15">
      <c r="A94" s="35">
        <v>78</v>
      </c>
      <c r="B94" s="52" t="s">
        <v>80</v>
      </c>
      <c r="C94" s="42">
        <f>Vertetie_ienemumi!J83</f>
        <v>7881119.4572625821</v>
      </c>
      <c r="D94" s="104">
        <f>Iedzivotaju_skaits_struktura!C83</f>
        <v>10575</v>
      </c>
      <c r="E94" s="104">
        <f>Iedzivotaju_skaits_struktura!D83</f>
        <v>1072</v>
      </c>
      <c r="F94" s="104">
        <f>Iedzivotaju_skaits_struktura!E83</f>
        <v>1323</v>
      </c>
      <c r="G94" s="104">
        <f>Iedzivotaju_skaits_struktura!F83</f>
        <v>1764</v>
      </c>
      <c r="H94" s="104">
        <f>PFI!H96</f>
        <v>285.80400000000003</v>
      </c>
      <c r="I94" s="42">
        <f t="shared" si="50"/>
        <v>745.25952314539779</v>
      </c>
      <c r="J94" s="42">
        <f t="shared" si="51"/>
        <v>19136.24208</v>
      </c>
      <c r="K94" s="156">
        <f t="shared" si="52"/>
        <v>411.84258770949776</v>
      </c>
      <c r="L94" s="159">
        <f t="shared" si="60"/>
        <v>4728671.6743575493</v>
      </c>
      <c r="M94" s="138">
        <f t="shared" si="61"/>
        <v>-20.965103176323055</v>
      </c>
      <c r="N94" s="178">
        <f t="shared" si="53"/>
        <v>12.579061905793832</v>
      </c>
      <c r="O94" s="300">
        <f t="shared" si="62"/>
        <v>240715.97376857692</v>
      </c>
      <c r="P94" s="306">
        <f t="shared" si="54"/>
        <v>4969387.6481261263</v>
      </c>
      <c r="Q94" s="284">
        <f t="shared" si="63"/>
        <v>259.68461453149251</v>
      </c>
      <c r="R94" s="42">
        <f t="shared" si="64"/>
        <v>3152447.7829050329</v>
      </c>
      <c r="S94" s="307">
        <f t="shared" si="55"/>
        <v>164.7370350837991</v>
      </c>
      <c r="T94" s="306">
        <f t="shared" si="65"/>
        <v>8121835.4310311591</v>
      </c>
      <c r="U94" s="344">
        <f t="shared" si="70"/>
        <v>424.42164961529159</v>
      </c>
      <c r="V94" s="342">
        <f t="shared" si="66"/>
        <v>7174515.718365592</v>
      </c>
      <c r="W94" s="352">
        <f t="shared" si="67"/>
        <v>199354.02582719742</v>
      </c>
      <c r="X94" s="353">
        <f t="shared" si="56"/>
        <v>10.417616217112435</v>
      </c>
      <c r="Y94" s="329">
        <f t="shared" si="68"/>
        <v>440069.99959577434</v>
      </c>
      <c r="Z94" s="330">
        <f t="shared" si="69"/>
        <v>8321189.4568583565</v>
      </c>
      <c r="AA94" s="335">
        <f t="shared" si="57"/>
        <v>434.83926583240407</v>
      </c>
      <c r="AB94" s="336">
        <f t="shared" si="58"/>
        <v>786.87370750433627</v>
      </c>
      <c r="AC94" s="171"/>
      <c r="AD94" s="403">
        <f>PFI!Q96</f>
        <v>7859247.2810044726</v>
      </c>
      <c r="AE94" s="410">
        <f t="shared" si="71"/>
        <v>461942.17585388385</v>
      </c>
      <c r="AF94" s="462">
        <f t="shared" si="59"/>
        <v>5.8776898007826039E-2</v>
      </c>
      <c r="AG94" s="135"/>
      <c r="AH94" s="135"/>
    </row>
    <row r="95" spans="1:34" ht="15">
      <c r="A95" s="35">
        <v>79</v>
      </c>
      <c r="B95" s="49" t="s">
        <v>81</v>
      </c>
      <c r="C95" s="42">
        <f>Vertetie_ienemumi!J84</f>
        <v>2406966.8296369147</v>
      </c>
      <c r="D95" s="104">
        <f>Iedzivotaju_skaits_struktura!C84</f>
        <v>4025</v>
      </c>
      <c r="E95" s="104">
        <f>Iedzivotaju_skaits_struktura!D84</f>
        <v>258</v>
      </c>
      <c r="F95" s="104">
        <f>Iedzivotaju_skaits_struktura!E84</f>
        <v>434</v>
      </c>
      <c r="G95" s="104">
        <f>Iedzivotaju_skaits_struktura!F84</f>
        <v>850</v>
      </c>
      <c r="H95" s="104">
        <f>PFI!H97</f>
        <v>485.07</v>
      </c>
      <c r="I95" s="42">
        <f t="shared" si="50"/>
        <v>598.0041812762521</v>
      </c>
      <c r="J95" s="42">
        <f t="shared" si="51"/>
        <v>7409.8664000000008</v>
      </c>
      <c r="K95" s="156">
        <f t="shared" si="52"/>
        <v>324.83268924213189</v>
      </c>
      <c r="L95" s="159">
        <f t="shared" si="60"/>
        <v>1444180.0977821487</v>
      </c>
      <c r="M95" s="138">
        <f t="shared" si="61"/>
        <v>-107.97500164368893</v>
      </c>
      <c r="N95" s="178">
        <f t="shared" si="53"/>
        <v>64.785000986213348</v>
      </c>
      <c r="O95" s="300">
        <f t="shared" si="62"/>
        <v>480048.2020317092</v>
      </c>
      <c r="P95" s="306">
        <f t="shared" si="54"/>
        <v>1924228.299813858</v>
      </c>
      <c r="Q95" s="284">
        <f t="shared" si="63"/>
        <v>259.68461453149246</v>
      </c>
      <c r="R95" s="42">
        <f t="shared" si="64"/>
        <v>962786.73185476591</v>
      </c>
      <c r="S95" s="307">
        <f t="shared" si="55"/>
        <v>129.93307569685274</v>
      </c>
      <c r="T95" s="306">
        <f t="shared" si="65"/>
        <v>2887015.0316686239</v>
      </c>
      <c r="U95" s="344">
        <f t="shared" si="70"/>
        <v>389.61769022834523</v>
      </c>
      <c r="V95" s="342">
        <f t="shared" si="66"/>
        <v>3422821.7334551611</v>
      </c>
      <c r="W95" s="352">
        <f t="shared" si="67"/>
        <v>95107.923522475467</v>
      </c>
      <c r="X95" s="353">
        <f t="shared" si="56"/>
        <v>12.835308815078697</v>
      </c>
      <c r="Y95" s="329">
        <f t="shared" si="68"/>
        <v>575156.12555418466</v>
      </c>
      <c r="Z95" s="330">
        <f t="shared" si="69"/>
        <v>2982122.9551910996</v>
      </c>
      <c r="AA95" s="335">
        <f t="shared" si="57"/>
        <v>402.45299904342397</v>
      </c>
      <c r="AB95" s="336">
        <f t="shared" si="58"/>
        <v>740.90011309095644</v>
      </c>
      <c r="AC95" s="171"/>
      <c r="AD95" s="403">
        <f>PFI!Q97</f>
        <v>2861497.2866664669</v>
      </c>
      <c r="AE95" s="410">
        <f t="shared" si="71"/>
        <v>120625.6685246327</v>
      </c>
      <c r="AF95" s="462">
        <f t="shared" si="59"/>
        <v>4.2154738041061401E-2</v>
      </c>
      <c r="AG95" s="135"/>
      <c r="AH95" s="135"/>
    </row>
    <row r="96" spans="1:34" ht="15">
      <c r="A96" s="35">
        <v>80</v>
      </c>
      <c r="B96" s="49" t="s">
        <v>82</v>
      </c>
      <c r="C96" s="42">
        <f>Vertetie_ienemumi!J85</f>
        <v>1638504.1111258727</v>
      </c>
      <c r="D96" s="104">
        <f>Iedzivotaju_skaits_struktura!C85</f>
        <v>2891</v>
      </c>
      <c r="E96" s="104">
        <f>Iedzivotaju_skaits_struktura!D85</f>
        <v>159</v>
      </c>
      <c r="F96" s="104">
        <f>Iedzivotaju_skaits_struktura!E85</f>
        <v>275</v>
      </c>
      <c r="G96" s="104">
        <f>Iedzivotaju_skaits_struktura!F85</f>
        <v>657</v>
      </c>
      <c r="H96" s="104">
        <f>PFI!H98</f>
        <v>515.03199999999993</v>
      </c>
      <c r="I96" s="42">
        <f t="shared" si="50"/>
        <v>566.7603289954593</v>
      </c>
      <c r="J96" s="42">
        <f t="shared" si="51"/>
        <v>5428.5886399999999</v>
      </c>
      <c r="K96" s="156">
        <f t="shared" si="52"/>
        <v>301.82874772509427</v>
      </c>
      <c r="L96" s="159">
        <f t="shared" si="60"/>
        <v>983102.46667552355</v>
      </c>
      <c r="M96" s="138">
        <f t="shared" si="61"/>
        <v>-130.97894316072654</v>
      </c>
      <c r="N96" s="178">
        <f t="shared" si="53"/>
        <v>78.587365896435927</v>
      </c>
      <c r="O96" s="300">
        <f t="shared" si="62"/>
        <v>426618.48175291548</v>
      </c>
      <c r="P96" s="306">
        <f t="shared" si="54"/>
        <v>1409720.948428439</v>
      </c>
      <c r="Q96" s="284">
        <f t="shared" si="63"/>
        <v>259.68461453149246</v>
      </c>
      <c r="R96" s="42">
        <f t="shared" si="64"/>
        <v>655401.64445034915</v>
      </c>
      <c r="S96" s="307">
        <f t="shared" si="55"/>
        <v>120.73149909003773</v>
      </c>
      <c r="T96" s="306">
        <f t="shared" si="65"/>
        <v>2065122.5928787882</v>
      </c>
      <c r="U96" s="344">
        <f t="shared" si="70"/>
        <v>380.41611362153026</v>
      </c>
      <c r="V96" s="342">
        <f t="shared" si="66"/>
        <v>2632493.806893751</v>
      </c>
      <c r="W96" s="352">
        <f t="shared" si="67"/>
        <v>73147.548764306979</v>
      </c>
      <c r="X96" s="353">
        <f t="shared" si="56"/>
        <v>13.474505735307838</v>
      </c>
      <c r="Y96" s="329">
        <f t="shared" si="68"/>
        <v>499766.03051722248</v>
      </c>
      <c r="Z96" s="330">
        <f t="shared" si="69"/>
        <v>2138270.1416430953</v>
      </c>
      <c r="AA96" s="335">
        <f t="shared" si="57"/>
        <v>393.8906193568381</v>
      </c>
      <c r="AB96" s="336">
        <f t="shared" si="58"/>
        <v>739.62993484714468</v>
      </c>
      <c r="AC96" s="171"/>
      <c r="AD96" s="403">
        <f>PFI!Q98</f>
        <v>2133649.9198055454</v>
      </c>
      <c r="AE96" s="410">
        <f t="shared" si="71"/>
        <v>4620.221837549936</v>
      </c>
      <c r="AF96" s="462">
        <f t="shared" si="59"/>
        <v>2.1654076400550171E-3</v>
      </c>
      <c r="AG96" s="135"/>
      <c r="AH96" s="135"/>
    </row>
    <row r="97" spans="1:34" ht="15">
      <c r="A97" s="35">
        <v>81</v>
      </c>
      <c r="B97" s="49" t="s">
        <v>83</v>
      </c>
      <c r="C97" s="42">
        <f>Vertetie_ienemumi!J86</f>
        <v>2862204.9612615709</v>
      </c>
      <c r="D97" s="104">
        <f>Iedzivotaju_skaits_struktura!C86</f>
        <v>5537</v>
      </c>
      <c r="E97" s="104">
        <f>Iedzivotaju_skaits_struktura!D86</f>
        <v>360</v>
      </c>
      <c r="F97" s="104">
        <f>Iedzivotaju_skaits_struktura!E86</f>
        <v>559</v>
      </c>
      <c r="G97" s="104">
        <f>Iedzivotaju_skaits_struktura!F86</f>
        <v>1279</v>
      </c>
      <c r="H97" s="104">
        <f>PFI!H99</f>
        <v>374.97</v>
      </c>
      <c r="I97" s="42">
        <f t="shared" si="50"/>
        <v>516.92341724066659</v>
      </c>
      <c r="J97" s="42">
        <f t="shared" si="51"/>
        <v>9718.1544000000013</v>
      </c>
      <c r="K97" s="156">
        <f t="shared" si="52"/>
        <v>294.52145370952024</v>
      </c>
      <c r="L97" s="159">
        <f t="shared" si="60"/>
        <v>1717322.9767569425</v>
      </c>
      <c r="M97" s="138">
        <f t="shared" si="61"/>
        <v>-138.28623717630057</v>
      </c>
      <c r="N97" s="178">
        <f t="shared" si="53"/>
        <v>82.971742305780339</v>
      </c>
      <c r="O97" s="300">
        <f t="shared" si="62"/>
        <v>806332.20256458549</v>
      </c>
      <c r="P97" s="306">
        <f t="shared" si="54"/>
        <v>2523655.1793215279</v>
      </c>
      <c r="Q97" s="284">
        <f t="shared" si="63"/>
        <v>259.68461453149246</v>
      </c>
      <c r="R97" s="42">
        <f t="shared" si="64"/>
        <v>1144881.9845046285</v>
      </c>
      <c r="S97" s="307">
        <f t="shared" si="55"/>
        <v>117.80858148380811</v>
      </c>
      <c r="T97" s="306">
        <f t="shared" si="65"/>
        <v>3668537.1638261564</v>
      </c>
      <c r="U97" s="344">
        <f t="shared" si="70"/>
        <v>377.49319601530061</v>
      </c>
      <c r="V97" s="342">
        <f t="shared" si="66"/>
        <v>4783652.9148646351</v>
      </c>
      <c r="W97" s="352">
        <f t="shared" si="67"/>
        <v>132920.53487277313</v>
      </c>
      <c r="X97" s="353">
        <f t="shared" si="56"/>
        <v>13.677549193165023</v>
      </c>
      <c r="Y97" s="329">
        <f t="shared" si="68"/>
        <v>939252.73743735859</v>
      </c>
      <c r="Z97" s="330">
        <f t="shared" si="69"/>
        <v>3801457.6986989295</v>
      </c>
      <c r="AA97" s="335">
        <f t="shared" si="57"/>
        <v>391.17074520846563</v>
      </c>
      <c r="AB97" s="336">
        <f t="shared" si="58"/>
        <v>686.55548107258971</v>
      </c>
      <c r="AC97" s="171"/>
      <c r="AD97" s="403">
        <f>PFI!Q99</f>
        <v>3656122.2340719691</v>
      </c>
      <c r="AE97" s="410">
        <f t="shared" si="71"/>
        <v>145335.46462696046</v>
      </c>
      <c r="AF97" s="462">
        <f t="shared" si="59"/>
        <v>3.9751259756185542E-2</v>
      </c>
      <c r="AG97" s="135"/>
      <c r="AH97" s="135"/>
    </row>
    <row r="98" spans="1:34" ht="15">
      <c r="A98" s="35">
        <v>82</v>
      </c>
      <c r="B98" s="49" t="s">
        <v>84</v>
      </c>
      <c r="C98" s="42">
        <f>Vertetie_ienemumi!J87</f>
        <v>5171903.7509999592</v>
      </c>
      <c r="D98" s="104">
        <f>Iedzivotaju_skaits_struktura!C87</f>
        <v>10262</v>
      </c>
      <c r="E98" s="104">
        <f>Iedzivotaju_skaits_struktura!D87</f>
        <v>640</v>
      </c>
      <c r="F98" s="104">
        <f>Iedzivotaju_skaits_struktura!E87</f>
        <v>968</v>
      </c>
      <c r="G98" s="104">
        <f>Iedzivotaju_skaits_struktura!F87</f>
        <v>2184</v>
      </c>
      <c r="H98" s="104">
        <f>PFI!H100</f>
        <v>363.09899999999999</v>
      </c>
      <c r="I98" s="42">
        <f t="shared" si="50"/>
        <v>503.98594338335209</v>
      </c>
      <c r="J98" s="42">
        <f t="shared" si="51"/>
        <v>17083.350480000001</v>
      </c>
      <c r="K98" s="156">
        <f t="shared" si="52"/>
        <v>302.74528155673352</v>
      </c>
      <c r="L98" s="159">
        <f t="shared" si="60"/>
        <v>3103142.2505999752</v>
      </c>
      <c r="M98" s="138">
        <f t="shared" si="61"/>
        <v>-130.0624093290873</v>
      </c>
      <c r="N98" s="178">
        <f t="shared" si="53"/>
        <v>78.037445597452376</v>
      </c>
      <c r="O98" s="300">
        <f t="shared" si="62"/>
        <v>1333141.0337052119</v>
      </c>
      <c r="P98" s="306">
        <f t="shared" si="54"/>
        <v>4436283.2843051869</v>
      </c>
      <c r="Q98" s="284">
        <f t="shared" si="63"/>
        <v>259.68461453149246</v>
      </c>
      <c r="R98" s="42">
        <f t="shared" si="64"/>
        <v>2068761.5003999837</v>
      </c>
      <c r="S98" s="307">
        <f t="shared" si="55"/>
        <v>121.09811262269342</v>
      </c>
      <c r="T98" s="306">
        <f t="shared" si="65"/>
        <v>6505044.7847051704</v>
      </c>
      <c r="U98" s="344">
        <f t="shared" si="70"/>
        <v>380.78272715418586</v>
      </c>
      <c r="V98" s="342">
        <f t="shared" si="66"/>
        <v>8268597.8547506547</v>
      </c>
      <c r="W98" s="352">
        <f t="shared" si="67"/>
        <v>229754.63919761041</v>
      </c>
      <c r="X98" s="353">
        <f t="shared" si="56"/>
        <v>13.449038551693427</v>
      </c>
      <c r="Y98" s="329">
        <f t="shared" si="68"/>
        <v>1562895.6729028223</v>
      </c>
      <c r="Z98" s="330">
        <f t="shared" si="69"/>
        <v>6734799.4239027807</v>
      </c>
      <c r="AA98" s="335">
        <f t="shared" si="57"/>
        <v>394.2317657058793</v>
      </c>
      <c r="AB98" s="336">
        <f t="shared" si="58"/>
        <v>656.28526835926527</v>
      </c>
      <c r="AC98" s="171"/>
      <c r="AD98" s="403">
        <f>PFI!Q100</f>
        <v>6476520.100337212</v>
      </c>
      <c r="AE98" s="410">
        <f t="shared" si="71"/>
        <v>258279.32356556877</v>
      </c>
      <c r="AF98" s="462">
        <f t="shared" si="59"/>
        <v>3.9879336366472673E-2</v>
      </c>
      <c r="AG98" s="135"/>
      <c r="AH98" s="135"/>
    </row>
    <row r="99" spans="1:34" ht="15">
      <c r="A99" s="35">
        <v>83</v>
      </c>
      <c r="B99" s="49" t="s">
        <v>85</v>
      </c>
      <c r="C99" s="42">
        <f>Vertetie_ienemumi!J88</f>
        <v>2698393.9725639913</v>
      </c>
      <c r="D99" s="104">
        <f>Iedzivotaju_skaits_struktura!C88</f>
        <v>5782</v>
      </c>
      <c r="E99" s="104">
        <f>Iedzivotaju_skaits_struktura!D88</f>
        <v>346</v>
      </c>
      <c r="F99" s="104">
        <f>Iedzivotaju_skaits_struktura!E88</f>
        <v>673</v>
      </c>
      <c r="G99" s="104">
        <f>Iedzivotaju_skaits_struktura!F88</f>
        <v>1252</v>
      </c>
      <c r="H99" s="104">
        <f>PFI!H101</f>
        <v>519.66</v>
      </c>
      <c r="I99" s="42">
        <f t="shared" si="50"/>
        <v>466.6886842898636</v>
      </c>
      <c r="J99" s="42">
        <f t="shared" si="51"/>
        <v>10501.983200000001</v>
      </c>
      <c r="K99" s="156">
        <f t="shared" si="52"/>
        <v>256.94137204142464</v>
      </c>
      <c r="L99" s="159">
        <f t="shared" si="60"/>
        <v>1619036.3835383947</v>
      </c>
      <c r="M99" s="138">
        <f t="shared" si="61"/>
        <v>-175.86631884439618</v>
      </c>
      <c r="N99" s="178">
        <f t="shared" si="53"/>
        <v>105.5197913066377</v>
      </c>
      <c r="O99" s="300">
        <f t="shared" si="62"/>
        <v>1108167.0755698152</v>
      </c>
      <c r="P99" s="306">
        <f t="shared" si="54"/>
        <v>2727203.4591082102</v>
      </c>
      <c r="Q99" s="284">
        <f t="shared" si="63"/>
        <v>259.68461453149251</v>
      </c>
      <c r="R99" s="42">
        <f t="shared" si="64"/>
        <v>1079357.5890255966</v>
      </c>
      <c r="S99" s="307">
        <f t="shared" si="55"/>
        <v>102.77654881656986</v>
      </c>
      <c r="T99" s="306">
        <f t="shared" si="65"/>
        <v>3806561.0481338068</v>
      </c>
      <c r="U99" s="344">
        <f t="shared" si="70"/>
        <v>362.46116334806237</v>
      </c>
      <c r="V99" s="342">
        <f t="shared" si="66"/>
        <v>5564149.2696657358</v>
      </c>
      <c r="W99" s="352">
        <f t="shared" si="67"/>
        <v>154607.72556004894</v>
      </c>
      <c r="X99" s="353">
        <f t="shared" si="56"/>
        <v>14.721764700599495</v>
      </c>
      <c r="Y99" s="329">
        <f t="shared" si="68"/>
        <v>1262774.8011298641</v>
      </c>
      <c r="Z99" s="330">
        <f t="shared" si="69"/>
        <v>3961168.7736938559</v>
      </c>
      <c r="AA99" s="335">
        <f t="shared" si="57"/>
        <v>377.18292804866184</v>
      </c>
      <c r="AB99" s="336">
        <f t="shared" si="58"/>
        <v>685.08626317776827</v>
      </c>
      <c r="AC99" s="171"/>
      <c r="AD99" s="403">
        <f>PFI!Q101</f>
        <v>3786689.4811641872</v>
      </c>
      <c r="AE99" s="410">
        <f t="shared" si="71"/>
        <v>174479.29252966866</v>
      </c>
      <c r="AF99" s="462">
        <f t="shared" si="59"/>
        <v>4.6077000344909802E-2</v>
      </c>
      <c r="AG99" s="135"/>
      <c r="AH99" s="135"/>
    </row>
    <row r="100" spans="1:34" ht="15">
      <c r="A100" s="35">
        <v>84</v>
      </c>
      <c r="B100" s="49" t="s">
        <v>86</v>
      </c>
      <c r="C100" s="42">
        <f>Vertetie_ienemumi!J89</f>
        <v>5056546.7460959889</v>
      </c>
      <c r="D100" s="104">
        <f>Iedzivotaju_skaits_struktura!C89</f>
        <v>8630</v>
      </c>
      <c r="E100" s="104">
        <f>Iedzivotaju_skaits_struktura!D89</f>
        <v>614</v>
      </c>
      <c r="F100" s="104">
        <f>Iedzivotaju_skaits_struktura!E89</f>
        <v>911</v>
      </c>
      <c r="G100" s="104">
        <f>Iedzivotaju_skaits_struktura!F89</f>
        <v>1737</v>
      </c>
      <c r="H100" s="104">
        <f>PFI!H102</f>
        <v>301.28300000000002</v>
      </c>
      <c r="I100" s="42">
        <f t="shared" si="50"/>
        <v>585.92662179559545</v>
      </c>
      <c r="J100" s="42">
        <f t="shared" si="51"/>
        <v>14779.950159999999</v>
      </c>
      <c r="K100" s="156">
        <f t="shared" si="52"/>
        <v>342.12204312981186</v>
      </c>
      <c r="L100" s="159">
        <f t="shared" si="60"/>
        <v>3033928.0476575932</v>
      </c>
      <c r="M100" s="138">
        <f t="shared" si="61"/>
        <v>-90.685647756008962</v>
      </c>
      <c r="N100" s="178">
        <f t="shared" si="53"/>
        <v>54.411388653605378</v>
      </c>
      <c r="O100" s="300">
        <f t="shared" si="62"/>
        <v>804197.61243667686</v>
      </c>
      <c r="P100" s="306">
        <f t="shared" si="54"/>
        <v>3838125.66009427</v>
      </c>
      <c r="Q100" s="284">
        <f t="shared" si="63"/>
        <v>259.68461453149246</v>
      </c>
      <c r="R100" s="42">
        <f t="shared" si="64"/>
        <v>2022618.6984383957</v>
      </c>
      <c r="S100" s="307">
        <f t="shared" si="55"/>
        <v>136.84881725192474</v>
      </c>
      <c r="T100" s="306">
        <f t="shared" si="65"/>
        <v>5860744.3585326653</v>
      </c>
      <c r="U100" s="344">
        <f t="shared" si="70"/>
        <v>396.5334317834172</v>
      </c>
      <c r="V100" s="342">
        <f t="shared" si="66"/>
        <v>6571730.9791054912</v>
      </c>
      <c r="W100" s="352">
        <f t="shared" si="67"/>
        <v>182604.80271641808</v>
      </c>
      <c r="X100" s="353">
        <f t="shared" si="56"/>
        <v>12.354899762153062</v>
      </c>
      <c r="Y100" s="329">
        <f t="shared" si="68"/>
        <v>986802.41515309492</v>
      </c>
      <c r="Z100" s="330">
        <f t="shared" si="69"/>
        <v>6043349.1612490835</v>
      </c>
      <c r="AA100" s="335">
        <f t="shared" si="57"/>
        <v>408.88833154557022</v>
      </c>
      <c r="AB100" s="336">
        <f t="shared" si="58"/>
        <v>700.27220871947668</v>
      </c>
      <c r="AC100" s="171"/>
      <c r="AD100" s="403">
        <f>PFI!Q102</f>
        <v>5683754.4257784765</v>
      </c>
      <c r="AE100" s="410">
        <f t="shared" si="71"/>
        <v>359594.73547060695</v>
      </c>
      <c r="AF100" s="462">
        <f t="shared" si="59"/>
        <v>6.3267113343193904E-2</v>
      </c>
      <c r="AG100" s="135"/>
      <c r="AH100" s="135"/>
    </row>
    <row r="101" spans="1:34" ht="15">
      <c r="A101" s="35">
        <v>85</v>
      </c>
      <c r="B101" s="49" t="s">
        <v>87</v>
      </c>
      <c r="C101" s="42">
        <f>Vertetie_ienemumi!J90</f>
        <v>1679798.4762958491</v>
      </c>
      <c r="D101" s="104">
        <f>Iedzivotaju_skaits_struktura!C90</f>
        <v>3350</v>
      </c>
      <c r="E101" s="104">
        <f>Iedzivotaju_skaits_struktura!D90</f>
        <v>186</v>
      </c>
      <c r="F101" s="104">
        <f>Iedzivotaju_skaits_struktura!E90</f>
        <v>338</v>
      </c>
      <c r="G101" s="104">
        <f>Iedzivotaju_skaits_struktura!F90</f>
        <v>735</v>
      </c>
      <c r="H101" s="104">
        <f>PFI!H103</f>
        <v>308.71499999999997</v>
      </c>
      <c r="I101" s="42">
        <f t="shared" si="50"/>
        <v>501.43238098383557</v>
      </c>
      <c r="J101" s="42">
        <f t="shared" si="51"/>
        <v>5900.2667999999994</v>
      </c>
      <c r="K101" s="156">
        <f t="shared" si="52"/>
        <v>284.69873197867071</v>
      </c>
      <c r="L101" s="159">
        <f t="shared" si="60"/>
        <v>1007879.0857775094</v>
      </c>
      <c r="M101" s="138">
        <f t="shared" si="61"/>
        <v>-148.10895890715011</v>
      </c>
      <c r="N101" s="178">
        <f t="shared" si="53"/>
        <v>88.865375344290058</v>
      </c>
      <c r="O101" s="300">
        <f t="shared" si="62"/>
        <v>524329.42381345318</v>
      </c>
      <c r="P101" s="306">
        <f t="shared" si="54"/>
        <v>1532208.5095909624</v>
      </c>
      <c r="Q101" s="284">
        <f t="shared" si="63"/>
        <v>259.68461453149246</v>
      </c>
      <c r="R101" s="42">
        <f t="shared" si="64"/>
        <v>671919.3905183397</v>
      </c>
      <c r="S101" s="307">
        <f t="shared" si="55"/>
        <v>113.87949279146831</v>
      </c>
      <c r="T101" s="306">
        <f t="shared" si="65"/>
        <v>2204127.9001093023</v>
      </c>
      <c r="U101" s="344">
        <f t="shared" si="70"/>
        <v>373.56410732296081</v>
      </c>
      <c r="V101" s="342">
        <f t="shared" si="66"/>
        <v>2962297.082921234</v>
      </c>
      <c r="W101" s="352">
        <f t="shared" si="67"/>
        <v>82311.597375807542</v>
      </c>
      <c r="X101" s="353">
        <f t="shared" si="56"/>
        <v>13.950487353522311</v>
      </c>
      <c r="Y101" s="329">
        <f t="shared" si="68"/>
        <v>606641.02118926076</v>
      </c>
      <c r="Z101" s="330">
        <f t="shared" si="69"/>
        <v>2286439.4974851096</v>
      </c>
      <c r="AA101" s="335">
        <f t="shared" si="57"/>
        <v>387.51459467648306</v>
      </c>
      <c r="AB101" s="336">
        <f t="shared" si="58"/>
        <v>682.51925298062974</v>
      </c>
      <c r="AC101" s="171"/>
      <c r="AD101" s="403">
        <f>PFI!Q103</f>
        <v>2178049.3015937796</v>
      </c>
      <c r="AE101" s="410">
        <f t="shared" si="71"/>
        <v>108390.19589133002</v>
      </c>
      <c r="AF101" s="462">
        <f t="shared" si="59"/>
        <v>4.9764803676398017E-2</v>
      </c>
      <c r="AG101" s="135"/>
      <c r="AH101" s="135"/>
    </row>
    <row r="102" spans="1:34" ht="15">
      <c r="A102" s="35">
        <v>86</v>
      </c>
      <c r="B102" s="49" t="s">
        <v>88</v>
      </c>
      <c r="C102" s="42">
        <f>Vertetie_ienemumi!J91</f>
        <v>10488001.183443595</v>
      </c>
      <c r="D102" s="104">
        <f>Iedzivotaju_skaits_struktura!C91</f>
        <v>28390</v>
      </c>
      <c r="E102" s="104">
        <f>Iedzivotaju_skaits_struktura!D91</f>
        <v>1628</v>
      </c>
      <c r="F102" s="104">
        <f>Iedzivotaju_skaits_struktura!E91</f>
        <v>3105</v>
      </c>
      <c r="G102" s="104">
        <f>Iedzivotaju_skaits_struktura!F91</f>
        <v>5590</v>
      </c>
      <c r="H102" s="104">
        <f>PFI!H104</f>
        <v>2516.67</v>
      </c>
      <c r="I102" s="42">
        <f t="shared" si="50"/>
        <v>369.42589585923196</v>
      </c>
      <c r="J102" s="42">
        <f t="shared" si="51"/>
        <v>50283.758399999999</v>
      </c>
      <c r="K102" s="156">
        <f t="shared" si="52"/>
        <v>208.57631802326841</v>
      </c>
      <c r="L102" s="159">
        <f t="shared" si="60"/>
        <v>6292800.7100661565</v>
      </c>
      <c r="M102" s="138">
        <f t="shared" si="61"/>
        <v>-224.2313728625524</v>
      </c>
      <c r="N102" s="178">
        <f t="shared" si="53"/>
        <v>134.53882371753144</v>
      </c>
      <c r="O102" s="300">
        <f t="shared" si="62"/>
        <v>6765117.7072325405</v>
      </c>
      <c r="P102" s="306">
        <f t="shared" si="54"/>
        <v>13057918.417298697</v>
      </c>
      <c r="Q102" s="284">
        <f t="shared" si="63"/>
        <v>259.68461453149246</v>
      </c>
      <c r="R102" s="42">
        <f t="shared" si="64"/>
        <v>4195200.4733774383</v>
      </c>
      <c r="S102" s="307">
        <f t="shared" si="55"/>
        <v>83.430527209307371</v>
      </c>
      <c r="T102" s="306">
        <f t="shared" si="65"/>
        <v>17253118.890676133</v>
      </c>
      <c r="U102" s="344">
        <f t="shared" si="70"/>
        <v>343.1151417407998</v>
      </c>
      <c r="V102" s="342">
        <f t="shared" si="66"/>
        <v>29073262.651165497</v>
      </c>
      <c r="W102" s="352">
        <f t="shared" si="67"/>
        <v>807841.55766846426</v>
      </c>
      <c r="X102" s="353">
        <f t="shared" si="56"/>
        <v>16.065655857348649</v>
      </c>
      <c r="Y102" s="329">
        <f t="shared" si="68"/>
        <v>7572959.2649010047</v>
      </c>
      <c r="Z102" s="330">
        <f t="shared" si="69"/>
        <v>18060960.448344596</v>
      </c>
      <c r="AA102" s="335">
        <f t="shared" si="57"/>
        <v>359.18079759814844</v>
      </c>
      <c r="AB102" s="336">
        <f t="shared" si="58"/>
        <v>636.17331625024997</v>
      </c>
      <c r="AC102" s="171"/>
      <c r="AD102" s="403">
        <f>PFI!Q104</f>
        <v>17488450.173818398</v>
      </c>
      <c r="AE102" s="410">
        <f t="shared" si="71"/>
        <v>572510.27452619746</v>
      </c>
      <c r="AF102" s="462">
        <f t="shared" si="59"/>
        <v>3.2736478580777328E-2</v>
      </c>
      <c r="AG102" s="135"/>
      <c r="AH102" s="135"/>
    </row>
    <row r="103" spans="1:34" ht="15">
      <c r="A103" s="35">
        <v>87</v>
      </c>
      <c r="B103" s="49" t="s">
        <v>89</v>
      </c>
      <c r="C103" s="42">
        <f>Vertetie_ienemumi!J92</f>
        <v>2044194.2705400188</v>
      </c>
      <c r="D103" s="104">
        <f>Iedzivotaju_skaits_struktura!C92</f>
        <v>5393</v>
      </c>
      <c r="E103" s="104">
        <f>Iedzivotaju_skaits_struktura!D92</f>
        <v>235</v>
      </c>
      <c r="F103" s="104">
        <f>Iedzivotaju_skaits_struktura!E92</f>
        <v>509</v>
      </c>
      <c r="G103" s="104">
        <f>Iedzivotaju_skaits_struktura!F92</f>
        <v>1178</v>
      </c>
      <c r="H103" s="104">
        <f>PFI!H105</f>
        <v>627.00099999999998</v>
      </c>
      <c r="I103" s="42">
        <f t="shared" si="50"/>
        <v>379.04585027628758</v>
      </c>
      <c r="J103" s="42">
        <f t="shared" si="51"/>
        <v>9427.0015199999998</v>
      </c>
      <c r="K103" s="156">
        <f t="shared" si="52"/>
        <v>216.84458904595772</v>
      </c>
      <c r="L103" s="159">
        <f t="shared" si="60"/>
        <v>1226516.5623240112</v>
      </c>
      <c r="M103" s="138">
        <f t="shared" si="61"/>
        <v>-215.9631018398631</v>
      </c>
      <c r="N103" s="178">
        <f t="shared" si="53"/>
        <v>129.57786110391785</v>
      </c>
      <c r="O103" s="300">
        <f t="shared" si="62"/>
        <v>1221530.6935849825</v>
      </c>
      <c r="P103" s="306">
        <f t="shared" si="54"/>
        <v>2448047.255908994</v>
      </c>
      <c r="Q103" s="284">
        <f t="shared" si="63"/>
        <v>259.68461453149251</v>
      </c>
      <c r="R103" s="42">
        <f t="shared" si="64"/>
        <v>817677.70821600757</v>
      </c>
      <c r="S103" s="307">
        <f t="shared" si="55"/>
        <v>86.737835618383102</v>
      </c>
      <c r="T103" s="306">
        <f t="shared" si="65"/>
        <v>3265724.9641250018</v>
      </c>
      <c r="U103" s="344">
        <f t="shared" si="70"/>
        <v>346.42245014987566</v>
      </c>
      <c r="V103" s="342">
        <f t="shared" si="66"/>
        <v>5372596.0842155823</v>
      </c>
      <c r="W103" s="352">
        <f t="shared" si="67"/>
        <v>149285.15046529242</v>
      </c>
      <c r="X103" s="353">
        <f t="shared" si="56"/>
        <v>15.835910299640263</v>
      </c>
      <c r="Y103" s="329">
        <f t="shared" si="68"/>
        <v>1370815.8440502749</v>
      </c>
      <c r="Z103" s="330">
        <f t="shared" si="69"/>
        <v>3415010.1145902942</v>
      </c>
      <c r="AA103" s="335">
        <f t="shared" si="57"/>
        <v>362.25836044951592</v>
      </c>
      <c r="AB103" s="336">
        <f t="shared" si="58"/>
        <v>633.23013435755502</v>
      </c>
      <c r="AC103" s="171"/>
      <c r="AD103" s="403">
        <f>PFI!Q105</f>
        <v>3241400.5988365039</v>
      </c>
      <c r="AE103" s="410">
        <f t="shared" si="71"/>
        <v>173609.51575379027</v>
      </c>
      <c r="AF103" s="462">
        <f t="shared" si="59"/>
        <v>5.3560030752171528E-2</v>
      </c>
      <c r="AG103" s="135"/>
      <c r="AH103" s="135"/>
    </row>
    <row r="104" spans="1:34" ht="15">
      <c r="A104" s="35">
        <v>88</v>
      </c>
      <c r="B104" s="49" t="s">
        <v>90</v>
      </c>
      <c r="C104" s="42">
        <f>Vertetie_ienemumi!J93</f>
        <v>2110174.0344584072</v>
      </c>
      <c r="D104" s="104">
        <f>Iedzivotaju_skaits_struktura!C93</f>
        <v>3986</v>
      </c>
      <c r="E104" s="104">
        <f>Iedzivotaju_skaits_struktura!D93</f>
        <v>204</v>
      </c>
      <c r="F104" s="104">
        <f>Iedzivotaju_skaits_struktura!E93</f>
        <v>381</v>
      </c>
      <c r="G104" s="104">
        <f>Iedzivotaju_skaits_struktura!F93</f>
        <v>896</v>
      </c>
      <c r="H104" s="104">
        <f>PFI!H106</f>
        <v>200.351</v>
      </c>
      <c r="I104" s="42">
        <f t="shared" si="50"/>
        <v>529.39639600060389</v>
      </c>
      <c r="J104" s="42">
        <f t="shared" si="51"/>
        <v>6672.99352</v>
      </c>
      <c r="K104" s="156">
        <f t="shared" si="52"/>
        <v>316.22599784248064</v>
      </c>
      <c r="L104" s="159">
        <f t="shared" si="60"/>
        <v>1266104.4206750442</v>
      </c>
      <c r="M104" s="138">
        <f t="shared" si="61"/>
        <v>-116.58169304334018</v>
      </c>
      <c r="N104" s="178">
        <f t="shared" si="53"/>
        <v>69.9490158260041</v>
      </c>
      <c r="O104" s="300">
        <f t="shared" si="62"/>
        <v>466769.32933730283</v>
      </c>
      <c r="P104" s="306">
        <f t="shared" si="54"/>
        <v>1732873.750012347</v>
      </c>
      <c r="Q104" s="284">
        <f t="shared" si="63"/>
        <v>259.68461453149246</v>
      </c>
      <c r="R104" s="42">
        <f t="shared" si="64"/>
        <v>844069.6137833629</v>
      </c>
      <c r="S104" s="307">
        <f t="shared" si="55"/>
        <v>126.49039913699225</v>
      </c>
      <c r="T104" s="306">
        <f t="shared" si="65"/>
        <v>2576943.3637957098</v>
      </c>
      <c r="U104" s="344">
        <f t="shared" si="70"/>
        <v>386.17501366848472</v>
      </c>
      <c r="V104" s="342">
        <f t="shared" si="66"/>
        <v>3139872.2152936165</v>
      </c>
      <c r="W104" s="352">
        <f t="shared" si="67"/>
        <v>87245.772575202936</v>
      </c>
      <c r="X104" s="353">
        <f t="shared" si="56"/>
        <v>13.074457859686778</v>
      </c>
      <c r="Y104" s="329">
        <f t="shared" si="68"/>
        <v>554015.10191250581</v>
      </c>
      <c r="Z104" s="330">
        <f t="shared" si="69"/>
        <v>2664189.1363709127</v>
      </c>
      <c r="AA104" s="335">
        <f t="shared" si="57"/>
        <v>399.24947152817145</v>
      </c>
      <c r="AB104" s="336">
        <f t="shared" si="58"/>
        <v>668.38663732335988</v>
      </c>
      <c r="AC104" s="171"/>
      <c r="AD104" s="403">
        <f>PFI!Q106</f>
        <v>2618818.0958756888</v>
      </c>
      <c r="AE104" s="410">
        <f t="shared" si="71"/>
        <v>45371.040495223831</v>
      </c>
      <c r="AF104" s="462">
        <f t="shared" si="59"/>
        <v>1.7325006485436223E-2</v>
      </c>
      <c r="AG104" s="135"/>
      <c r="AH104" s="135"/>
    </row>
    <row r="105" spans="1:34" ht="15">
      <c r="A105" s="35">
        <v>89</v>
      </c>
      <c r="B105" s="49" t="s">
        <v>91</v>
      </c>
      <c r="C105" s="42">
        <f>Vertetie_ienemumi!J94</f>
        <v>4976811.2221822841</v>
      </c>
      <c r="D105" s="104">
        <f>Iedzivotaju_skaits_struktura!C94</f>
        <v>7014</v>
      </c>
      <c r="E105" s="104">
        <f>Iedzivotaju_skaits_struktura!D94</f>
        <v>534</v>
      </c>
      <c r="F105" s="104">
        <f>Iedzivotaju_skaits_struktura!E94</f>
        <v>787</v>
      </c>
      <c r="G105" s="104">
        <f>Iedzivotaju_skaits_struktura!F94</f>
        <v>1235</v>
      </c>
      <c r="H105" s="104">
        <f>PFI!H107</f>
        <v>324.959</v>
      </c>
      <c r="I105" s="42">
        <f t="shared" si="50"/>
        <v>709.55392389254121</v>
      </c>
      <c r="J105" s="42">
        <f t="shared" si="51"/>
        <v>12237.017680000001</v>
      </c>
      <c r="K105" s="156">
        <f t="shared" si="52"/>
        <v>406.70131827269563</v>
      </c>
      <c r="L105" s="159">
        <f t="shared" si="60"/>
        <v>2986086.7333093705</v>
      </c>
      <c r="M105" s="138">
        <f t="shared" si="61"/>
        <v>-26.106372613125188</v>
      </c>
      <c r="N105" s="178">
        <f t="shared" si="53"/>
        <v>15.663823567875113</v>
      </c>
      <c r="O105" s="300">
        <f t="shared" si="62"/>
        <v>191678.48593648846</v>
      </c>
      <c r="P105" s="306">
        <f t="shared" si="54"/>
        <v>3177765.219245859</v>
      </c>
      <c r="Q105" s="284">
        <f t="shared" si="63"/>
        <v>259.68461453149251</v>
      </c>
      <c r="R105" s="42">
        <f t="shared" si="64"/>
        <v>1990724.4888729136</v>
      </c>
      <c r="S105" s="307">
        <f t="shared" si="55"/>
        <v>162.68052730907826</v>
      </c>
      <c r="T105" s="306">
        <f t="shared" si="65"/>
        <v>5168489.7081187721</v>
      </c>
      <c r="U105" s="344">
        <f t="shared" si="70"/>
        <v>422.36514184057074</v>
      </c>
      <c r="V105" s="342">
        <f t="shared" si="66"/>
        <v>4650788.2332167402</v>
      </c>
      <c r="W105" s="352">
        <f t="shared" si="67"/>
        <v>129228.70252944798</v>
      </c>
      <c r="X105" s="353">
        <f t="shared" si="56"/>
        <v>10.560473630814267</v>
      </c>
      <c r="Y105" s="329">
        <f t="shared" si="68"/>
        <v>320907.18846593646</v>
      </c>
      <c r="Z105" s="330">
        <f t="shared" si="69"/>
        <v>5297718.4106482202</v>
      </c>
      <c r="AA105" s="335">
        <f t="shared" si="57"/>
        <v>432.92561547138502</v>
      </c>
      <c r="AB105" s="336">
        <f t="shared" si="58"/>
        <v>755.3063032004876</v>
      </c>
      <c r="AC105" s="171"/>
      <c r="AD105" s="403">
        <f>PFI!Q107</f>
        <v>4873494.7171775736</v>
      </c>
      <c r="AE105" s="410">
        <f t="shared" si="71"/>
        <v>424223.69347064663</v>
      </c>
      <c r="AF105" s="462">
        <f t="shared" si="59"/>
        <v>8.7047122873733285E-2</v>
      </c>
      <c r="AG105" s="135"/>
      <c r="AH105" s="135"/>
    </row>
    <row r="106" spans="1:34" ht="15">
      <c r="A106" s="35">
        <v>90</v>
      </c>
      <c r="B106" s="49" t="s">
        <v>92</v>
      </c>
      <c r="C106" s="42">
        <f>Vertetie_ienemumi!J95</f>
        <v>955873.50833452935</v>
      </c>
      <c r="D106" s="104">
        <f>Iedzivotaju_skaits_struktura!C95</f>
        <v>1797</v>
      </c>
      <c r="E106" s="104">
        <f>Iedzivotaju_skaits_struktura!D95</f>
        <v>100</v>
      </c>
      <c r="F106" s="104">
        <f>Iedzivotaju_skaits_struktura!E95</f>
        <v>162</v>
      </c>
      <c r="G106" s="104">
        <f>Iedzivotaju_skaits_struktura!F95</f>
        <v>452</v>
      </c>
      <c r="H106" s="104">
        <f>PFI!H108</f>
        <v>447.52199999999999</v>
      </c>
      <c r="I106" s="42">
        <f t="shared" si="50"/>
        <v>531.92738360296573</v>
      </c>
      <c r="J106" s="42">
        <f t="shared" si="51"/>
        <v>3573.8334399999999</v>
      </c>
      <c r="K106" s="156">
        <f t="shared" si="52"/>
        <v>267.46448159445544</v>
      </c>
      <c r="L106" s="159">
        <f t="shared" si="60"/>
        <v>573524.10500071757</v>
      </c>
      <c r="M106" s="138">
        <f t="shared" si="61"/>
        <v>-165.34320929136538</v>
      </c>
      <c r="N106" s="178">
        <f t="shared" si="53"/>
        <v>99.205925574819233</v>
      </c>
      <c r="O106" s="300">
        <f t="shared" si="62"/>
        <v>354545.45426544017</v>
      </c>
      <c r="P106" s="306">
        <f t="shared" si="54"/>
        <v>928069.55926615768</v>
      </c>
      <c r="Q106" s="284">
        <f t="shared" si="63"/>
        <v>259.68461453149246</v>
      </c>
      <c r="R106" s="42">
        <f t="shared" si="64"/>
        <v>382349.40333381179</v>
      </c>
      <c r="S106" s="307">
        <f t="shared" si="55"/>
        <v>106.9857926377822</v>
      </c>
      <c r="T106" s="306">
        <f t="shared" si="65"/>
        <v>1310418.9625999695</v>
      </c>
      <c r="U106" s="344">
        <f t="shared" si="70"/>
        <v>366.67040716927465</v>
      </c>
      <c r="V106" s="342">
        <f t="shared" si="66"/>
        <v>1855876.6893354326</v>
      </c>
      <c r="W106" s="352">
        <f t="shared" si="67"/>
        <v>51568.148148423439</v>
      </c>
      <c r="X106" s="353">
        <f t="shared" si="56"/>
        <v>14.429365277981013</v>
      </c>
      <c r="Y106" s="329">
        <f t="shared" si="68"/>
        <v>406113.60241386364</v>
      </c>
      <c r="Z106" s="330">
        <f t="shared" si="69"/>
        <v>1361987.110748393</v>
      </c>
      <c r="AA106" s="335">
        <f t="shared" si="57"/>
        <v>381.0997724472557</v>
      </c>
      <c r="AB106" s="336">
        <f t="shared" si="58"/>
        <v>757.92271048881082</v>
      </c>
      <c r="AC106" s="171"/>
      <c r="AD106" s="403">
        <f>PFI!Q108</f>
        <v>1288462.2405275097</v>
      </c>
      <c r="AE106" s="410">
        <f t="shared" si="71"/>
        <v>73524.870220883284</v>
      </c>
      <c r="AF106" s="462">
        <f t="shared" si="59"/>
        <v>5.7064047286928155E-2</v>
      </c>
      <c r="AG106" s="135"/>
      <c r="AH106" s="135"/>
    </row>
    <row r="107" spans="1:34" ht="15">
      <c r="A107" s="35">
        <v>91</v>
      </c>
      <c r="B107" s="49" t="s">
        <v>93</v>
      </c>
      <c r="C107" s="42">
        <f>Vertetie_ienemumi!J96</f>
        <v>896553.42623645172</v>
      </c>
      <c r="D107" s="104">
        <f>Iedzivotaju_skaits_struktura!C96</f>
        <v>2305</v>
      </c>
      <c r="E107" s="104">
        <f>Iedzivotaju_skaits_struktura!D96</f>
        <v>109</v>
      </c>
      <c r="F107" s="104">
        <f>Iedzivotaju_skaits_struktura!E96</f>
        <v>248</v>
      </c>
      <c r="G107" s="104">
        <f>Iedzivotaju_skaits_struktura!F96</f>
        <v>497</v>
      </c>
      <c r="H107" s="104">
        <f>PFI!H109</f>
        <v>513.56399999999996</v>
      </c>
      <c r="I107" s="42">
        <f t="shared" si="50"/>
        <v>388.96027168609618</v>
      </c>
      <c r="J107" s="42">
        <f t="shared" si="51"/>
        <v>4516.9372800000001</v>
      </c>
      <c r="K107" s="156">
        <f t="shared" si="52"/>
        <v>198.4870213288531</v>
      </c>
      <c r="L107" s="159">
        <f t="shared" si="60"/>
        <v>537932.05574187101</v>
      </c>
      <c r="M107" s="138">
        <f t="shared" si="61"/>
        <v>-234.32066955696772</v>
      </c>
      <c r="N107" s="178">
        <f t="shared" si="53"/>
        <v>140.59240173418061</v>
      </c>
      <c r="O107" s="300">
        <f t="shared" si="62"/>
        <v>635047.06067785702</v>
      </c>
      <c r="P107" s="306">
        <f t="shared" si="54"/>
        <v>1172979.1164197279</v>
      </c>
      <c r="Q107" s="284">
        <f t="shared" si="63"/>
        <v>259.68461453149246</v>
      </c>
      <c r="R107" s="42">
        <f t="shared" si="64"/>
        <v>358621.37049458071</v>
      </c>
      <c r="S107" s="307">
        <f t="shared" si="55"/>
        <v>79.394808531541244</v>
      </c>
      <c r="T107" s="306">
        <f t="shared" si="65"/>
        <v>1531600.4869143087</v>
      </c>
      <c r="U107" s="344">
        <f t="shared" si="70"/>
        <v>339.07942306303369</v>
      </c>
      <c r="V107" s="342">
        <f t="shared" si="66"/>
        <v>2657193.412592954</v>
      </c>
      <c r="W107" s="352">
        <f t="shared" si="67"/>
        <v>73833.862102484767</v>
      </c>
      <c r="X107" s="353">
        <f t="shared" si="56"/>
        <v>16.346001178587269</v>
      </c>
      <c r="Y107" s="329">
        <f t="shared" si="68"/>
        <v>708880.92278034182</v>
      </c>
      <c r="Z107" s="330">
        <f t="shared" si="69"/>
        <v>1605434.3490167935</v>
      </c>
      <c r="AA107" s="335">
        <f t="shared" si="57"/>
        <v>355.42542424162099</v>
      </c>
      <c r="AB107" s="336">
        <f t="shared" si="58"/>
        <v>696.50080217648315</v>
      </c>
      <c r="AC107" s="171"/>
      <c r="AD107" s="403">
        <f>PFI!Q109</f>
        <v>1552023.2116183406</v>
      </c>
      <c r="AE107" s="410">
        <f t="shared" si="71"/>
        <v>53411.137398452964</v>
      </c>
      <c r="AF107" s="462">
        <f t="shared" si="59"/>
        <v>3.4413877961760431E-2</v>
      </c>
      <c r="AG107" s="135"/>
      <c r="AH107" s="135"/>
    </row>
    <row r="108" spans="1:34" ht="15">
      <c r="A108" s="35">
        <v>92</v>
      </c>
      <c r="B108" s="49" t="s">
        <v>94</v>
      </c>
      <c r="C108" s="42">
        <f>Vertetie_ienemumi!J97</f>
        <v>2048430.3328840814</v>
      </c>
      <c r="D108" s="104">
        <f>Iedzivotaju_skaits_struktura!C97</f>
        <v>3800</v>
      </c>
      <c r="E108" s="104">
        <f>Iedzivotaju_skaits_struktura!D97</f>
        <v>272</v>
      </c>
      <c r="F108" s="104">
        <f>Iedzivotaju_skaits_struktura!E97</f>
        <v>369</v>
      </c>
      <c r="G108" s="104">
        <f>Iedzivotaju_skaits_struktura!F97</f>
        <v>780</v>
      </c>
      <c r="H108" s="104">
        <f>PFI!H110</f>
        <v>231.61199999999999</v>
      </c>
      <c r="I108" s="42">
        <f t="shared" si="50"/>
        <v>539.06061391686353</v>
      </c>
      <c r="J108" s="42">
        <f t="shared" si="51"/>
        <v>6568.6702399999986</v>
      </c>
      <c r="K108" s="156">
        <f t="shared" si="52"/>
        <v>311.84855656326596</v>
      </c>
      <c r="L108" s="159">
        <f t="shared" si="60"/>
        <v>1229058.1997304489</v>
      </c>
      <c r="M108" s="138">
        <f t="shared" si="61"/>
        <v>-120.95913432255486</v>
      </c>
      <c r="N108" s="178">
        <f t="shared" si="53"/>
        <v>72.575480593532916</v>
      </c>
      <c r="O108" s="300">
        <f t="shared" si="62"/>
        <v>476724.39952843712</v>
      </c>
      <c r="P108" s="306">
        <f t="shared" si="54"/>
        <v>1705782.599258886</v>
      </c>
      <c r="Q108" s="284">
        <f t="shared" si="63"/>
        <v>259.68461453149251</v>
      </c>
      <c r="R108" s="42">
        <f t="shared" si="64"/>
        <v>819372.13315363263</v>
      </c>
      <c r="S108" s="307">
        <f t="shared" si="55"/>
        <v>124.7394226253064</v>
      </c>
      <c r="T108" s="306">
        <f t="shared" si="65"/>
        <v>2525154.7324125185</v>
      </c>
      <c r="U108" s="344">
        <f t="shared" si="70"/>
        <v>384.42403715679887</v>
      </c>
      <c r="V108" s="342">
        <f t="shared" si="66"/>
        <v>3119538.5038921484</v>
      </c>
      <c r="W108" s="352">
        <f t="shared" si="67"/>
        <v>86680.771760233023</v>
      </c>
      <c r="X108" s="353">
        <f t="shared" si="56"/>
        <v>13.196091232041059</v>
      </c>
      <c r="Y108" s="329">
        <f t="shared" si="68"/>
        <v>563405.17128867016</v>
      </c>
      <c r="Z108" s="330">
        <f t="shared" si="69"/>
        <v>2611835.5041727517</v>
      </c>
      <c r="AA108" s="335">
        <f t="shared" si="57"/>
        <v>397.62012838883999</v>
      </c>
      <c r="AB108" s="336">
        <f t="shared" si="58"/>
        <v>687.32513267703996</v>
      </c>
      <c r="AC108" s="171"/>
      <c r="AD108" s="403">
        <f>PFI!Q110</f>
        <v>2491253.6041202657</v>
      </c>
      <c r="AE108" s="410">
        <f t="shared" si="71"/>
        <v>120581.90005248599</v>
      </c>
      <c r="AF108" s="462">
        <f t="shared" si="59"/>
        <v>4.8402097583745141E-2</v>
      </c>
      <c r="AG108" s="135"/>
      <c r="AH108" s="135"/>
    </row>
    <row r="109" spans="1:34" ht="15">
      <c r="A109" s="35">
        <v>93</v>
      </c>
      <c r="B109" s="49" t="s">
        <v>95</v>
      </c>
      <c r="C109" s="42">
        <f>Vertetie_ienemumi!J98</f>
        <v>2714705.0212492552</v>
      </c>
      <c r="D109" s="104">
        <f>Iedzivotaju_skaits_struktura!C98</f>
        <v>5368</v>
      </c>
      <c r="E109" s="104">
        <f>Iedzivotaju_skaits_struktura!D98</f>
        <v>288</v>
      </c>
      <c r="F109" s="104">
        <f>Iedzivotaju_skaits_struktura!E98</f>
        <v>549</v>
      </c>
      <c r="G109" s="104">
        <f>Iedzivotaju_skaits_struktura!F98</f>
        <v>1280</v>
      </c>
      <c r="H109" s="104">
        <f>PFI!H111</f>
        <v>352.22300000000001</v>
      </c>
      <c r="I109" s="42">
        <f t="shared" si="50"/>
        <v>505.7200114100699</v>
      </c>
      <c r="J109" s="42">
        <f t="shared" si="51"/>
        <v>9314.2389600000006</v>
      </c>
      <c r="K109" s="156">
        <f t="shared" si="52"/>
        <v>291.45752357305366</v>
      </c>
      <c r="L109" s="159">
        <f t="shared" si="60"/>
        <v>1628823.012749553</v>
      </c>
      <c r="M109" s="138">
        <f t="shared" si="61"/>
        <v>-141.35016731276716</v>
      </c>
      <c r="N109" s="178">
        <f t="shared" si="53"/>
        <v>84.810100387660285</v>
      </c>
      <c r="O109" s="300">
        <f t="shared" si="62"/>
        <v>789941.54123225657</v>
      </c>
      <c r="P109" s="306">
        <f t="shared" si="54"/>
        <v>2418764.5539818094</v>
      </c>
      <c r="Q109" s="284">
        <f t="shared" si="63"/>
        <v>259.68461453149246</v>
      </c>
      <c r="R109" s="42">
        <f t="shared" si="64"/>
        <v>1085882.0084997022</v>
      </c>
      <c r="S109" s="307">
        <f t="shared" si="55"/>
        <v>116.58300942922149</v>
      </c>
      <c r="T109" s="306">
        <f t="shared" si="65"/>
        <v>3504646.5624815114</v>
      </c>
      <c r="U109" s="344">
        <f t="shared" si="70"/>
        <v>376.26762396071393</v>
      </c>
      <c r="V109" s="342">
        <f t="shared" si="66"/>
        <v>4613368.2302353643</v>
      </c>
      <c r="W109" s="352">
        <f t="shared" si="67"/>
        <v>128188.93503382357</v>
      </c>
      <c r="X109" s="353">
        <f t="shared" si="56"/>
        <v>13.762684808101977</v>
      </c>
      <c r="Y109" s="329">
        <f t="shared" si="68"/>
        <v>918130.47626608016</v>
      </c>
      <c r="Z109" s="330">
        <f t="shared" si="69"/>
        <v>3632835.4975153347</v>
      </c>
      <c r="AA109" s="335">
        <f t="shared" si="57"/>
        <v>390.03030876881587</v>
      </c>
      <c r="AB109" s="336">
        <f t="shared" si="58"/>
        <v>676.75773053564353</v>
      </c>
      <c r="AC109" s="171"/>
      <c r="AD109" s="403">
        <f>PFI!Q111</f>
        <v>3439725.4076053547</v>
      </c>
      <c r="AE109" s="410">
        <f t="shared" si="71"/>
        <v>193110.08990998007</v>
      </c>
      <c r="AF109" s="462">
        <f t="shared" si="59"/>
        <v>5.6141135418253718E-2</v>
      </c>
      <c r="AG109" s="135"/>
      <c r="AH109" s="135"/>
    </row>
    <row r="110" spans="1:34" ht="15">
      <c r="A110" s="35">
        <v>94</v>
      </c>
      <c r="B110" s="49" t="s">
        <v>96</v>
      </c>
      <c r="C110" s="42">
        <f>Vertetie_ienemumi!J99</f>
        <v>4808035.4034433635</v>
      </c>
      <c r="D110" s="104">
        <f>Iedzivotaju_skaits_struktura!C99</f>
        <v>8219</v>
      </c>
      <c r="E110" s="104">
        <f>Iedzivotaju_skaits_struktura!D99</f>
        <v>372</v>
      </c>
      <c r="F110" s="104">
        <f>Iedzivotaju_skaits_struktura!E99</f>
        <v>810</v>
      </c>
      <c r="G110" s="104">
        <f>Iedzivotaju_skaits_struktura!F99</f>
        <v>1873</v>
      </c>
      <c r="H110" s="104">
        <f>PFI!H112</f>
        <v>637.23699999999997</v>
      </c>
      <c r="I110" s="42">
        <f t="shared" si="50"/>
        <v>584.99031554244596</v>
      </c>
      <c r="J110" s="42">
        <f t="shared" si="51"/>
        <v>14084.70024</v>
      </c>
      <c r="K110" s="156">
        <f t="shared" si="52"/>
        <v>341.36583111571878</v>
      </c>
      <c r="L110" s="159">
        <f t="shared" si="60"/>
        <v>2884821.2420660178</v>
      </c>
      <c r="M110" s="138">
        <f t="shared" si="61"/>
        <v>-91.441859770102042</v>
      </c>
      <c r="N110" s="178">
        <f t="shared" si="53"/>
        <v>54.865115862061224</v>
      </c>
      <c r="O110" s="300">
        <f t="shared" si="62"/>
        <v>772758.71055000147</v>
      </c>
      <c r="P110" s="306">
        <f t="shared" si="54"/>
        <v>3657579.9526160192</v>
      </c>
      <c r="Q110" s="284">
        <f t="shared" si="63"/>
        <v>259.68461453149246</v>
      </c>
      <c r="R110" s="42">
        <f t="shared" si="64"/>
        <v>1923214.1613773454</v>
      </c>
      <c r="S110" s="307">
        <f t="shared" si="55"/>
        <v>136.54633244628749</v>
      </c>
      <c r="T110" s="306">
        <f t="shared" si="65"/>
        <v>5580794.1139933644</v>
      </c>
      <c r="U110" s="344">
        <f t="shared" si="70"/>
        <v>396.23094697777992</v>
      </c>
      <c r="V110" s="342">
        <f t="shared" si="66"/>
        <v>6273247.3000790924</v>
      </c>
      <c r="W110" s="352">
        <f t="shared" si="67"/>
        <v>174311.01322686338</v>
      </c>
      <c r="X110" s="353">
        <f t="shared" si="56"/>
        <v>12.375912178224914</v>
      </c>
      <c r="Y110" s="329">
        <f t="shared" si="68"/>
        <v>947069.72377686482</v>
      </c>
      <c r="Z110" s="330">
        <f t="shared" si="69"/>
        <v>5755105.1272202274</v>
      </c>
      <c r="AA110" s="335">
        <f t="shared" si="57"/>
        <v>408.60685915600482</v>
      </c>
      <c r="AB110" s="336">
        <f t="shared" si="58"/>
        <v>700.21962857041331</v>
      </c>
      <c r="AC110" s="171"/>
      <c r="AD110" s="403">
        <f>PFI!Q112</f>
        <v>5604148.5139357792</v>
      </c>
      <c r="AE110" s="410">
        <f t="shared" si="71"/>
        <v>150956.61328444816</v>
      </c>
      <c r="AF110" s="462">
        <f t="shared" si="59"/>
        <v>2.6936583302363593E-2</v>
      </c>
      <c r="AG110" s="135"/>
      <c r="AH110" s="135"/>
    </row>
    <row r="111" spans="1:34" ht="15">
      <c r="A111" s="35">
        <v>95</v>
      </c>
      <c r="B111" s="49" t="s">
        <v>97</v>
      </c>
      <c r="C111" s="42">
        <f>Vertetie_ienemumi!J100</f>
        <v>1966455.5752765455</v>
      </c>
      <c r="D111" s="104">
        <f>Iedzivotaju_skaits_struktura!C100</f>
        <v>3877</v>
      </c>
      <c r="E111" s="104">
        <f>Iedzivotaju_skaits_struktura!D100</f>
        <v>270</v>
      </c>
      <c r="F111" s="104">
        <f>Iedzivotaju_skaits_struktura!E100</f>
        <v>418</v>
      </c>
      <c r="G111" s="104">
        <f>Iedzivotaju_skaits_struktura!F100</f>
        <v>699</v>
      </c>
      <c r="H111" s="104">
        <f>PFI!H113</f>
        <v>317.24299999999999</v>
      </c>
      <c r="I111" s="42">
        <f t="shared" si="50"/>
        <v>507.21062039632329</v>
      </c>
      <c r="J111" s="42">
        <f t="shared" si="51"/>
        <v>6870.9493599999996</v>
      </c>
      <c r="K111" s="156">
        <f t="shared" si="52"/>
        <v>286.19852545042562</v>
      </c>
      <c r="L111" s="159">
        <f t="shared" si="60"/>
        <v>1179873.3451659272</v>
      </c>
      <c r="M111" s="138">
        <f t="shared" si="61"/>
        <v>-146.6091654353952</v>
      </c>
      <c r="N111" s="178">
        <f t="shared" si="53"/>
        <v>87.965499261237113</v>
      </c>
      <c r="O111" s="300">
        <f t="shared" si="62"/>
        <v>604406.4908510776</v>
      </c>
      <c r="P111" s="306">
        <f t="shared" si="54"/>
        <v>1784279.8360170047</v>
      </c>
      <c r="Q111" s="284">
        <f t="shared" si="63"/>
        <v>259.68461453149246</v>
      </c>
      <c r="R111" s="42">
        <f t="shared" si="64"/>
        <v>786582.23011061829</v>
      </c>
      <c r="S111" s="307">
        <f t="shared" si="55"/>
        <v>114.47941018017026</v>
      </c>
      <c r="T111" s="306">
        <f t="shared" si="65"/>
        <v>2570862.066127623</v>
      </c>
      <c r="U111" s="344">
        <f t="shared" si="70"/>
        <v>374.16402471166271</v>
      </c>
      <c r="V111" s="342">
        <f t="shared" si="66"/>
        <v>3439334.4665672337</v>
      </c>
      <c r="W111" s="352">
        <f t="shared" si="67"/>
        <v>95566.753073141168</v>
      </c>
      <c r="X111" s="353">
        <f t="shared" si="56"/>
        <v>13.908813479181452</v>
      </c>
      <c r="Y111" s="329">
        <f t="shared" si="68"/>
        <v>699973.24392421881</v>
      </c>
      <c r="Z111" s="330">
        <f t="shared" si="69"/>
        <v>2666428.8192007639</v>
      </c>
      <c r="AA111" s="335">
        <f t="shared" si="57"/>
        <v>388.07283819084415</v>
      </c>
      <c r="AB111" s="336">
        <f t="shared" si="58"/>
        <v>687.75569233963472</v>
      </c>
      <c r="AC111" s="171"/>
      <c r="AD111" s="403">
        <f>PFI!Q113</f>
        <v>2568467.5253974725</v>
      </c>
      <c r="AE111" s="410">
        <f t="shared" si="71"/>
        <v>97961.293803291395</v>
      </c>
      <c r="AF111" s="462">
        <f t="shared" si="59"/>
        <v>3.8139977568192762E-2</v>
      </c>
      <c r="AG111" s="135"/>
      <c r="AH111" s="135"/>
    </row>
    <row r="112" spans="1:34" ht="15">
      <c r="A112" s="35">
        <v>96</v>
      </c>
      <c r="B112" s="49" t="s">
        <v>98</v>
      </c>
      <c r="C112" s="42">
        <f>Vertetie_ienemumi!J101</f>
        <v>19451744.879018713</v>
      </c>
      <c r="D112" s="104">
        <f>Iedzivotaju_skaits_struktura!C101</f>
        <v>23432</v>
      </c>
      <c r="E112" s="104">
        <f>Iedzivotaju_skaits_struktura!D101</f>
        <v>2076</v>
      </c>
      <c r="F112" s="104">
        <f>Iedzivotaju_skaits_struktura!E101</f>
        <v>2698</v>
      </c>
      <c r="G112" s="104">
        <f>Iedzivotaju_skaits_struktura!F101</f>
        <v>4428</v>
      </c>
      <c r="H112" s="104">
        <f>PFI!H114</f>
        <v>123</v>
      </c>
      <c r="I112" s="42">
        <f t="shared" si="50"/>
        <v>830.13592006737417</v>
      </c>
      <c r="J112" s="42">
        <f t="shared" si="51"/>
        <v>40549</v>
      </c>
      <c r="K112" s="156">
        <f t="shared" si="52"/>
        <v>479.70960761100673</v>
      </c>
      <c r="L112" s="159">
        <f t="shared" si="60"/>
        <v>11671046.927411227</v>
      </c>
      <c r="M112" s="138">
        <f t="shared" si="61"/>
        <v>46.901916725185913</v>
      </c>
      <c r="N112" s="178">
        <f t="shared" si="53"/>
        <v>-28.141150035111547</v>
      </c>
      <c r="O112" s="300">
        <f t="shared" si="62"/>
        <v>-1141095.4927737382</v>
      </c>
      <c r="P112" s="306">
        <f t="shared" si="54"/>
        <v>10529951.434637489</v>
      </c>
      <c r="Q112" s="284">
        <f t="shared" si="63"/>
        <v>259.68461453149251</v>
      </c>
      <c r="R112" s="42">
        <f t="shared" si="64"/>
        <v>7780697.9516074853</v>
      </c>
      <c r="S112" s="307">
        <f t="shared" si="55"/>
        <v>191.88384304440271</v>
      </c>
      <c r="T112" s="306">
        <f t="shared" si="65"/>
        <v>18310649.386244975</v>
      </c>
      <c r="U112" s="344">
        <f t="shared" si="70"/>
        <v>451.5684575758952</v>
      </c>
      <c r="V112" s="342">
        <f t="shared" si="66"/>
        <v>12450597.711776253</v>
      </c>
      <c r="W112" s="352">
        <f t="shared" si="67"/>
        <v>345957.39632206474</v>
      </c>
      <c r="X112" s="353">
        <f t="shared" si="56"/>
        <v>8.5318354662769664</v>
      </c>
      <c r="Y112" s="329">
        <f t="shared" si="68"/>
        <v>-795138.09645167342</v>
      </c>
      <c r="Z112" s="330">
        <f t="shared" si="69"/>
        <v>18656606.782567039</v>
      </c>
      <c r="AA112" s="335">
        <f t="shared" si="57"/>
        <v>460.10029304217215</v>
      </c>
      <c r="AB112" s="336">
        <f t="shared" si="58"/>
        <v>796.20206480740183</v>
      </c>
      <c r="AC112" s="171"/>
      <c r="AD112" s="403">
        <f>PFI!Q114</f>
        <v>17288779.135227121</v>
      </c>
      <c r="AE112" s="410">
        <f t="shared" si="71"/>
        <v>1367827.6473399177</v>
      </c>
      <c r="AF112" s="462">
        <f t="shared" si="59"/>
        <v>7.911649727497938E-2</v>
      </c>
      <c r="AG112" s="135"/>
      <c r="AH112" s="135"/>
    </row>
    <row r="113" spans="1:34" ht="15">
      <c r="A113" s="35">
        <v>97</v>
      </c>
      <c r="B113" s="49" t="s">
        <v>99</v>
      </c>
      <c r="C113" s="42">
        <f>Vertetie_ienemumi!J102</f>
        <v>14881579.496172726</v>
      </c>
      <c r="D113" s="104">
        <f>Iedzivotaju_skaits_struktura!C102</f>
        <v>25537</v>
      </c>
      <c r="E113" s="104">
        <f>Iedzivotaju_skaits_struktura!D102</f>
        <v>1742</v>
      </c>
      <c r="F113" s="104">
        <f>Iedzivotaju_skaits_struktura!E102</f>
        <v>2937</v>
      </c>
      <c r="G113" s="104">
        <f>Iedzivotaju_skaits_struktura!F102</f>
        <v>4947</v>
      </c>
      <c r="H113" s="104">
        <f>PFI!H115</f>
        <v>1680.259</v>
      </c>
      <c r="I113" s="42">
        <f t="shared" si="50"/>
        <v>582.74580006158612</v>
      </c>
      <c r="J113" s="42">
        <f t="shared" si="51"/>
        <v>45402.673679999993</v>
      </c>
      <c r="K113" s="156">
        <f t="shared" si="52"/>
        <v>327.76879179095801</v>
      </c>
      <c r="L113" s="159">
        <f t="shared" si="60"/>
        <v>8928947.6977036353</v>
      </c>
      <c r="M113" s="138">
        <f t="shared" si="61"/>
        <v>-105.03889909486281</v>
      </c>
      <c r="N113" s="178">
        <f t="shared" si="53"/>
        <v>63.023339456917682</v>
      </c>
      <c r="O113" s="300">
        <f t="shared" si="62"/>
        <v>2861428.1155863013</v>
      </c>
      <c r="P113" s="306">
        <f t="shared" si="54"/>
        <v>11790375.813289937</v>
      </c>
      <c r="Q113" s="284">
        <f t="shared" si="63"/>
        <v>259.68461453149246</v>
      </c>
      <c r="R113" s="42">
        <f t="shared" si="64"/>
        <v>5952631.7984690908</v>
      </c>
      <c r="S113" s="307">
        <f t="shared" si="55"/>
        <v>131.1075167163832</v>
      </c>
      <c r="T113" s="306">
        <f t="shared" si="65"/>
        <v>17743007.611759029</v>
      </c>
      <c r="U113" s="344">
        <f t="shared" si="70"/>
        <v>390.79213124787572</v>
      </c>
      <c r="V113" s="342">
        <f t="shared" si="66"/>
        <v>20839440.757777538</v>
      </c>
      <c r="W113" s="352">
        <f t="shared" si="67"/>
        <v>579053.2175454963</v>
      </c>
      <c r="X113" s="353">
        <f t="shared" si="56"/>
        <v>12.753725069732422</v>
      </c>
      <c r="Y113" s="329">
        <f t="shared" si="68"/>
        <v>3440481.3331317976</v>
      </c>
      <c r="Z113" s="330">
        <f t="shared" si="69"/>
        <v>18322060.829304524</v>
      </c>
      <c r="AA113" s="335">
        <f t="shared" si="57"/>
        <v>403.54585631760807</v>
      </c>
      <c r="AB113" s="336">
        <f t="shared" si="58"/>
        <v>717.47115280982587</v>
      </c>
      <c r="AC113" s="171"/>
      <c r="AD113" s="403">
        <f>PFI!Q115</f>
        <v>17464748.148172677</v>
      </c>
      <c r="AE113" s="410">
        <f t="shared" si="71"/>
        <v>857312.6811318472</v>
      </c>
      <c r="AF113" s="462">
        <f t="shared" si="59"/>
        <v>4.9088178876575794E-2</v>
      </c>
      <c r="AG113" s="135"/>
      <c r="AH113" s="135"/>
    </row>
    <row r="114" spans="1:34" ht="15">
      <c r="A114" s="35">
        <v>98</v>
      </c>
      <c r="B114" s="49" t="s">
        <v>100</v>
      </c>
      <c r="C114" s="42">
        <f>Vertetie_ienemumi!J103</f>
        <v>5859990.9106565174</v>
      </c>
      <c r="D114" s="104">
        <f>Iedzivotaju_skaits_struktura!C103</f>
        <v>6127</v>
      </c>
      <c r="E114" s="104">
        <f>Iedzivotaju_skaits_struktura!D103</f>
        <v>412</v>
      </c>
      <c r="F114" s="104">
        <f>Iedzivotaju_skaits_struktura!E103</f>
        <v>636</v>
      </c>
      <c r="G114" s="104">
        <f>Iedzivotaju_skaits_struktura!F103</f>
        <v>1471</v>
      </c>
      <c r="H114" s="104">
        <f>PFI!H116</f>
        <v>47.738999999999997</v>
      </c>
      <c r="I114" s="42">
        <f t="shared" si="50"/>
        <v>956.4209091980606</v>
      </c>
      <c r="J114" s="42">
        <f t="shared" si="51"/>
        <v>10325.54328</v>
      </c>
      <c r="K114" s="156">
        <f t="shared" si="52"/>
        <v>567.5237371777805</v>
      </c>
      <c r="L114" s="159">
        <f t="shared" si="60"/>
        <v>3515994.5463939104</v>
      </c>
      <c r="M114" s="138">
        <f t="shared" si="61"/>
        <v>134.71604629195969</v>
      </c>
      <c r="N114" s="178">
        <f t="shared" si="53"/>
        <v>-80.829627775175808</v>
      </c>
      <c r="O114" s="300">
        <f t="shared" si="62"/>
        <v>-834609.81989886786</v>
      </c>
      <c r="P114" s="306">
        <f t="shared" si="54"/>
        <v>2681384.7264950424</v>
      </c>
      <c r="Q114" s="284">
        <f t="shared" si="63"/>
        <v>259.68461453149246</v>
      </c>
      <c r="R114" s="42">
        <f t="shared" si="64"/>
        <v>2343996.3642626069</v>
      </c>
      <c r="S114" s="307">
        <f t="shared" si="55"/>
        <v>227.0094948711122</v>
      </c>
      <c r="T114" s="306">
        <f t="shared" si="65"/>
        <v>5025381.0907576494</v>
      </c>
      <c r="U114" s="344">
        <f t="shared" si="70"/>
        <v>486.69410940260468</v>
      </c>
      <c r="V114" s="342">
        <f t="shared" si="66"/>
        <v>2263736.4107235591</v>
      </c>
      <c r="W114" s="352">
        <f t="shared" si="67"/>
        <v>62901.105050775142</v>
      </c>
      <c r="X114" s="353">
        <f t="shared" si="56"/>
        <v>6.0917961743098852</v>
      </c>
      <c r="Y114" s="329">
        <f t="shared" si="68"/>
        <v>-771708.71484809276</v>
      </c>
      <c r="Z114" s="330">
        <f t="shared" si="69"/>
        <v>5088282.1958084246</v>
      </c>
      <c r="AA114" s="335">
        <f t="shared" si="57"/>
        <v>492.78590557691456</v>
      </c>
      <c r="AB114" s="336">
        <f t="shared" si="58"/>
        <v>830.46877685791162</v>
      </c>
      <c r="AC114" s="171"/>
      <c r="AD114" s="403">
        <f>PFI!Q116</f>
        <v>4809301.8422484268</v>
      </c>
      <c r="AE114" s="410">
        <f t="shared" si="71"/>
        <v>278980.35355999786</v>
      </c>
      <c r="AF114" s="462">
        <f t="shared" si="59"/>
        <v>5.8008493272189821E-2</v>
      </c>
      <c r="AG114" s="135"/>
      <c r="AH114" s="135"/>
    </row>
    <row r="115" spans="1:34" ht="15">
      <c r="A115" s="35">
        <v>99</v>
      </c>
      <c r="B115" s="49" t="s">
        <v>101</v>
      </c>
      <c r="C115" s="42">
        <f>Vertetie_ienemumi!J104</f>
        <v>1822856.757385195</v>
      </c>
      <c r="D115" s="104">
        <f>Iedzivotaju_skaits_struktura!C104</f>
        <v>2360</v>
      </c>
      <c r="E115" s="104">
        <f>Iedzivotaju_skaits_struktura!D104</f>
        <v>150</v>
      </c>
      <c r="F115" s="104">
        <f>Iedzivotaju_skaits_struktura!E104</f>
        <v>275</v>
      </c>
      <c r="G115" s="104">
        <f>Iedzivotaju_skaits_struktura!F104</f>
        <v>457</v>
      </c>
      <c r="H115" s="104">
        <f>PFI!H117</f>
        <v>229.90299999999999</v>
      </c>
      <c r="I115" s="42">
        <f t="shared" si="50"/>
        <v>772.39693109542156</v>
      </c>
      <c r="J115" s="42">
        <f t="shared" si="51"/>
        <v>4295.13256</v>
      </c>
      <c r="K115" s="156">
        <f t="shared" si="52"/>
        <v>424.40058180304334</v>
      </c>
      <c r="L115" s="159">
        <f t="shared" si="60"/>
        <v>1093714.0544311169</v>
      </c>
      <c r="M115" s="138">
        <f t="shared" si="61"/>
        <v>-8.407109082777481</v>
      </c>
      <c r="N115" s="178">
        <f t="shared" si="53"/>
        <v>5.0442654496664883</v>
      </c>
      <c r="O115" s="300">
        <f t="shared" si="62"/>
        <v>21665.788774145574</v>
      </c>
      <c r="P115" s="306">
        <f t="shared" si="54"/>
        <v>1115379.8432052624</v>
      </c>
      <c r="Q115" s="284">
        <f t="shared" si="63"/>
        <v>259.68461453149246</v>
      </c>
      <c r="R115" s="42">
        <f t="shared" si="64"/>
        <v>729142.70295407809</v>
      </c>
      <c r="S115" s="307">
        <f t="shared" si="55"/>
        <v>169.76023272121736</v>
      </c>
      <c r="T115" s="306">
        <f t="shared" si="65"/>
        <v>1844522.5461593405</v>
      </c>
      <c r="U115" s="344">
        <f t="shared" si="70"/>
        <v>429.44484725270985</v>
      </c>
      <c r="V115" s="342">
        <f t="shared" si="66"/>
        <v>1556382.937847689</v>
      </c>
      <c r="W115" s="352">
        <f t="shared" si="67"/>
        <v>43246.292372662007</v>
      </c>
      <c r="X115" s="353">
        <f t="shared" si="56"/>
        <v>10.068674661035841</v>
      </c>
      <c r="Y115" s="329">
        <f t="shared" si="68"/>
        <v>64912.081146807584</v>
      </c>
      <c r="Z115" s="330">
        <f t="shared" si="69"/>
        <v>1887768.8385320026</v>
      </c>
      <c r="AA115" s="335">
        <f t="shared" si="57"/>
        <v>439.51352191374571</v>
      </c>
      <c r="AB115" s="336">
        <f t="shared" si="58"/>
        <v>799.90205022542489</v>
      </c>
      <c r="AC115" s="171"/>
      <c r="AD115" s="403">
        <f>PFI!Q117</f>
        <v>1824920.9157116781</v>
      </c>
      <c r="AE115" s="410">
        <f t="shared" si="71"/>
        <v>62847.922820324544</v>
      </c>
      <c r="AF115" s="462">
        <f t="shared" si="59"/>
        <v>3.4438710345875645E-2</v>
      </c>
      <c r="AG115" s="135"/>
      <c r="AH115" s="135"/>
    </row>
    <row r="116" spans="1:34" ht="15">
      <c r="A116" s="35">
        <v>100</v>
      </c>
      <c r="B116" s="49" t="s">
        <v>102</v>
      </c>
      <c r="C116" s="42">
        <f>Vertetie_ienemumi!J105</f>
        <v>15249957.076863481</v>
      </c>
      <c r="D116" s="104">
        <f>Iedzivotaju_skaits_struktura!C105</f>
        <v>18347</v>
      </c>
      <c r="E116" s="104">
        <f>Iedzivotaju_skaits_struktura!D105</f>
        <v>1773</v>
      </c>
      <c r="F116" s="104">
        <f>Iedzivotaju_skaits_struktura!E105</f>
        <v>2190</v>
      </c>
      <c r="G116" s="104">
        <f>Iedzivotaju_skaits_struktura!F105</f>
        <v>3270</v>
      </c>
      <c r="H116" s="104">
        <f>PFI!H118</f>
        <v>360.54199999999997</v>
      </c>
      <c r="I116" s="42">
        <f t="shared" si="50"/>
        <v>831.19622155466732</v>
      </c>
      <c r="J116" s="42">
        <f t="shared" si="51"/>
        <v>32603.043840000002</v>
      </c>
      <c r="K116" s="156">
        <f t="shared" si="52"/>
        <v>467.74642121462364</v>
      </c>
      <c r="L116" s="159">
        <f t="shared" si="60"/>
        <v>9149974.2461180873</v>
      </c>
      <c r="M116" s="138">
        <f t="shared" si="61"/>
        <v>34.938730328802819</v>
      </c>
      <c r="N116" s="178">
        <f t="shared" si="53"/>
        <v>-20.96323819728169</v>
      </c>
      <c r="O116" s="300">
        <f t="shared" si="62"/>
        <v>-683465.37397433759</v>
      </c>
      <c r="P116" s="306">
        <f t="shared" si="54"/>
        <v>8466508.8721437491</v>
      </c>
      <c r="Q116" s="284">
        <f t="shared" si="63"/>
        <v>259.6846145314924</v>
      </c>
      <c r="R116" s="42">
        <f t="shared" si="64"/>
        <v>6099982.8307453925</v>
      </c>
      <c r="S116" s="307">
        <f t="shared" si="55"/>
        <v>187.09856848584946</v>
      </c>
      <c r="T116" s="306">
        <f t="shared" si="65"/>
        <v>14566491.702889141</v>
      </c>
      <c r="U116" s="344">
        <f t="shared" si="70"/>
        <v>446.78318301734186</v>
      </c>
      <c r="V116" s="342">
        <f t="shared" si="66"/>
        <v>10400822.821195349</v>
      </c>
      <c r="W116" s="352">
        <f t="shared" si="67"/>
        <v>289001.51351163647</v>
      </c>
      <c r="X116" s="353">
        <f t="shared" si="56"/>
        <v>8.8642494525945601</v>
      </c>
      <c r="Y116" s="329">
        <f t="shared" si="68"/>
        <v>-394463.86046270112</v>
      </c>
      <c r="Z116" s="330">
        <f t="shared" si="69"/>
        <v>14855493.216400778</v>
      </c>
      <c r="AA116" s="335">
        <f t="shared" si="57"/>
        <v>455.6474324699364</v>
      </c>
      <c r="AB116" s="336">
        <f t="shared" si="58"/>
        <v>809.6960383932402</v>
      </c>
      <c r="AC116" s="171"/>
      <c r="AD116" s="403">
        <f>PFI!Q118</f>
        <v>13729119.966498541</v>
      </c>
      <c r="AE116" s="410">
        <f t="shared" si="71"/>
        <v>1126373.2499022372</v>
      </c>
      <c r="AF116" s="462">
        <f t="shared" si="59"/>
        <v>8.2042640216618778E-2</v>
      </c>
      <c r="AG116" s="135"/>
      <c r="AH116" s="135"/>
    </row>
    <row r="117" spans="1:34" ht="15">
      <c r="A117" s="35">
        <v>101</v>
      </c>
      <c r="B117" s="49" t="s">
        <v>103</v>
      </c>
      <c r="C117" s="42">
        <f>Vertetie_ienemumi!J106</f>
        <v>2254406.8111999622</v>
      </c>
      <c r="D117" s="104">
        <f>Iedzivotaju_skaits_struktura!C106</f>
        <v>3672</v>
      </c>
      <c r="E117" s="104">
        <f>Iedzivotaju_skaits_struktura!D106</f>
        <v>242</v>
      </c>
      <c r="F117" s="104">
        <f>Iedzivotaju_skaits_struktura!E106</f>
        <v>371</v>
      </c>
      <c r="G117" s="104">
        <f>Iedzivotaju_skaits_struktura!F106</f>
        <v>865</v>
      </c>
      <c r="H117" s="104">
        <f>PFI!H119</f>
        <v>105.40100000000001</v>
      </c>
      <c r="I117" s="42">
        <f t="shared" si="50"/>
        <v>613.94521002177623</v>
      </c>
      <c r="J117" s="42">
        <f t="shared" si="51"/>
        <v>6248.0495200000005</v>
      </c>
      <c r="K117" s="156">
        <f t="shared" si="52"/>
        <v>360.81769262289106</v>
      </c>
      <c r="L117" s="159">
        <f t="shared" si="60"/>
        <v>1352644.0867199772</v>
      </c>
      <c r="M117" s="138">
        <f t="shared" si="61"/>
        <v>-71.98999826292976</v>
      </c>
      <c r="N117" s="178">
        <f t="shared" si="53"/>
        <v>43.193998957757856</v>
      </c>
      <c r="O117" s="300">
        <f t="shared" si="62"/>
        <v>269878.24445489951</v>
      </c>
      <c r="P117" s="306">
        <f t="shared" si="54"/>
        <v>1622522.3311748768</v>
      </c>
      <c r="Q117" s="284">
        <f t="shared" si="63"/>
        <v>259.68461453149246</v>
      </c>
      <c r="R117" s="42">
        <f t="shared" si="64"/>
        <v>901762.72447998496</v>
      </c>
      <c r="S117" s="307">
        <f t="shared" si="55"/>
        <v>144.32707704915643</v>
      </c>
      <c r="T117" s="306">
        <f t="shared" si="65"/>
        <v>2524285.055654862</v>
      </c>
      <c r="U117" s="344">
        <f t="shared" si="70"/>
        <v>404.01169158064897</v>
      </c>
      <c r="V117" s="342">
        <f t="shared" si="66"/>
        <v>2661310.3781583956</v>
      </c>
      <c r="W117" s="352">
        <f t="shared" si="67"/>
        <v>73948.257790205098</v>
      </c>
      <c r="X117" s="353">
        <f t="shared" si="56"/>
        <v>11.835414804811773</v>
      </c>
      <c r="Y117" s="329">
        <f t="shared" si="68"/>
        <v>343826.50224510464</v>
      </c>
      <c r="Z117" s="330">
        <f t="shared" si="69"/>
        <v>2598233.313445067</v>
      </c>
      <c r="AA117" s="335">
        <f t="shared" si="57"/>
        <v>415.84710638546073</v>
      </c>
      <c r="AB117" s="336">
        <f t="shared" si="58"/>
        <v>707.5798783891795</v>
      </c>
      <c r="AC117" s="171"/>
      <c r="AD117" s="403">
        <f>PFI!Q119</f>
        <v>2450519.6061032289</v>
      </c>
      <c r="AE117" s="410">
        <f t="shared" si="71"/>
        <v>147713.70734183816</v>
      </c>
      <c r="AF117" s="462">
        <f t="shared" si="59"/>
        <v>6.0278525000960759E-2</v>
      </c>
      <c r="AG117" s="135"/>
      <c r="AH117" s="135"/>
    </row>
    <row r="118" spans="1:34" ht="15">
      <c r="A118" s="35">
        <v>102</v>
      </c>
      <c r="B118" s="49" t="s">
        <v>104</v>
      </c>
      <c r="C118" s="42">
        <f>Vertetie_ienemumi!J107</f>
        <v>2201812.9270949885</v>
      </c>
      <c r="D118" s="104">
        <f>Iedzivotaju_skaits_struktura!C107</f>
        <v>5192</v>
      </c>
      <c r="E118" s="104">
        <f>Iedzivotaju_skaits_struktura!D107</f>
        <v>280</v>
      </c>
      <c r="F118" s="104">
        <f>Iedzivotaju_skaits_struktura!E107</f>
        <v>590</v>
      </c>
      <c r="G118" s="104">
        <f>Iedzivotaju_skaits_struktura!F107</f>
        <v>1202</v>
      </c>
      <c r="H118" s="104">
        <f>PFI!H120</f>
        <v>555.495</v>
      </c>
      <c r="I118" s="42">
        <f t="shared" si="50"/>
        <v>424.07799058069889</v>
      </c>
      <c r="J118" s="42">
        <f t="shared" si="51"/>
        <v>9504.4323999999997</v>
      </c>
      <c r="K118" s="156">
        <f t="shared" si="52"/>
        <v>231.6616957678597</v>
      </c>
      <c r="L118" s="159">
        <f t="shared" si="60"/>
        <v>1321087.7562569932</v>
      </c>
      <c r="M118" s="138">
        <f t="shared" si="61"/>
        <v>-201.14599511796112</v>
      </c>
      <c r="N118" s="178">
        <f t="shared" si="53"/>
        <v>120.68759707077666</v>
      </c>
      <c r="O118" s="300">
        <f t="shared" si="62"/>
        <v>1147067.1078776347</v>
      </c>
      <c r="P118" s="306">
        <f t="shared" si="54"/>
        <v>2468154.8641346279</v>
      </c>
      <c r="Q118" s="284">
        <f t="shared" si="63"/>
        <v>259.68461453149246</v>
      </c>
      <c r="R118" s="42">
        <f t="shared" si="64"/>
        <v>880725.17083799548</v>
      </c>
      <c r="S118" s="307">
        <f t="shared" si="55"/>
        <v>92.664678307143888</v>
      </c>
      <c r="T118" s="306">
        <f t="shared" si="65"/>
        <v>3348880.0349726235</v>
      </c>
      <c r="U118" s="344">
        <f t="shared" si="70"/>
        <v>352.34929283863636</v>
      </c>
      <c r="V118" s="342">
        <f t="shared" si="66"/>
        <v>5275896.9684844734</v>
      </c>
      <c r="W118" s="352">
        <f t="shared" si="67"/>
        <v>146598.2293166524</v>
      </c>
      <c r="X118" s="353">
        <f t="shared" si="56"/>
        <v>15.424196116819392</v>
      </c>
      <c r="Y118" s="329">
        <f t="shared" si="68"/>
        <v>1293665.3371942872</v>
      </c>
      <c r="Z118" s="330">
        <f t="shared" si="69"/>
        <v>3495478.2642892757</v>
      </c>
      <c r="AA118" s="335">
        <f t="shared" si="57"/>
        <v>367.77348895545578</v>
      </c>
      <c r="AB118" s="336">
        <f t="shared" si="58"/>
        <v>673.24311715895146</v>
      </c>
      <c r="AC118" s="171"/>
      <c r="AD118" s="403">
        <f>PFI!Q120</f>
        <v>3416481.6854079855</v>
      </c>
      <c r="AE118" s="410">
        <f t="shared" si="71"/>
        <v>78996.578881290276</v>
      </c>
      <c r="AF118" s="462">
        <f t="shared" si="59"/>
        <v>2.3122201772276307E-2</v>
      </c>
      <c r="AG118" s="135"/>
      <c r="AH118" s="135"/>
    </row>
    <row r="119" spans="1:34" ht="15">
      <c r="A119" s="35">
        <v>103</v>
      </c>
      <c r="B119" s="49" t="s">
        <v>105</v>
      </c>
      <c r="C119" s="42">
        <f>Vertetie_ienemumi!J108</f>
        <v>8042026.2542087184</v>
      </c>
      <c r="D119" s="104">
        <f>Iedzivotaju_skaits_struktura!C108</f>
        <v>13058</v>
      </c>
      <c r="E119" s="104">
        <f>Iedzivotaju_skaits_struktura!D108</f>
        <v>975</v>
      </c>
      <c r="F119" s="104">
        <f>Iedzivotaju_skaits_struktura!E108</f>
        <v>1455</v>
      </c>
      <c r="G119" s="104">
        <f>Iedzivotaju_skaits_struktura!F108</f>
        <v>2594</v>
      </c>
      <c r="H119" s="104">
        <f>PFI!H121</f>
        <v>942.02199999999993</v>
      </c>
      <c r="I119" s="42">
        <f t="shared" si="50"/>
        <v>615.86967791459017</v>
      </c>
      <c r="J119" s="42">
        <f t="shared" si="51"/>
        <v>23434.23344</v>
      </c>
      <c r="K119" s="156">
        <f t="shared" si="52"/>
        <v>343.17428282001094</v>
      </c>
      <c r="L119" s="159">
        <f t="shared" si="60"/>
        <v>4825215.7525252309</v>
      </c>
      <c r="M119" s="138">
        <f t="shared" si="61"/>
        <v>-89.633408065809874</v>
      </c>
      <c r="N119" s="178">
        <f t="shared" si="53"/>
        <v>53.780044839485925</v>
      </c>
      <c r="O119" s="300">
        <f t="shared" si="62"/>
        <v>1260294.1251821804</v>
      </c>
      <c r="P119" s="306">
        <f t="shared" si="54"/>
        <v>6085509.8777074115</v>
      </c>
      <c r="Q119" s="284">
        <f t="shared" si="63"/>
        <v>259.68461453149251</v>
      </c>
      <c r="R119" s="42">
        <f t="shared" si="64"/>
        <v>3216810.5016834876</v>
      </c>
      <c r="S119" s="307">
        <f t="shared" si="55"/>
        <v>137.26971312800438</v>
      </c>
      <c r="T119" s="306">
        <f t="shared" si="65"/>
        <v>9302320.3793908991</v>
      </c>
      <c r="U119" s="344">
        <f t="shared" si="70"/>
        <v>396.95432765949687</v>
      </c>
      <c r="V119" s="342">
        <f t="shared" si="66"/>
        <v>10395097.806940598</v>
      </c>
      <c r="W119" s="352">
        <f t="shared" si="67"/>
        <v>288842.43592585868</v>
      </c>
      <c r="X119" s="353">
        <f t="shared" si="56"/>
        <v>12.325661800092519</v>
      </c>
      <c r="Y119" s="329">
        <f t="shared" si="68"/>
        <v>1549136.5611080392</v>
      </c>
      <c r="Z119" s="330">
        <f t="shared" si="69"/>
        <v>9591162.8153167572</v>
      </c>
      <c r="AA119" s="335">
        <f t="shared" si="57"/>
        <v>409.27998945958939</v>
      </c>
      <c r="AB119" s="336">
        <f t="shared" si="58"/>
        <v>734.50473390387174</v>
      </c>
      <c r="AC119" s="171"/>
      <c r="AD119" s="403">
        <f>PFI!Q121</f>
        <v>9056792.6982117016</v>
      </c>
      <c r="AE119" s="410">
        <f t="shared" si="71"/>
        <v>534370.1171050556</v>
      </c>
      <c r="AF119" s="462">
        <f t="shared" si="59"/>
        <v>5.9002136287227724E-2</v>
      </c>
      <c r="AG119" s="135"/>
      <c r="AH119" s="135"/>
    </row>
    <row r="120" spans="1:34" ht="15">
      <c r="A120" s="35">
        <v>104</v>
      </c>
      <c r="B120" s="49" t="s">
        <v>106</v>
      </c>
      <c r="C120" s="42">
        <f>Vertetie_ienemumi!J109</f>
        <v>10678392.743191324</v>
      </c>
      <c r="D120" s="104">
        <f>Iedzivotaju_skaits_struktura!C109</f>
        <v>10697</v>
      </c>
      <c r="E120" s="104">
        <f>Iedzivotaju_skaits_struktura!D109</f>
        <v>1034</v>
      </c>
      <c r="F120" s="104">
        <f>Iedzivotaju_skaits_struktura!E109</f>
        <v>1449</v>
      </c>
      <c r="G120" s="104">
        <f>Iedzivotaju_skaits_struktura!F109</f>
        <v>1659</v>
      </c>
      <c r="H120" s="104">
        <f>PFI!H122</f>
        <v>53.454999999999998</v>
      </c>
      <c r="I120" s="42">
        <f t="shared" si="50"/>
        <v>998.2605163308707</v>
      </c>
      <c r="J120" s="42">
        <f t="shared" si="51"/>
        <v>19149.211599999999</v>
      </c>
      <c r="K120" s="156">
        <f t="shared" si="52"/>
        <v>557.64137794536282</v>
      </c>
      <c r="L120" s="159">
        <f t="shared" si="60"/>
        <v>6407035.6459147939</v>
      </c>
      <c r="M120" s="138">
        <f t="shared" si="61"/>
        <v>124.833687059542</v>
      </c>
      <c r="N120" s="178">
        <f t="shared" si="53"/>
        <v>-74.900212235725192</v>
      </c>
      <c r="O120" s="300">
        <f t="shared" si="62"/>
        <v>-1434280.0129868106</v>
      </c>
      <c r="P120" s="306">
        <f t="shared" si="54"/>
        <v>4972755.6329279831</v>
      </c>
      <c r="Q120" s="284">
        <f t="shared" si="63"/>
        <v>259.68461453149246</v>
      </c>
      <c r="R120" s="42">
        <f t="shared" si="64"/>
        <v>4271357.0972765302</v>
      </c>
      <c r="S120" s="307">
        <f t="shared" si="55"/>
        <v>223.05655117814513</v>
      </c>
      <c r="T120" s="306">
        <f t="shared" si="65"/>
        <v>9244112.7302045133</v>
      </c>
      <c r="U120" s="344">
        <f t="shared" si="70"/>
        <v>482.74116570963758</v>
      </c>
      <c r="V120" s="342">
        <f t="shared" si="66"/>
        <v>4387446.3356225779</v>
      </c>
      <c r="W120" s="352">
        <f t="shared" si="67"/>
        <v>121911.37694049111</v>
      </c>
      <c r="X120" s="353">
        <f t="shared" si="56"/>
        <v>6.3663914466583638</v>
      </c>
      <c r="Y120" s="329">
        <f t="shared" si="68"/>
        <v>-1312368.6360463195</v>
      </c>
      <c r="Z120" s="330">
        <f t="shared" si="69"/>
        <v>9366024.107145004</v>
      </c>
      <c r="AA120" s="335">
        <f t="shared" si="57"/>
        <v>489.10755715629591</v>
      </c>
      <c r="AB120" s="336">
        <f t="shared" si="58"/>
        <v>875.57484408198593</v>
      </c>
      <c r="AC120" s="171"/>
      <c r="AD120" s="403">
        <f>PFI!Q122</f>
        <v>8711811.9655761477</v>
      </c>
      <c r="AE120" s="410">
        <f t="shared" si="71"/>
        <v>654212.14156885631</v>
      </c>
      <c r="AF120" s="462">
        <f t="shared" si="59"/>
        <v>7.5094841825547931E-2</v>
      </c>
      <c r="AG120" s="135"/>
      <c r="AH120" s="135"/>
    </row>
    <row r="121" spans="1:34" ht="15">
      <c r="A121" s="35">
        <v>105</v>
      </c>
      <c r="B121" s="49" t="s">
        <v>107</v>
      </c>
      <c r="C121" s="42">
        <f>Vertetie_ienemumi!J110</f>
        <v>1725080.3607774877</v>
      </c>
      <c r="D121" s="104">
        <f>Iedzivotaju_skaits_struktura!C110</f>
        <v>3444</v>
      </c>
      <c r="E121" s="104">
        <f>Iedzivotaju_skaits_struktura!D110</f>
        <v>142</v>
      </c>
      <c r="F121" s="104">
        <f>Iedzivotaju_skaits_struktura!E110</f>
        <v>343</v>
      </c>
      <c r="G121" s="104">
        <f>Iedzivotaju_skaits_struktura!F110</f>
        <v>911</v>
      </c>
      <c r="H121" s="104">
        <f>PFI!H123</f>
        <v>374.9</v>
      </c>
      <c r="I121" s="42">
        <f t="shared" si="50"/>
        <v>500.89441369845753</v>
      </c>
      <c r="J121" s="42">
        <f t="shared" si="51"/>
        <v>6138.4479999999994</v>
      </c>
      <c r="K121" s="156">
        <f t="shared" si="52"/>
        <v>281.02874876149281</v>
      </c>
      <c r="L121" s="159">
        <f t="shared" si="60"/>
        <v>1035048.2164664926</v>
      </c>
      <c r="M121" s="138">
        <f t="shared" si="61"/>
        <v>-151.77894212432801</v>
      </c>
      <c r="N121" s="178">
        <f t="shared" si="53"/>
        <v>91.06736527459681</v>
      </c>
      <c r="O121" s="300">
        <f t="shared" si="62"/>
        <v>559012.28623511817</v>
      </c>
      <c r="P121" s="306">
        <f t="shared" si="54"/>
        <v>1594060.5027016108</v>
      </c>
      <c r="Q121" s="284">
        <f t="shared" si="63"/>
        <v>259.68461453149246</v>
      </c>
      <c r="R121" s="42">
        <f t="shared" si="64"/>
        <v>690032.14431099512</v>
      </c>
      <c r="S121" s="307">
        <f t="shared" si="55"/>
        <v>112.41149950459712</v>
      </c>
      <c r="T121" s="306">
        <f t="shared" si="65"/>
        <v>2284092.6470126058</v>
      </c>
      <c r="U121" s="344">
        <f t="shared" si="70"/>
        <v>372.0961140360896</v>
      </c>
      <c r="V121" s="342">
        <f t="shared" si="66"/>
        <v>3104406.7060251497</v>
      </c>
      <c r="W121" s="352">
        <f t="shared" si="67"/>
        <v>86260.313440646714</v>
      </c>
      <c r="X121" s="353">
        <f t="shared" si="56"/>
        <v>14.052463007041311</v>
      </c>
      <c r="Y121" s="329">
        <f t="shared" si="68"/>
        <v>645272.59967576491</v>
      </c>
      <c r="Z121" s="330">
        <f t="shared" si="69"/>
        <v>2370352.9604532523</v>
      </c>
      <c r="AA121" s="335">
        <f t="shared" si="57"/>
        <v>386.14857704313084</v>
      </c>
      <c r="AB121" s="336">
        <f t="shared" si="58"/>
        <v>688.25579571813364</v>
      </c>
      <c r="AC121" s="171"/>
      <c r="AD121" s="403">
        <f>PFI!Q123</f>
        <v>2314759.6457874412</v>
      </c>
      <c r="AE121" s="410">
        <f t="shared" si="71"/>
        <v>55593.314665811136</v>
      </c>
      <c r="AF121" s="462">
        <f t="shared" si="59"/>
        <v>2.4016884330510857E-2</v>
      </c>
      <c r="AG121" s="135"/>
      <c r="AH121" s="135"/>
    </row>
    <row r="122" spans="1:34" ht="15">
      <c r="A122" s="35">
        <v>106</v>
      </c>
      <c r="B122" s="49" t="s">
        <v>108</v>
      </c>
      <c r="C122" s="42">
        <f>Vertetie_ienemumi!J111</f>
        <v>16564430.109581146</v>
      </c>
      <c r="D122" s="104">
        <f>Iedzivotaju_skaits_struktura!C111</f>
        <v>31294</v>
      </c>
      <c r="E122" s="104">
        <f>Iedzivotaju_skaits_struktura!D111</f>
        <v>2071</v>
      </c>
      <c r="F122" s="104">
        <f>Iedzivotaju_skaits_struktura!E111</f>
        <v>3495</v>
      </c>
      <c r="G122" s="104">
        <f>Iedzivotaju_skaits_struktura!F111</f>
        <v>6344</v>
      </c>
      <c r="H122" s="104">
        <f>PFI!H124</f>
        <v>1760.9389999999999</v>
      </c>
      <c r="I122" s="42">
        <f t="shared" si="50"/>
        <v>529.31648589445729</v>
      </c>
      <c r="J122" s="42">
        <f t="shared" si="51"/>
        <v>54905.027279999995</v>
      </c>
      <c r="K122" s="156">
        <f t="shared" si="52"/>
        <v>301.69241197362987</v>
      </c>
      <c r="L122" s="159">
        <f t="shared" ref="L122:L135" si="72">C122*$L$14</f>
        <v>9938658.0657486878</v>
      </c>
      <c r="M122" s="138">
        <f t="shared" ref="M122:M135" si="73">K122-$K$15</f>
        <v>-131.11527891219094</v>
      </c>
      <c r="N122" s="178">
        <f t="shared" si="53"/>
        <v>78.66916734731457</v>
      </c>
      <c r="O122" s="300">
        <f t="shared" ref="O122:O135" si="74">N122*J122</f>
        <v>4319332.7792991912</v>
      </c>
      <c r="P122" s="306">
        <f t="shared" si="54"/>
        <v>14257990.84504788</v>
      </c>
      <c r="Q122" s="284">
        <f t="shared" ref="Q122:Q135" si="75">P122/J122</f>
        <v>259.68461453149251</v>
      </c>
      <c r="R122" s="42">
        <f t="shared" ref="R122:R135" si="76">C122*$R$14</f>
        <v>6625772.0438324586</v>
      </c>
      <c r="S122" s="307">
        <f t="shared" si="55"/>
        <v>120.67696478945196</v>
      </c>
      <c r="T122" s="306">
        <f t="shared" ref="T122:T135" si="77">R122+P122</f>
        <v>20883762.888880339</v>
      </c>
      <c r="U122" s="344">
        <f t="shared" si="70"/>
        <v>380.36157932094449</v>
      </c>
      <c r="V122" s="342">
        <f t="shared" ref="V122:V135" si="78">($K$7-K122)*J122</f>
        <v>26632664.52267867</v>
      </c>
      <c r="W122" s="352">
        <f t="shared" ref="W122:W135" si="79">V122*$W$14</f>
        <v>740026.10064818047</v>
      </c>
      <c r="X122" s="353">
        <f t="shared" si="56"/>
        <v>13.47829401621564</v>
      </c>
      <c r="Y122" s="329">
        <f t="shared" ref="Y122:Y135" si="80">O122+W122</f>
        <v>5059358.8799473718</v>
      </c>
      <c r="Z122" s="330">
        <f t="shared" ref="Z122:Z135" si="81">T122+W122</f>
        <v>21623788.989528518</v>
      </c>
      <c r="AA122" s="335">
        <f t="shared" si="57"/>
        <v>393.8398733371601</v>
      </c>
      <c r="AB122" s="336">
        <f t="shared" si="58"/>
        <v>690.9883360877011</v>
      </c>
      <c r="AC122" s="171"/>
      <c r="AD122" s="403">
        <f>PFI!Q124</f>
        <v>20799757.994108159</v>
      </c>
      <c r="AE122" s="410">
        <f t="shared" si="71"/>
        <v>824030.99542035908</v>
      </c>
      <c r="AF122" s="462">
        <f t="shared" si="59"/>
        <v>3.9617335723510783E-2</v>
      </c>
      <c r="AG122" s="135"/>
      <c r="AH122" s="135"/>
    </row>
    <row r="123" spans="1:34" ht="15">
      <c r="A123" s="35">
        <v>107</v>
      </c>
      <c r="B123" s="49" t="s">
        <v>109</v>
      </c>
      <c r="C123" s="42">
        <f>Vertetie_ienemumi!J112</f>
        <v>2353151.4791002069</v>
      </c>
      <c r="D123" s="104">
        <f>Iedzivotaju_skaits_struktura!C112</f>
        <v>3575</v>
      </c>
      <c r="E123" s="104">
        <f>Iedzivotaju_skaits_struktura!D112</f>
        <v>226</v>
      </c>
      <c r="F123" s="104">
        <f>Iedzivotaju_skaits_struktura!E112</f>
        <v>370</v>
      </c>
      <c r="G123" s="104">
        <f>Iedzivotaju_skaits_struktura!F112</f>
        <v>716</v>
      </c>
      <c r="H123" s="104">
        <f>PFI!H125</f>
        <v>223.85400000000001</v>
      </c>
      <c r="I123" s="42">
        <f t="shared" si="50"/>
        <v>658.22418995809983</v>
      </c>
      <c r="J123" s="42">
        <f t="shared" si="51"/>
        <v>6180.1380799999997</v>
      </c>
      <c r="K123" s="156">
        <f t="shared" si="52"/>
        <v>380.76034040653781</v>
      </c>
      <c r="L123" s="159">
        <f t="shared" si="72"/>
        <v>1411890.887460124</v>
      </c>
      <c r="M123" s="138">
        <f t="shared" si="73"/>
        <v>-52.047350479283011</v>
      </c>
      <c r="N123" s="178">
        <f t="shared" si="53"/>
        <v>31.228410287569805</v>
      </c>
      <c r="O123" s="300">
        <f t="shared" si="74"/>
        <v>192995.88759607388</v>
      </c>
      <c r="P123" s="306">
        <f t="shared" si="54"/>
        <v>1604886.7750561978</v>
      </c>
      <c r="Q123" s="284">
        <f t="shared" si="75"/>
        <v>259.68461453149246</v>
      </c>
      <c r="R123" s="42">
        <f t="shared" si="76"/>
        <v>941260.59164008277</v>
      </c>
      <c r="S123" s="307">
        <f t="shared" si="55"/>
        <v>152.30413616261512</v>
      </c>
      <c r="T123" s="306">
        <f t="shared" si="77"/>
        <v>2546147.3666962804</v>
      </c>
      <c r="U123" s="344">
        <f t="shared" si="70"/>
        <v>411.98875069410758</v>
      </c>
      <c r="V123" s="342">
        <f t="shared" si="78"/>
        <v>2509135.6867134459</v>
      </c>
      <c r="W123" s="352">
        <f t="shared" si="79"/>
        <v>69719.869623056002</v>
      </c>
      <c r="X123" s="353">
        <f t="shared" si="56"/>
        <v>11.281280243346279</v>
      </c>
      <c r="Y123" s="329">
        <f t="shared" si="80"/>
        <v>262715.75721912988</v>
      </c>
      <c r="Z123" s="330">
        <f t="shared" si="81"/>
        <v>2615867.2363193366</v>
      </c>
      <c r="AA123" s="335">
        <f t="shared" si="57"/>
        <v>423.27003093745384</v>
      </c>
      <c r="AB123" s="336">
        <f t="shared" si="58"/>
        <v>731.71111505435988</v>
      </c>
      <c r="AC123" s="171"/>
      <c r="AD123" s="403">
        <f>PFI!Q125</f>
        <v>2463828.4421777888</v>
      </c>
      <c r="AE123" s="410">
        <f t="shared" si="71"/>
        <v>152038.79414154775</v>
      </c>
      <c r="AF123" s="462">
        <f t="shared" si="59"/>
        <v>6.1708352553621726E-2</v>
      </c>
      <c r="AG123" s="135"/>
      <c r="AH123" s="135"/>
    </row>
    <row r="124" spans="1:34" ht="15">
      <c r="A124" s="35">
        <v>108</v>
      </c>
      <c r="B124" s="49" t="s">
        <v>110</v>
      </c>
      <c r="C124" s="42">
        <f>Vertetie_ienemumi!J113</f>
        <v>18515499.626541115</v>
      </c>
      <c r="D124" s="104">
        <f>Iedzivotaju_skaits_struktura!C113</f>
        <v>30747</v>
      </c>
      <c r="E124" s="104">
        <f>Iedzivotaju_skaits_struktura!D113</f>
        <v>2378</v>
      </c>
      <c r="F124" s="104">
        <f>Iedzivotaju_skaits_struktura!E113</f>
        <v>3726</v>
      </c>
      <c r="G124" s="104">
        <f>Iedzivotaju_skaits_struktura!F113</f>
        <v>6030</v>
      </c>
      <c r="H124" s="104">
        <f>PFI!H126</f>
        <v>1192.212</v>
      </c>
      <c r="I124" s="42">
        <f t="shared" si="50"/>
        <v>602.18881928451935</v>
      </c>
      <c r="J124" s="42">
        <f t="shared" si="51"/>
        <v>54732.642239999994</v>
      </c>
      <c r="K124" s="156">
        <f t="shared" si="52"/>
        <v>338.28989189580039</v>
      </c>
      <c r="L124" s="159">
        <f t="shared" si="72"/>
        <v>11109299.77592467</v>
      </c>
      <c r="M124" s="138">
        <f t="shared" si="73"/>
        <v>-94.517798990020424</v>
      </c>
      <c r="N124" s="178">
        <f t="shared" si="53"/>
        <v>56.710679394012253</v>
      </c>
      <c r="O124" s="300">
        <f t="shared" si="74"/>
        <v>3103925.3264598125</v>
      </c>
      <c r="P124" s="306">
        <f t="shared" si="54"/>
        <v>14213225.102384482</v>
      </c>
      <c r="Q124" s="284">
        <f t="shared" si="75"/>
        <v>259.68461453149246</v>
      </c>
      <c r="R124" s="42">
        <f t="shared" si="76"/>
        <v>7406199.8506164467</v>
      </c>
      <c r="S124" s="307">
        <f t="shared" si="55"/>
        <v>135.31595675832017</v>
      </c>
      <c r="T124" s="306">
        <f t="shared" si="77"/>
        <v>21619424.953000929</v>
      </c>
      <c r="U124" s="344">
        <f t="shared" si="70"/>
        <v>395.00057128981268</v>
      </c>
      <c r="V124" s="342">
        <f t="shared" si="78"/>
        <v>24545969.303392924</v>
      </c>
      <c r="W124" s="352">
        <f t="shared" si="79"/>
        <v>682044.33449578204</v>
      </c>
      <c r="X124" s="353">
        <f t="shared" si="56"/>
        <v>12.461381482462523</v>
      </c>
      <c r="Y124" s="329">
        <f t="shared" si="80"/>
        <v>3785969.6609555944</v>
      </c>
      <c r="Z124" s="330">
        <f t="shared" si="81"/>
        <v>22301469.287496712</v>
      </c>
      <c r="AA124" s="335">
        <f t="shared" si="57"/>
        <v>407.4619527722752</v>
      </c>
      <c r="AB124" s="336">
        <f t="shared" si="58"/>
        <v>725.32179684186144</v>
      </c>
      <c r="AC124" s="171"/>
      <c r="AD124" s="403">
        <f>PFI!Q126</f>
        <v>21111159.862795454</v>
      </c>
      <c r="AE124" s="410">
        <f t="shared" si="71"/>
        <v>1190309.4247012585</v>
      </c>
      <c r="AF124" s="462">
        <f t="shared" si="59"/>
        <v>5.6382947807569694E-2</v>
      </c>
      <c r="AG124" s="135"/>
      <c r="AH124" s="135"/>
    </row>
    <row r="125" spans="1:34" ht="15">
      <c r="A125" s="35">
        <v>109</v>
      </c>
      <c r="B125" s="49" t="s">
        <v>111</v>
      </c>
      <c r="C125" s="42">
        <f>Vertetie_ienemumi!J114</f>
        <v>1242877.2892157121</v>
      </c>
      <c r="D125" s="104">
        <f>Iedzivotaju_skaits_struktura!C114</f>
        <v>2622</v>
      </c>
      <c r="E125" s="104">
        <f>Iedzivotaju_skaits_struktura!D114</f>
        <v>171</v>
      </c>
      <c r="F125" s="104">
        <f>Iedzivotaju_skaits_struktura!E114</f>
        <v>304</v>
      </c>
      <c r="G125" s="104">
        <f>Iedzivotaju_skaits_struktura!F114</f>
        <v>630</v>
      </c>
      <c r="H125" s="104">
        <f>PFI!H127</f>
        <v>306.41200000000003</v>
      </c>
      <c r="I125" s="42">
        <f t="shared" si="50"/>
        <v>474.0187983278841</v>
      </c>
      <c r="J125" s="42">
        <f t="shared" si="51"/>
        <v>4945.1262400000005</v>
      </c>
      <c r="K125" s="156">
        <f t="shared" si="52"/>
        <v>251.33378378945326</v>
      </c>
      <c r="L125" s="159">
        <f t="shared" si="72"/>
        <v>745726.37352942722</v>
      </c>
      <c r="M125" s="138">
        <f t="shared" si="73"/>
        <v>-181.47390709636755</v>
      </c>
      <c r="N125" s="178">
        <f t="shared" si="53"/>
        <v>108.88434425782053</v>
      </c>
      <c r="O125" s="300">
        <f t="shared" si="74"/>
        <v>538446.8279145417</v>
      </c>
      <c r="P125" s="306">
        <f t="shared" si="54"/>
        <v>1284173.2014439688</v>
      </c>
      <c r="Q125" s="284">
        <f t="shared" si="75"/>
        <v>259.68461453149246</v>
      </c>
      <c r="R125" s="42">
        <f t="shared" si="76"/>
        <v>497150.91568628489</v>
      </c>
      <c r="S125" s="307">
        <f t="shared" si="55"/>
        <v>100.53351351578132</v>
      </c>
      <c r="T125" s="306">
        <f t="shared" si="77"/>
        <v>1781324.1171302537</v>
      </c>
      <c r="U125" s="344">
        <f t="shared" si="70"/>
        <v>360.21812804727375</v>
      </c>
      <c r="V125" s="342">
        <f t="shared" si="78"/>
        <v>2647751.615645315</v>
      </c>
      <c r="W125" s="352">
        <f t="shared" si="79"/>
        <v>73571.508473829876</v>
      </c>
      <c r="X125" s="353">
        <f t="shared" si="56"/>
        <v>14.877579439474506</v>
      </c>
      <c r="Y125" s="329">
        <f t="shared" si="80"/>
        <v>612018.33638837154</v>
      </c>
      <c r="Z125" s="330">
        <f t="shared" si="81"/>
        <v>1854895.6256040835</v>
      </c>
      <c r="AA125" s="335">
        <f t="shared" si="57"/>
        <v>375.09570748674827</v>
      </c>
      <c r="AB125" s="336">
        <f t="shared" si="58"/>
        <v>707.43540259499753</v>
      </c>
      <c r="AC125" s="171"/>
      <c r="AD125" s="403">
        <f>PFI!Q127</f>
        <v>1751567.6891456486</v>
      </c>
      <c r="AE125" s="410">
        <f t="shared" si="71"/>
        <v>103327.93645843491</v>
      </c>
      <c r="AF125" s="462">
        <f t="shared" si="59"/>
        <v>5.8991689044477935E-2</v>
      </c>
      <c r="AG125" s="135"/>
      <c r="AH125" s="135"/>
    </row>
    <row r="126" spans="1:34" ht="15">
      <c r="A126" s="35">
        <v>110</v>
      </c>
      <c r="B126" s="49" t="s">
        <v>112</v>
      </c>
      <c r="C126" s="42">
        <f>Vertetie_ienemumi!J115</f>
        <v>4781550.1117992289</v>
      </c>
      <c r="D126" s="104">
        <f>Iedzivotaju_skaits_struktura!C115</f>
        <v>9204</v>
      </c>
      <c r="E126" s="104">
        <f>Iedzivotaju_skaits_struktura!D115</f>
        <v>529</v>
      </c>
      <c r="F126" s="104">
        <f>Iedzivotaju_skaits_struktura!E115</f>
        <v>882</v>
      </c>
      <c r="G126" s="104">
        <f>Iedzivotaju_skaits_struktura!F115</f>
        <v>2265</v>
      </c>
      <c r="H126" s="104">
        <f>PFI!H128</f>
        <v>907.60800000000006</v>
      </c>
      <c r="I126" s="42">
        <f t="shared" si="50"/>
        <v>519.50783483259772</v>
      </c>
      <c r="J126" s="42">
        <f t="shared" si="51"/>
        <v>16372.844160000001</v>
      </c>
      <c r="K126" s="156">
        <f t="shared" si="52"/>
        <v>292.04150879789654</v>
      </c>
      <c r="L126" s="159">
        <f t="shared" si="72"/>
        <v>2868930.0670795371</v>
      </c>
      <c r="M126" s="138">
        <f t="shared" si="73"/>
        <v>-140.76618208792428</v>
      </c>
      <c r="N126" s="178">
        <f t="shared" si="53"/>
        <v>84.459709252754564</v>
      </c>
      <c r="O126" s="300">
        <f t="shared" si="74"/>
        <v>1382845.6573942606</v>
      </c>
      <c r="P126" s="306">
        <f t="shared" si="54"/>
        <v>4251775.7244737977</v>
      </c>
      <c r="Q126" s="284">
        <f t="shared" si="75"/>
        <v>259.68461453149246</v>
      </c>
      <c r="R126" s="42">
        <f t="shared" si="76"/>
        <v>1912620.0447196916</v>
      </c>
      <c r="S126" s="307">
        <f t="shared" si="55"/>
        <v>116.81660351915862</v>
      </c>
      <c r="T126" s="306">
        <f t="shared" si="77"/>
        <v>6164395.7691934891</v>
      </c>
      <c r="U126" s="344">
        <f t="shared" si="70"/>
        <v>376.50121805065106</v>
      </c>
      <c r="V126" s="342">
        <f t="shared" si="78"/>
        <v>8099953.3427376673</v>
      </c>
      <c r="W126" s="352">
        <f t="shared" si="79"/>
        <v>225068.61386528163</v>
      </c>
      <c r="X126" s="353">
        <f t="shared" si="56"/>
        <v>13.746457955981768</v>
      </c>
      <c r="Y126" s="329">
        <f t="shared" si="80"/>
        <v>1607914.2712595423</v>
      </c>
      <c r="Z126" s="330">
        <f t="shared" si="81"/>
        <v>6389464.3830587706</v>
      </c>
      <c r="AA126" s="335">
        <f t="shared" si="57"/>
        <v>390.24767600663284</v>
      </c>
      <c r="AB126" s="336">
        <f t="shared" si="58"/>
        <v>694.20516982385595</v>
      </c>
      <c r="AC126" s="171"/>
      <c r="AD126" s="403">
        <f>PFI!Q128</f>
        <v>6058926.2268961379</v>
      </c>
      <c r="AE126" s="410">
        <f t="shared" si="71"/>
        <v>330538.15616263263</v>
      </c>
      <c r="AF126" s="462">
        <f t="shared" si="59"/>
        <v>5.4553916615677434E-2</v>
      </c>
      <c r="AG126" s="135"/>
      <c r="AH126" s="135"/>
    </row>
    <row r="127" spans="1:34" ht="15">
      <c r="A127" s="35">
        <v>111</v>
      </c>
      <c r="B127" s="49" t="s">
        <v>113</v>
      </c>
      <c r="C127" s="42">
        <f>Vertetie_ienemumi!J116</f>
        <v>1434023.2312735775</v>
      </c>
      <c r="D127" s="104">
        <f>Iedzivotaju_skaits_struktura!C116</f>
        <v>3444</v>
      </c>
      <c r="E127" s="104">
        <f>Iedzivotaju_skaits_struktura!D116</f>
        <v>178</v>
      </c>
      <c r="F127" s="104">
        <f>Iedzivotaju_skaits_struktura!E116</f>
        <v>346</v>
      </c>
      <c r="G127" s="104">
        <f>Iedzivotaju_skaits_struktura!F116</f>
        <v>822</v>
      </c>
      <c r="H127" s="104">
        <f>PFI!H129</f>
        <v>277.31400000000002</v>
      </c>
      <c r="I127" s="42">
        <f t="shared" si="50"/>
        <v>416.38305205388428</v>
      </c>
      <c r="J127" s="42">
        <f t="shared" si="51"/>
        <v>6018.2772799999993</v>
      </c>
      <c r="K127" s="156">
        <f t="shared" si="52"/>
        <v>238.2780261785442</v>
      </c>
      <c r="L127" s="159">
        <f t="shared" si="72"/>
        <v>860413.93876414653</v>
      </c>
      <c r="M127" s="138">
        <f t="shared" si="73"/>
        <v>-194.52966470727662</v>
      </c>
      <c r="N127" s="178">
        <f t="shared" si="53"/>
        <v>116.71779882436597</v>
      </c>
      <c r="O127" s="300">
        <f t="shared" si="74"/>
        <v>702440.0768362924</v>
      </c>
      <c r="P127" s="306">
        <f t="shared" si="54"/>
        <v>1562854.0156004389</v>
      </c>
      <c r="Q127" s="284">
        <f t="shared" si="75"/>
        <v>259.68461453149251</v>
      </c>
      <c r="R127" s="42">
        <f t="shared" si="76"/>
        <v>573609.29250943102</v>
      </c>
      <c r="S127" s="307">
        <f t="shared" si="55"/>
        <v>95.311210471417681</v>
      </c>
      <c r="T127" s="306">
        <f t="shared" si="77"/>
        <v>2136463.3081098702</v>
      </c>
      <c r="U127" s="344">
        <f t="shared" si="70"/>
        <v>354.99582500291018</v>
      </c>
      <c r="V127" s="342">
        <f t="shared" si="78"/>
        <v>3300918.2862227266</v>
      </c>
      <c r="W127" s="352">
        <f t="shared" si="79"/>
        <v>91720.664518248857</v>
      </c>
      <c r="X127" s="353">
        <f t="shared" si="56"/>
        <v>15.240352056070249</v>
      </c>
      <c r="Y127" s="329">
        <f t="shared" si="80"/>
        <v>794160.74135454127</v>
      </c>
      <c r="Z127" s="330">
        <f t="shared" si="81"/>
        <v>2228183.9726281189</v>
      </c>
      <c r="AA127" s="335">
        <f t="shared" si="57"/>
        <v>370.23617705898045</v>
      </c>
      <c r="AB127" s="336">
        <f t="shared" si="58"/>
        <v>646.97560180839696</v>
      </c>
      <c r="AC127" s="171"/>
      <c r="AD127" s="403">
        <f>PFI!Q129</f>
        <v>2117862.9103028057</v>
      </c>
      <c r="AE127" s="410">
        <f t="shared" si="71"/>
        <v>110321.06232531322</v>
      </c>
      <c r="AF127" s="462">
        <f t="shared" si="59"/>
        <v>5.2090747606293286E-2</v>
      </c>
      <c r="AG127" s="135"/>
      <c r="AH127" s="135"/>
    </row>
    <row r="128" spans="1:34" ht="15">
      <c r="A128" s="35">
        <v>112</v>
      </c>
      <c r="B128" s="49" t="s">
        <v>114</v>
      </c>
      <c r="C128" s="42">
        <f>Vertetie_ienemumi!J117</f>
        <v>749911.15153123275</v>
      </c>
      <c r="D128" s="104">
        <f>Iedzivotaju_skaits_struktura!C117</f>
        <v>2085</v>
      </c>
      <c r="E128" s="104">
        <f>Iedzivotaju_skaits_struktura!D117</f>
        <v>133</v>
      </c>
      <c r="F128" s="104">
        <f>Iedzivotaju_skaits_struktura!E117</f>
        <v>171</v>
      </c>
      <c r="G128" s="104">
        <f>Iedzivotaju_skaits_struktura!F117</f>
        <v>465</v>
      </c>
      <c r="H128" s="104">
        <f>PFI!H130</f>
        <v>287.12099999999998</v>
      </c>
      <c r="I128" s="42">
        <f t="shared" si="50"/>
        <v>359.66961704135866</v>
      </c>
      <c r="J128" s="42">
        <f t="shared" si="51"/>
        <v>3734.2039199999999</v>
      </c>
      <c r="K128" s="156">
        <f t="shared" si="52"/>
        <v>200.82222813670893</v>
      </c>
      <c r="L128" s="159">
        <f t="shared" si="72"/>
        <v>449946.69091873965</v>
      </c>
      <c r="M128" s="138">
        <f t="shared" si="73"/>
        <v>-231.98546274911189</v>
      </c>
      <c r="N128" s="178">
        <f t="shared" si="53"/>
        <v>139.19127764946714</v>
      </c>
      <c r="O128" s="300">
        <f t="shared" si="74"/>
        <v>519768.61462844856</v>
      </c>
      <c r="P128" s="306">
        <f t="shared" si="54"/>
        <v>969715.30554718827</v>
      </c>
      <c r="Q128" s="284">
        <f t="shared" si="75"/>
        <v>259.68461453149251</v>
      </c>
      <c r="R128" s="42">
        <f t="shared" si="76"/>
        <v>299964.4606124931</v>
      </c>
      <c r="S128" s="307">
        <f t="shared" si="55"/>
        <v>80.328891254683569</v>
      </c>
      <c r="T128" s="306">
        <f t="shared" si="77"/>
        <v>1269679.7661596814</v>
      </c>
      <c r="U128" s="344">
        <f t="shared" si="70"/>
        <v>340.0135057861761</v>
      </c>
      <c r="V128" s="342">
        <f t="shared" si="78"/>
        <v>2188012.1698756949</v>
      </c>
      <c r="W128" s="352">
        <f t="shared" si="79"/>
        <v>60797.000347640002</v>
      </c>
      <c r="X128" s="353">
        <f t="shared" si="56"/>
        <v>16.281114167873298</v>
      </c>
      <c r="Y128" s="329">
        <f t="shared" si="80"/>
        <v>580565.61497608852</v>
      </c>
      <c r="Z128" s="330">
        <f t="shared" si="81"/>
        <v>1330476.7665073213</v>
      </c>
      <c r="AA128" s="335">
        <f t="shared" si="57"/>
        <v>356.29461995404932</v>
      </c>
      <c r="AB128" s="336">
        <f t="shared" si="58"/>
        <v>638.11835324092146</v>
      </c>
      <c r="AC128" s="171"/>
      <c r="AD128" s="403">
        <f>PFI!Q130</f>
        <v>1260277.2212838628</v>
      </c>
      <c r="AE128" s="410">
        <f t="shared" si="71"/>
        <v>70199.545223458437</v>
      </c>
      <c r="AF128" s="462">
        <f t="shared" si="59"/>
        <v>5.5701669472328685E-2</v>
      </c>
      <c r="AG128" s="135"/>
      <c r="AH128" s="135"/>
    </row>
    <row r="129" spans="1:34" ht="15">
      <c r="A129" s="35">
        <v>113</v>
      </c>
      <c r="B129" s="49" t="s">
        <v>115</v>
      </c>
      <c r="C129" s="42">
        <f>Vertetie_ienemumi!J118</f>
        <v>2032515.8632718225</v>
      </c>
      <c r="D129" s="104">
        <f>Iedzivotaju_skaits_struktura!C118</f>
        <v>4090</v>
      </c>
      <c r="E129" s="104">
        <f>Iedzivotaju_skaits_struktura!D118</f>
        <v>219</v>
      </c>
      <c r="F129" s="104">
        <f>Iedzivotaju_skaits_struktura!E118</f>
        <v>373</v>
      </c>
      <c r="G129" s="104">
        <f>Iedzivotaju_skaits_struktura!F118</f>
        <v>861</v>
      </c>
      <c r="H129" s="104">
        <f>PFI!H131</f>
        <v>540.97300000000007</v>
      </c>
      <c r="I129" s="42">
        <f t="shared" si="50"/>
        <v>496.94764383174146</v>
      </c>
      <c r="J129" s="42">
        <f t="shared" si="51"/>
        <v>7277.8589600000014</v>
      </c>
      <c r="K129" s="156">
        <f t="shared" si="52"/>
        <v>279.27387359974642</v>
      </c>
      <c r="L129" s="159">
        <f t="shared" si="72"/>
        <v>1219509.5179630935</v>
      </c>
      <c r="M129" s="138">
        <f t="shared" si="73"/>
        <v>-153.5338172860744</v>
      </c>
      <c r="N129" s="178">
        <f t="shared" si="53"/>
        <v>92.120290371644629</v>
      </c>
      <c r="O129" s="300">
        <f t="shared" si="74"/>
        <v>670438.4806790757</v>
      </c>
      <c r="P129" s="306">
        <f t="shared" si="54"/>
        <v>1889947.9986421692</v>
      </c>
      <c r="Q129" s="284">
        <f t="shared" si="75"/>
        <v>259.68461453149251</v>
      </c>
      <c r="R129" s="42">
        <f t="shared" si="76"/>
        <v>813006.34530872898</v>
      </c>
      <c r="S129" s="307">
        <f t="shared" si="55"/>
        <v>111.70954943989858</v>
      </c>
      <c r="T129" s="306">
        <f t="shared" si="77"/>
        <v>2702954.3439508984</v>
      </c>
      <c r="U129" s="344">
        <f t="shared" si="70"/>
        <v>371.39416397139109</v>
      </c>
      <c r="V129" s="342">
        <f t="shared" si="78"/>
        <v>3693414.4893732932</v>
      </c>
      <c r="W129" s="352">
        <f t="shared" si="79"/>
        <v>102626.7244240985</v>
      </c>
      <c r="X129" s="353">
        <f t="shared" si="56"/>
        <v>14.101224685466903</v>
      </c>
      <c r="Y129" s="329">
        <f t="shared" si="80"/>
        <v>773065.2051031742</v>
      </c>
      <c r="Z129" s="330">
        <f t="shared" si="81"/>
        <v>2805581.068374997</v>
      </c>
      <c r="AA129" s="335">
        <f t="shared" si="57"/>
        <v>385.49538865685804</v>
      </c>
      <c r="AB129" s="336">
        <f t="shared" si="58"/>
        <v>685.96114141197972</v>
      </c>
      <c r="AC129" s="171"/>
      <c r="AD129" s="403">
        <f>PFI!Q131</f>
        <v>2741845.5855066353</v>
      </c>
      <c r="AE129" s="410">
        <f t="shared" si="71"/>
        <v>63735.482868361752</v>
      </c>
      <c r="AF129" s="462">
        <f t="shared" si="59"/>
        <v>2.324546765334512E-2</v>
      </c>
      <c r="AG129" s="135"/>
      <c r="AH129" s="135"/>
    </row>
    <row r="130" spans="1:34" ht="15">
      <c r="A130" s="35">
        <v>114</v>
      </c>
      <c r="B130" s="49" t="s">
        <v>116</v>
      </c>
      <c r="C130" s="42">
        <f>Vertetie_ienemumi!J119</f>
        <v>5054457.4913332397</v>
      </c>
      <c r="D130" s="104">
        <f>Iedzivotaju_skaits_struktura!C119</f>
        <v>8693</v>
      </c>
      <c r="E130" s="104">
        <f>Iedzivotaju_skaits_struktura!D119</f>
        <v>524</v>
      </c>
      <c r="F130" s="104">
        <f>Iedzivotaju_skaits_struktura!E119</f>
        <v>961</v>
      </c>
      <c r="G130" s="104">
        <f>Iedzivotaju_skaits_struktura!F119</f>
        <v>1790</v>
      </c>
      <c r="H130" s="104">
        <f>PFI!H132</f>
        <v>843.65199999999993</v>
      </c>
      <c r="I130" s="42">
        <f t="shared" si="50"/>
        <v>581.43995068828247</v>
      </c>
      <c r="J130" s="42">
        <f t="shared" si="51"/>
        <v>15658.97104</v>
      </c>
      <c r="K130" s="156">
        <f t="shared" si="52"/>
        <v>322.78350080742212</v>
      </c>
      <c r="L130" s="159">
        <f t="shared" si="72"/>
        <v>3032674.4947999436</v>
      </c>
      <c r="M130" s="138">
        <f t="shared" si="73"/>
        <v>-110.0241900783987</v>
      </c>
      <c r="N130" s="178">
        <f t="shared" si="53"/>
        <v>66.014514047039214</v>
      </c>
      <c r="O130" s="300">
        <f t="shared" si="74"/>
        <v>1033719.3636822603</v>
      </c>
      <c r="P130" s="306">
        <f t="shared" si="54"/>
        <v>4066393.8584822039</v>
      </c>
      <c r="Q130" s="284">
        <f t="shared" si="75"/>
        <v>259.68461453149246</v>
      </c>
      <c r="R130" s="42">
        <f t="shared" si="76"/>
        <v>2021782.9965332961</v>
      </c>
      <c r="S130" s="307">
        <f t="shared" si="55"/>
        <v>129.11340032296886</v>
      </c>
      <c r="T130" s="306">
        <f t="shared" si="77"/>
        <v>6088176.8550154995</v>
      </c>
      <c r="U130" s="344">
        <f t="shared" si="70"/>
        <v>388.79801485446131</v>
      </c>
      <c r="V130" s="342">
        <f t="shared" si="78"/>
        <v>7265398.947479479</v>
      </c>
      <c r="W130" s="352">
        <f t="shared" si="79"/>
        <v>201879.34437345833</v>
      </c>
      <c r="X130" s="353">
        <f t="shared" si="56"/>
        <v>12.892248402386619</v>
      </c>
      <c r="Y130" s="329">
        <f t="shared" si="80"/>
        <v>1235598.7080557186</v>
      </c>
      <c r="Z130" s="330">
        <f t="shared" si="81"/>
        <v>6290056.1993889576</v>
      </c>
      <c r="AA130" s="335">
        <f t="shared" si="57"/>
        <v>401.69026325684791</v>
      </c>
      <c r="AB130" s="336">
        <f t="shared" si="58"/>
        <v>723.5771539616884</v>
      </c>
      <c r="AC130" s="171"/>
      <c r="AD130" s="403">
        <f>PFI!Q132</f>
        <v>5965448.0915788487</v>
      </c>
      <c r="AE130" s="410">
        <f t="shared" si="71"/>
        <v>324608.10781010892</v>
      </c>
      <c r="AF130" s="462">
        <f t="shared" si="59"/>
        <v>5.4414706628382881E-2</v>
      </c>
      <c r="AG130" s="135"/>
      <c r="AH130" s="135"/>
    </row>
    <row r="131" spans="1:34" ht="15">
      <c r="A131" s="35">
        <v>115</v>
      </c>
      <c r="B131" s="49" t="s">
        <v>117</v>
      </c>
      <c r="C131" s="42">
        <f>Vertetie_ienemumi!J120</f>
        <v>7407774.9062216217</v>
      </c>
      <c r="D131" s="104">
        <f>Iedzivotaju_skaits_struktura!C120</f>
        <v>12146</v>
      </c>
      <c r="E131" s="104">
        <f>Iedzivotaju_skaits_struktura!D120</f>
        <v>810</v>
      </c>
      <c r="F131" s="104">
        <f>Iedzivotaju_skaits_struktura!E120</f>
        <v>1404</v>
      </c>
      <c r="G131" s="104">
        <f>Iedzivotaju_skaits_struktura!F120</f>
        <v>2418</v>
      </c>
      <c r="H131" s="104">
        <f>PFI!H133</f>
        <v>2456.181</v>
      </c>
      <c r="I131" s="42">
        <f t="shared" si="50"/>
        <v>609.89419613219343</v>
      </c>
      <c r="J131" s="42">
        <f t="shared" si="51"/>
        <v>24141.155119999999</v>
      </c>
      <c r="K131" s="156">
        <f t="shared" si="52"/>
        <v>306.85254576259155</v>
      </c>
      <c r="L131" s="159">
        <f t="shared" si="72"/>
        <v>4444664.9437329732</v>
      </c>
      <c r="M131" s="138">
        <f t="shared" si="73"/>
        <v>-125.95514512322927</v>
      </c>
      <c r="N131" s="178">
        <f t="shared" si="53"/>
        <v>75.573087073937558</v>
      </c>
      <c r="O131" s="300">
        <f t="shared" si="74"/>
        <v>1824421.6179491933</v>
      </c>
      <c r="P131" s="306">
        <f t="shared" si="54"/>
        <v>6269086.5616821665</v>
      </c>
      <c r="Q131" s="284">
        <f t="shared" si="75"/>
        <v>259.68461453149251</v>
      </c>
      <c r="R131" s="42">
        <f t="shared" si="76"/>
        <v>2963109.9624886489</v>
      </c>
      <c r="S131" s="307">
        <f t="shared" si="55"/>
        <v>122.74101830503665</v>
      </c>
      <c r="T131" s="306">
        <f t="shared" si="77"/>
        <v>9232196.5241708159</v>
      </c>
      <c r="U131" s="344">
        <f t="shared" si="70"/>
        <v>382.42563283652919</v>
      </c>
      <c r="V131" s="342">
        <f t="shared" si="78"/>
        <v>11585527.05377157</v>
      </c>
      <c r="W131" s="352">
        <f t="shared" si="79"/>
        <v>321920.18948219978</v>
      </c>
      <c r="X131" s="353">
        <f t="shared" si="56"/>
        <v>13.334912429915233</v>
      </c>
      <c r="Y131" s="329">
        <f t="shared" si="80"/>
        <v>2146341.8074313933</v>
      </c>
      <c r="Z131" s="330">
        <f t="shared" si="81"/>
        <v>9554116.713653015</v>
      </c>
      <c r="AA131" s="335">
        <f t="shared" si="57"/>
        <v>395.76054526644435</v>
      </c>
      <c r="AB131" s="336">
        <f t="shared" si="58"/>
        <v>786.60601956636049</v>
      </c>
      <c r="AC131" s="171"/>
      <c r="AD131" s="403">
        <f>PFI!Q133</f>
        <v>9111227.625478901</v>
      </c>
      <c r="AE131" s="410">
        <f t="shared" si="71"/>
        <v>442889.088174114</v>
      </c>
      <c r="AF131" s="462">
        <f t="shared" si="59"/>
        <v>4.860915634854801E-2</v>
      </c>
      <c r="AG131" s="135"/>
      <c r="AH131" s="135"/>
    </row>
    <row r="132" spans="1:34" ht="15">
      <c r="A132" s="35">
        <v>116</v>
      </c>
      <c r="B132" s="49" t="s">
        <v>118</v>
      </c>
      <c r="C132" s="42">
        <f>Vertetie_ienemumi!J121</f>
        <v>1991647.1800156683</v>
      </c>
      <c r="D132" s="104">
        <f>Iedzivotaju_skaits_struktura!C121</f>
        <v>3986</v>
      </c>
      <c r="E132" s="104">
        <f>Iedzivotaju_skaits_struktura!D121</f>
        <v>227</v>
      </c>
      <c r="F132" s="104">
        <f>Iedzivotaju_skaits_struktura!E121</f>
        <v>429</v>
      </c>
      <c r="G132" s="104">
        <f>Iedzivotaju_skaits_struktura!F121</f>
        <v>918</v>
      </c>
      <c r="H132" s="104">
        <f>PFI!H134</f>
        <v>650.399</v>
      </c>
      <c r="I132" s="42">
        <f t="shared" si="50"/>
        <v>499.66060712886809</v>
      </c>
      <c r="J132" s="42">
        <f t="shared" si="51"/>
        <v>7583.6464800000003</v>
      </c>
      <c r="K132" s="156">
        <f t="shared" si="52"/>
        <v>262.62394815846795</v>
      </c>
      <c r="L132" s="159">
        <f t="shared" si="72"/>
        <v>1194988.308009401</v>
      </c>
      <c r="M132" s="138">
        <f t="shared" si="73"/>
        <v>-170.18374272735286</v>
      </c>
      <c r="N132" s="178">
        <f t="shared" si="53"/>
        <v>102.11024563641172</v>
      </c>
      <c r="O132" s="300">
        <f t="shared" si="74"/>
        <v>774368.00489250908</v>
      </c>
      <c r="P132" s="306">
        <f t="shared" si="54"/>
        <v>1969356.3129019099</v>
      </c>
      <c r="Q132" s="284">
        <f t="shared" si="75"/>
        <v>259.68461453149251</v>
      </c>
      <c r="R132" s="42">
        <f t="shared" si="76"/>
        <v>796658.87200626731</v>
      </c>
      <c r="S132" s="307">
        <f t="shared" si="55"/>
        <v>105.04957926338719</v>
      </c>
      <c r="T132" s="306">
        <f t="shared" si="77"/>
        <v>2766015.1849081772</v>
      </c>
      <c r="U132" s="344">
        <f t="shared" si="70"/>
        <v>364.73419379487967</v>
      </c>
      <c r="V132" s="342">
        <f t="shared" si="78"/>
        <v>3974864.6474630944</v>
      </c>
      <c r="W132" s="352">
        <f t="shared" si="79"/>
        <v>110447.21353966001</v>
      </c>
      <c r="X132" s="353">
        <f t="shared" si="56"/>
        <v>14.563866318259603</v>
      </c>
      <c r="Y132" s="329">
        <f t="shared" si="80"/>
        <v>884815.21843216906</v>
      </c>
      <c r="Z132" s="330">
        <f t="shared" si="81"/>
        <v>2876462.3984478372</v>
      </c>
      <c r="AA132" s="335">
        <f t="shared" si="57"/>
        <v>379.29806011313929</v>
      </c>
      <c r="AB132" s="336">
        <f t="shared" si="58"/>
        <v>721.64134431706907</v>
      </c>
      <c r="AC132" s="171"/>
      <c r="AD132" s="403">
        <f>PFI!Q134</f>
        <v>2750471.9433653443</v>
      </c>
      <c r="AE132" s="410">
        <f t="shared" si="71"/>
        <v>125990.4550824929</v>
      </c>
      <c r="AF132" s="462">
        <f t="shared" si="59"/>
        <v>4.5806849761331092E-2</v>
      </c>
      <c r="AG132" s="135"/>
      <c r="AH132" s="135"/>
    </row>
    <row r="133" spans="1:34" ht="15">
      <c r="A133" s="35">
        <v>117</v>
      </c>
      <c r="B133" s="49" t="s">
        <v>119</v>
      </c>
      <c r="C133" s="42">
        <f>Vertetie_ienemumi!J122</f>
        <v>2156514.6196622336</v>
      </c>
      <c r="D133" s="104">
        <f>Iedzivotaju_skaits_struktura!C122</f>
        <v>5358</v>
      </c>
      <c r="E133" s="104">
        <f>Iedzivotaju_skaits_struktura!D122</f>
        <v>240</v>
      </c>
      <c r="F133" s="104">
        <f>Iedzivotaju_skaits_struktura!E122</f>
        <v>552</v>
      </c>
      <c r="G133" s="104">
        <f>Iedzivotaju_skaits_struktura!F122</f>
        <v>1254</v>
      </c>
      <c r="H133" s="104">
        <f>PFI!H135</f>
        <v>639.08300000000008</v>
      </c>
      <c r="I133" s="42">
        <f t="shared" si="50"/>
        <v>402.48499807059233</v>
      </c>
      <c r="J133" s="42">
        <f t="shared" si="51"/>
        <v>9618.4861600000022</v>
      </c>
      <c r="K133" s="156">
        <f t="shared" si="52"/>
        <v>224.2052006718522</v>
      </c>
      <c r="L133" s="159">
        <f t="shared" si="72"/>
        <v>1293908.7717973401</v>
      </c>
      <c r="M133" s="138">
        <f t="shared" si="73"/>
        <v>-208.60249021396862</v>
      </c>
      <c r="N133" s="178">
        <f t="shared" si="53"/>
        <v>125.16149412838116</v>
      </c>
      <c r="O133" s="300">
        <f t="shared" si="74"/>
        <v>1203864.0990387558</v>
      </c>
      <c r="P133" s="306">
        <f t="shared" si="54"/>
        <v>2497772.8708360959</v>
      </c>
      <c r="Q133" s="284">
        <f t="shared" si="75"/>
        <v>259.68461453149246</v>
      </c>
      <c r="R133" s="42">
        <f t="shared" si="76"/>
        <v>862605.8478648935</v>
      </c>
      <c r="S133" s="307">
        <f t="shared" si="55"/>
        <v>89.68208026874089</v>
      </c>
      <c r="T133" s="306">
        <f t="shared" si="77"/>
        <v>3360378.7187009891</v>
      </c>
      <c r="U133" s="344">
        <f t="shared" si="70"/>
        <v>349.36669480023335</v>
      </c>
      <c r="V133" s="342">
        <f t="shared" si="78"/>
        <v>5410928.2440616563</v>
      </c>
      <c r="W133" s="352">
        <f t="shared" si="79"/>
        <v>150350.26352433904</v>
      </c>
      <c r="X133" s="353">
        <f t="shared" si="56"/>
        <v>15.631385336872908</v>
      </c>
      <c r="Y133" s="329">
        <f t="shared" si="80"/>
        <v>1354214.3625630948</v>
      </c>
      <c r="Z133" s="330">
        <f t="shared" si="81"/>
        <v>3510728.9822253282</v>
      </c>
      <c r="AA133" s="335">
        <f t="shared" si="57"/>
        <v>364.99808013710623</v>
      </c>
      <c r="AB133" s="336">
        <f t="shared" si="58"/>
        <v>655.23123968371192</v>
      </c>
      <c r="AC133" s="171"/>
      <c r="AD133" s="403">
        <f>PFI!Q135</f>
        <v>3337322.5340521014</v>
      </c>
      <c r="AE133" s="410">
        <f t="shared" si="71"/>
        <v>173406.44817322679</v>
      </c>
      <c r="AF133" s="462">
        <f t="shared" si="59"/>
        <v>5.1959751089050599E-2</v>
      </c>
      <c r="AG133" s="135"/>
      <c r="AH133" s="135"/>
    </row>
    <row r="134" spans="1:34" ht="15">
      <c r="A134" s="35">
        <v>118</v>
      </c>
      <c r="B134" s="49" t="s">
        <v>120</v>
      </c>
      <c r="C134" s="42">
        <f>Vertetie_ienemumi!J123</f>
        <v>2492376.1877491339</v>
      </c>
      <c r="D134" s="104">
        <f>Iedzivotaju_skaits_struktura!C123</f>
        <v>6233</v>
      </c>
      <c r="E134" s="104">
        <f>Iedzivotaju_skaits_struktura!D123</f>
        <v>318</v>
      </c>
      <c r="F134" s="104">
        <f>Iedzivotaju_skaits_struktura!E123</f>
        <v>637</v>
      </c>
      <c r="G134" s="104">
        <f>Iedzivotaju_skaits_struktura!F123</f>
        <v>1401</v>
      </c>
      <c r="H134" s="104">
        <f>PFI!H136</f>
        <v>286.48599999999999</v>
      </c>
      <c r="I134" s="42">
        <f t="shared" si="50"/>
        <v>399.86783053892731</v>
      </c>
      <c r="J134" s="42">
        <f t="shared" si="51"/>
        <v>10525.93872</v>
      </c>
      <c r="K134" s="156">
        <f t="shared" si="52"/>
        <v>236.78421982577663</v>
      </c>
      <c r="L134" s="159">
        <f t="shared" si="72"/>
        <v>1495425.7126494802</v>
      </c>
      <c r="M134" s="138">
        <f t="shared" si="73"/>
        <v>-196.02347106004419</v>
      </c>
      <c r="N134" s="178">
        <f t="shared" si="53"/>
        <v>117.61408263602651</v>
      </c>
      <c r="O134" s="300">
        <f t="shared" si="74"/>
        <v>1237998.6264358312</v>
      </c>
      <c r="P134" s="306">
        <f t="shared" si="54"/>
        <v>2733424.3390853116</v>
      </c>
      <c r="Q134" s="284">
        <f t="shared" si="75"/>
        <v>259.68461453149251</v>
      </c>
      <c r="R134" s="42">
        <f t="shared" si="76"/>
        <v>996950.47509965359</v>
      </c>
      <c r="S134" s="307">
        <f t="shared" si="55"/>
        <v>94.713687930310655</v>
      </c>
      <c r="T134" s="306">
        <f t="shared" si="77"/>
        <v>3730374.8141849651</v>
      </c>
      <c r="U134" s="344">
        <f t="shared" si="70"/>
        <v>354.39830246180315</v>
      </c>
      <c r="V134" s="342">
        <f t="shared" si="78"/>
        <v>5789014.3061016109</v>
      </c>
      <c r="W134" s="352">
        <f t="shared" si="79"/>
        <v>160855.91736016158</v>
      </c>
      <c r="X134" s="353">
        <f t="shared" si="56"/>
        <v>15.281859569876119</v>
      </c>
      <c r="Y134" s="329">
        <f t="shared" si="80"/>
        <v>1398854.5437959929</v>
      </c>
      <c r="Z134" s="330">
        <f t="shared" si="81"/>
        <v>3891230.7315451265</v>
      </c>
      <c r="AA134" s="335">
        <f t="shared" si="57"/>
        <v>369.68016203167923</v>
      </c>
      <c r="AB134" s="336">
        <f t="shared" si="58"/>
        <v>624.29499944571262</v>
      </c>
      <c r="AC134" s="171"/>
      <c r="AD134" s="403">
        <f>PFI!Q136</f>
        <v>3635327.56079156</v>
      </c>
      <c r="AE134" s="410">
        <f t="shared" si="71"/>
        <v>255903.17075356655</v>
      </c>
      <c r="AF134" s="462">
        <f t="shared" si="59"/>
        <v>7.0393428507951494E-2</v>
      </c>
      <c r="AG134" s="135"/>
      <c r="AH134" s="135"/>
    </row>
    <row r="135" spans="1:34" ht="15">
      <c r="A135" s="50">
        <v>119</v>
      </c>
      <c r="B135" s="53" t="s">
        <v>121</v>
      </c>
      <c r="C135" s="44">
        <f>Vertetie_ienemumi!J124</f>
        <v>987909.05549486517</v>
      </c>
      <c r="D135" s="106">
        <f>Iedzivotaju_skaits_struktura!C124</f>
        <v>3143</v>
      </c>
      <c r="E135" s="106">
        <f>Iedzivotaju_skaits_struktura!D124</f>
        <v>152</v>
      </c>
      <c r="F135" s="106">
        <f>Iedzivotaju_skaits_struktura!E124</f>
        <v>326</v>
      </c>
      <c r="G135" s="106">
        <f>Iedzivotaju_skaits_struktura!F124</f>
        <v>703</v>
      </c>
      <c r="H135" s="106">
        <f>PFI!H137</f>
        <v>308.334</v>
      </c>
      <c r="I135" s="371">
        <f t="shared" si="50"/>
        <v>314.32041218417601</v>
      </c>
      <c r="J135" s="371">
        <f t="shared" si="51"/>
        <v>5550.3276800000003</v>
      </c>
      <c r="K135" s="372">
        <f t="shared" si="52"/>
        <v>177.9911227682444</v>
      </c>
      <c r="L135" s="373">
        <f t="shared" si="72"/>
        <v>592745.4332969191</v>
      </c>
      <c r="M135" s="173">
        <f t="shared" si="73"/>
        <v>-254.81656811757642</v>
      </c>
      <c r="N135" s="179">
        <f t="shared" si="53"/>
        <v>152.88994087054584</v>
      </c>
      <c r="O135" s="301">
        <f t="shared" si="74"/>
        <v>848589.2708073539</v>
      </c>
      <c r="P135" s="374">
        <f t="shared" si="54"/>
        <v>1441334.7041042731</v>
      </c>
      <c r="Q135" s="375">
        <f t="shared" si="75"/>
        <v>259.68461453149251</v>
      </c>
      <c r="R135" s="371">
        <f t="shared" si="76"/>
        <v>395163.62219794607</v>
      </c>
      <c r="S135" s="376">
        <f t="shared" si="55"/>
        <v>71.196449107297767</v>
      </c>
      <c r="T135" s="374">
        <f t="shared" si="77"/>
        <v>1836498.3263022192</v>
      </c>
      <c r="U135" s="377">
        <f t="shared" si="70"/>
        <v>330.88106363879024</v>
      </c>
      <c r="V135" s="378">
        <f t="shared" si="78"/>
        <v>3378868.3037133082</v>
      </c>
      <c r="W135" s="379">
        <f t="shared" si="79"/>
        <v>93886.615560807579</v>
      </c>
      <c r="X135" s="380">
        <f t="shared" si="56"/>
        <v>16.915508592243615</v>
      </c>
      <c r="Y135" s="381">
        <f t="shared" si="80"/>
        <v>942475.88636816153</v>
      </c>
      <c r="Z135" s="382">
        <f t="shared" si="81"/>
        <v>1930384.9418630267</v>
      </c>
      <c r="AA135" s="337">
        <f t="shared" si="57"/>
        <v>347.79657223103385</v>
      </c>
      <c r="AB135" s="338">
        <f t="shared" si="58"/>
        <v>614.18547307127801</v>
      </c>
      <c r="AC135" s="171"/>
      <c r="AD135" s="403">
        <f>PFI!Q137</f>
        <v>1889011.9571110723</v>
      </c>
      <c r="AE135" s="411">
        <f t="shared" si="71"/>
        <v>41372.984751954442</v>
      </c>
      <c r="AF135" s="466">
        <f t="shared" si="59"/>
        <v>2.1901917876278265E-2</v>
      </c>
      <c r="AG135" s="135"/>
      <c r="AH135" s="135"/>
    </row>
    <row r="136" spans="1:34" ht="13.5">
      <c r="A136" s="153"/>
      <c r="B136" s="75" t="s">
        <v>124</v>
      </c>
      <c r="C136" s="61">
        <f>SUM(C26:C135)</f>
        <v>638567311.852247</v>
      </c>
      <c r="D136" s="61">
        <f t="shared" ref="D136:J136" si="82">SUM(D26:D135)</f>
        <v>1017052</v>
      </c>
      <c r="E136" s="61">
        <f t="shared" si="82"/>
        <v>70269</v>
      </c>
      <c r="F136" s="61">
        <f t="shared" si="82"/>
        <v>112247</v>
      </c>
      <c r="G136" s="61">
        <f t="shared" si="82"/>
        <v>206418</v>
      </c>
      <c r="H136" s="61">
        <f>SUM(H26:H135)</f>
        <v>63755.409999999982</v>
      </c>
      <c r="I136" s="61">
        <f t="shared" si="50"/>
        <v>627.8610256429829</v>
      </c>
      <c r="J136" s="61">
        <f t="shared" si="82"/>
        <v>1797064.2232000011</v>
      </c>
      <c r="K136" s="69">
        <f t="shared" si="52"/>
        <v>355.33917130416256</v>
      </c>
      <c r="L136" s="61">
        <f t="shared" ref="L136" si="83">SUM(L26:L135)</f>
        <v>383140387.11134833</v>
      </c>
      <c r="M136" s="139"/>
      <c r="N136" s="139"/>
      <c r="O136" s="139"/>
      <c r="P136" s="61">
        <f t="shared" ref="P136:AE136" si="84">SUM(P26:P135)</f>
        <v>466669930.09002781</v>
      </c>
      <c r="Q136" s="61"/>
      <c r="R136" s="61">
        <f>SUM(R26:R135)</f>
        <v>255426924.74089888</v>
      </c>
      <c r="S136" s="61"/>
      <c r="T136" s="383">
        <f t="shared" si="84"/>
        <v>722096854.83092701</v>
      </c>
      <c r="U136" s="61"/>
      <c r="V136" s="61">
        <f t="shared" si="84"/>
        <v>775291439.44093502</v>
      </c>
      <c r="W136" s="61">
        <f t="shared" si="84"/>
        <v>21542564.781936593</v>
      </c>
      <c r="X136" s="61"/>
      <c r="Y136" s="384">
        <f t="shared" si="84"/>
        <v>105072107.76061629</v>
      </c>
      <c r="Z136" s="61">
        <f t="shared" si="84"/>
        <v>743639419.6128633</v>
      </c>
      <c r="AA136" s="61">
        <f t="shared" si="57"/>
        <v>413.80792629029003</v>
      </c>
      <c r="AB136" s="61">
        <f t="shared" si="58"/>
        <v>731.17148347661998</v>
      </c>
      <c r="AC136" s="123"/>
      <c r="AD136" s="174">
        <f t="shared" si="84"/>
        <v>703401029.90812385</v>
      </c>
      <c r="AE136" s="174">
        <f t="shared" si="84"/>
        <v>40238389.704739563</v>
      </c>
      <c r="AF136" s="464">
        <f t="shared" si="59"/>
        <v>5.7205474535622081E-2</v>
      </c>
    </row>
    <row r="137" spans="1:34">
      <c r="A137" s="154"/>
      <c r="B137" s="76" t="s">
        <v>132</v>
      </c>
      <c r="C137" s="77">
        <f>C25+C136</f>
        <v>1576394453.9999993</v>
      </c>
      <c r="D137" s="77">
        <f t="shared" ref="D137:J137" si="85">D25+D136</f>
        <v>2129320</v>
      </c>
      <c r="E137" s="77">
        <f t="shared" si="85"/>
        <v>150093</v>
      </c>
      <c r="F137" s="77">
        <f t="shared" si="85"/>
        <v>225012</v>
      </c>
      <c r="G137" s="77">
        <f t="shared" si="85"/>
        <v>446165</v>
      </c>
      <c r="H137" s="77">
        <f>H25+H136</f>
        <v>64482.001999999979</v>
      </c>
      <c r="I137" s="61">
        <f t="shared" si="50"/>
        <v>740.32764168842607</v>
      </c>
      <c r="J137" s="77">
        <f t="shared" si="85"/>
        <v>3642251.4830400012</v>
      </c>
      <c r="K137" s="69">
        <f t="shared" si="52"/>
        <v>432.80769088582082</v>
      </c>
      <c r="L137" s="77">
        <f t="shared" ref="L137" si="86">L25+L136</f>
        <v>945836672.39999962</v>
      </c>
      <c r="M137" s="139"/>
      <c r="N137" s="139"/>
      <c r="O137" s="139"/>
      <c r="P137" s="77">
        <f t="shared" ref="P137:AE137" si="87">P25+P136</f>
        <v>945836672.39999902</v>
      </c>
      <c r="Q137" s="313"/>
      <c r="R137" s="77">
        <f>R25+R136</f>
        <v>630557781.59999979</v>
      </c>
      <c r="S137" s="313"/>
      <c r="T137" s="385">
        <f t="shared" si="87"/>
        <v>1576394453.999999</v>
      </c>
      <c r="U137" s="77"/>
      <c r="V137" s="77">
        <f t="shared" si="87"/>
        <v>1289184342.3642297</v>
      </c>
      <c r="W137" s="77">
        <f t="shared" si="87"/>
        <v>35821803.000000194</v>
      </c>
      <c r="X137" s="77"/>
      <c r="Y137" s="386">
        <f t="shared" si="87"/>
        <v>35821802.999999732</v>
      </c>
      <c r="Z137" s="77">
        <f t="shared" si="87"/>
        <v>1612216256.999999</v>
      </c>
      <c r="AA137" s="69">
        <f t="shared" si="57"/>
        <v>442.64276217807026</v>
      </c>
      <c r="AB137" s="69">
        <f t="shared" si="58"/>
        <v>757.15076033663286</v>
      </c>
      <c r="AC137" s="123"/>
      <c r="AD137" s="175">
        <f t="shared" si="87"/>
        <v>1520251490.000001</v>
      </c>
      <c r="AE137" s="175">
        <f t="shared" si="87"/>
        <v>91964766.999998122</v>
      </c>
      <c r="AF137" s="467">
        <f t="shared" si="59"/>
        <v>6.0493127357499343E-2</v>
      </c>
    </row>
  </sheetData>
  <sheetProtection formatCells="0" formatColumns="0" formatRows="0" insertColumns="0" insertRows="0" insertHyperlinks="0" deleteColumns="0" deleteRows="0"/>
  <mergeCells count="24">
    <mergeCell ref="L12:U12"/>
    <mergeCell ref="V12:X12"/>
    <mergeCell ref="Y12:AB12"/>
    <mergeCell ref="E8:F8"/>
    <mergeCell ref="D12:H12"/>
    <mergeCell ref="B9:D9"/>
    <mergeCell ref="E9:F9"/>
    <mergeCell ref="H9:J9"/>
    <mergeCell ref="AE13:AF13"/>
    <mergeCell ref="B4:D4"/>
    <mergeCell ref="E4:F4"/>
    <mergeCell ref="H4:J4"/>
    <mergeCell ref="B5:D5"/>
    <mergeCell ref="E5:F5"/>
    <mergeCell ref="H5:J6"/>
    <mergeCell ref="K5:K6"/>
    <mergeCell ref="B6:D6"/>
    <mergeCell ref="E6:F6"/>
    <mergeCell ref="B7:D7"/>
    <mergeCell ref="E7:F7"/>
    <mergeCell ref="H7:J8"/>
    <mergeCell ref="AD12:AF12"/>
    <mergeCell ref="K7:K8"/>
    <mergeCell ref="B8:D8"/>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6"/>
  <sheetViews>
    <sheetView zoomScaleNormal="100" workbookViewId="0">
      <pane xSplit="2" ySplit="1" topLeftCell="C2" activePane="bottomRight" state="frozen"/>
      <selection activeCell="AA32" sqref="AA32"/>
      <selection pane="topRight" activeCell="AA32" sqref="AA32"/>
      <selection pane="bottomLeft" activeCell="AA32" sqref="AA32"/>
      <selection pane="bottomRight" activeCell="M13" sqref="M13"/>
    </sheetView>
  </sheetViews>
  <sheetFormatPr defaultRowHeight="15"/>
  <cols>
    <col min="1" max="1" width="6.7109375" style="28" customWidth="1"/>
    <col min="2" max="2" width="24.42578125" style="29" customWidth="1"/>
    <col min="3" max="4" width="18.28515625" style="20" customWidth="1"/>
    <col min="5" max="9" width="16.7109375" style="219" customWidth="1"/>
    <col min="10" max="11" width="16.5703125" style="20" customWidth="1"/>
    <col min="12" max="12" width="9.140625" style="20" customWidth="1"/>
    <col min="13" max="13" width="14.42578125" style="9" customWidth="1"/>
    <col min="14" max="18" width="14.7109375" style="9" customWidth="1"/>
    <col min="19" max="22" width="9.140625" style="9"/>
  </cols>
  <sheetData>
    <row r="1" spans="1:21" ht="19.5">
      <c r="B1" s="30" t="s">
        <v>245</v>
      </c>
      <c r="F1" s="220"/>
      <c r="G1" s="220"/>
      <c r="H1" s="220"/>
      <c r="I1" s="442"/>
    </row>
    <row r="2" spans="1:21" s="9" customFormat="1" ht="15" customHeight="1">
      <c r="A2" s="147"/>
      <c r="B2" s="149"/>
      <c r="E2" s="221"/>
      <c r="F2" s="221"/>
      <c r="G2" s="221"/>
      <c r="H2" s="221"/>
      <c r="I2" s="221"/>
      <c r="J2" s="148"/>
      <c r="K2" s="148"/>
      <c r="L2" s="148"/>
      <c r="M2" s="441"/>
    </row>
    <row r="3" spans="1:21" ht="30">
      <c r="A3" s="62"/>
      <c r="B3" s="78"/>
      <c r="C3" s="79" t="s">
        <v>133</v>
      </c>
      <c r="D3" s="437" t="s">
        <v>236</v>
      </c>
      <c r="E3" s="222" t="s">
        <v>227</v>
      </c>
      <c r="F3" s="223" t="s">
        <v>134</v>
      </c>
      <c r="G3" s="223" t="s">
        <v>135</v>
      </c>
      <c r="H3" s="224" t="s">
        <v>136</v>
      </c>
      <c r="I3" s="225" t="s">
        <v>137</v>
      </c>
      <c r="J3" s="79" t="s">
        <v>138</v>
      </c>
      <c r="K3" s="484"/>
      <c r="M3" s="15"/>
      <c r="N3" s="15"/>
      <c r="O3" s="10"/>
    </row>
    <row r="4" spans="1:21" ht="15.75">
      <c r="A4" s="62"/>
      <c r="B4" s="63" t="s">
        <v>123</v>
      </c>
      <c r="C4" s="80">
        <f>C14+C125</f>
        <v>1383039999.9999995</v>
      </c>
      <c r="D4" s="80">
        <f>D14+D125</f>
        <v>21826198.999999993</v>
      </c>
      <c r="E4" s="80">
        <f t="shared" ref="E4:H4" si="0">E14+E125</f>
        <v>97885379</v>
      </c>
      <c r="F4" s="80">
        <f t="shared" si="0"/>
        <v>51464434</v>
      </c>
      <c r="G4" s="80">
        <f t="shared" si="0"/>
        <v>2266729</v>
      </c>
      <c r="H4" s="80">
        <f t="shared" si="0"/>
        <v>19911713</v>
      </c>
      <c r="I4" s="227">
        <f>I14+I125</f>
        <v>171528255</v>
      </c>
      <c r="J4" s="80">
        <f t="shared" ref="J4" si="1">J14+J125</f>
        <v>1576394453.9999993</v>
      </c>
      <c r="K4" s="485"/>
      <c r="M4" s="16"/>
      <c r="N4" s="486"/>
      <c r="O4" s="486"/>
      <c r="P4" s="486"/>
      <c r="Q4" s="486"/>
      <c r="R4" s="486"/>
      <c r="S4" s="57"/>
      <c r="T4" s="57"/>
      <c r="U4" s="57"/>
    </row>
    <row r="5" spans="1:21" ht="15.75">
      <c r="A5" s="427">
        <v>1</v>
      </c>
      <c r="B5" s="33" t="s">
        <v>2</v>
      </c>
      <c r="C5" s="446">
        <f>IIN_ienemumi!D12</f>
        <v>40493047.050822504</v>
      </c>
      <c r="D5" s="447">
        <f>IIN_ienemumi!F12</f>
        <v>639033.79732156335</v>
      </c>
      <c r="E5" s="415">
        <v>788667</v>
      </c>
      <c r="F5" s="415">
        <v>1375276</v>
      </c>
      <c r="G5" s="415">
        <v>9610</v>
      </c>
      <c r="H5" s="416">
        <v>448963</v>
      </c>
      <c r="I5" s="414">
        <f>SUM(E5:H5)</f>
        <v>2622516</v>
      </c>
      <c r="J5" s="34">
        <f>C5+D5+I5</f>
        <v>43754596.848144069</v>
      </c>
      <c r="K5" s="485"/>
      <c r="L5" s="31"/>
      <c r="M5" s="16"/>
      <c r="N5" s="486"/>
      <c r="O5" s="486"/>
      <c r="P5" s="486"/>
      <c r="Q5" s="486"/>
      <c r="R5" s="486"/>
      <c r="S5" s="57"/>
      <c r="T5" s="57"/>
      <c r="U5" s="57"/>
    </row>
    <row r="6" spans="1:21" ht="15.75">
      <c r="A6" s="428">
        <v>2</v>
      </c>
      <c r="B6" s="36" t="s">
        <v>3</v>
      </c>
      <c r="C6" s="448">
        <f>IIN_ienemumi!D13</f>
        <v>11858657.824256111</v>
      </c>
      <c r="D6" s="449">
        <f>IIN_ienemumi!F13</f>
        <v>187145.29264889006</v>
      </c>
      <c r="E6" s="228">
        <v>279305</v>
      </c>
      <c r="F6" s="228">
        <v>239957</v>
      </c>
      <c r="G6" s="228">
        <v>3898</v>
      </c>
      <c r="H6" s="417">
        <v>93632</v>
      </c>
      <c r="I6" s="414">
        <f t="shared" ref="I6:I69" si="2">SUM(E6:H6)</f>
        <v>616792</v>
      </c>
      <c r="J6" s="34">
        <f t="shared" ref="J6:J69" si="3">C6+D6+I6</f>
        <v>12662595.116905</v>
      </c>
      <c r="K6" s="485"/>
      <c r="M6" s="16"/>
      <c r="N6" s="486"/>
      <c r="O6" s="486"/>
      <c r="P6" s="486"/>
      <c r="Q6" s="486"/>
      <c r="R6" s="486"/>
      <c r="S6" s="57"/>
      <c r="T6" s="57"/>
      <c r="U6" s="57"/>
    </row>
    <row r="7" spans="1:21" ht="15.75">
      <c r="A7" s="428">
        <v>3</v>
      </c>
      <c r="B7" s="36" t="s">
        <v>4</v>
      </c>
      <c r="C7" s="448">
        <f>IIN_ienemumi!D14</f>
        <v>40528271.824052766</v>
      </c>
      <c r="D7" s="449">
        <f>IIN_ienemumi!F14</f>
        <v>639589.6907955436</v>
      </c>
      <c r="E7" s="228">
        <v>1173363</v>
      </c>
      <c r="F7" s="228">
        <v>1194740</v>
      </c>
      <c r="G7" s="228">
        <v>30587</v>
      </c>
      <c r="H7" s="417">
        <v>580111</v>
      </c>
      <c r="I7" s="414">
        <f t="shared" si="2"/>
        <v>2978801</v>
      </c>
      <c r="J7" s="34">
        <f t="shared" si="3"/>
        <v>44146662.514848307</v>
      </c>
      <c r="K7" s="485"/>
      <c r="L7" s="31"/>
      <c r="M7" s="16"/>
      <c r="N7" s="486"/>
      <c r="O7" s="486"/>
      <c r="P7" s="486"/>
      <c r="Q7" s="486"/>
      <c r="R7" s="486"/>
      <c r="S7" s="57"/>
      <c r="T7" s="57"/>
      <c r="U7" s="57"/>
    </row>
    <row r="8" spans="1:21" ht="15.75">
      <c r="A8" s="428">
        <v>4</v>
      </c>
      <c r="B8" s="36" t="s">
        <v>5</v>
      </c>
      <c r="C8" s="448">
        <f>IIN_ienemumi!D15</f>
        <v>51563941.716204427</v>
      </c>
      <c r="D8" s="449">
        <f>IIN_ienemumi!F15</f>
        <v>813747.14623024582</v>
      </c>
      <c r="E8" s="228">
        <v>5871583</v>
      </c>
      <c r="F8" s="228">
        <v>2453686</v>
      </c>
      <c r="G8" s="228">
        <v>15828</v>
      </c>
      <c r="H8" s="417">
        <v>1070167</v>
      </c>
      <c r="I8" s="414">
        <f t="shared" si="2"/>
        <v>9411264</v>
      </c>
      <c r="J8" s="34">
        <f t="shared" si="3"/>
        <v>61788952.86243467</v>
      </c>
      <c r="K8" s="485"/>
      <c r="L8" s="31"/>
      <c r="M8" s="16"/>
      <c r="N8" s="486"/>
      <c r="O8" s="486"/>
      <c r="P8" s="486"/>
      <c r="Q8" s="486"/>
      <c r="R8" s="486"/>
      <c r="S8" s="57"/>
      <c r="T8" s="57"/>
      <c r="U8" s="57"/>
    </row>
    <row r="9" spans="1:21" ht="15.75">
      <c r="A9" s="428">
        <v>5</v>
      </c>
      <c r="B9" s="36" t="s">
        <v>6</v>
      </c>
      <c r="C9" s="448">
        <f>IIN_ienemumi!D16</f>
        <v>40470689.809832074</v>
      </c>
      <c r="D9" s="449">
        <f>IIN_ienemumi!F16</f>
        <v>638680.9705118197</v>
      </c>
      <c r="E9" s="228">
        <v>1445380</v>
      </c>
      <c r="F9" s="228">
        <v>1405839</v>
      </c>
      <c r="G9" s="228">
        <v>66043</v>
      </c>
      <c r="H9" s="417">
        <v>469244</v>
      </c>
      <c r="I9" s="414">
        <f t="shared" si="2"/>
        <v>3386506</v>
      </c>
      <c r="J9" s="34">
        <f t="shared" si="3"/>
        <v>44495876.78034389</v>
      </c>
      <c r="K9" s="485"/>
      <c r="L9" s="31"/>
      <c r="M9" s="16"/>
      <c r="N9" s="486"/>
      <c r="O9" s="486"/>
      <c r="P9" s="486"/>
      <c r="Q9" s="486"/>
      <c r="R9" s="486"/>
      <c r="S9" s="57"/>
      <c r="T9" s="57"/>
      <c r="U9" s="57"/>
    </row>
    <row r="10" spans="1:21" ht="15.75">
      <c r="A10" s="428">
        <v>6</v>
      </c>
      <c r="B10" s="36" t="s">
        <v>7</v>
      </c>
      <c r="C10" s="448">
        <f>IIN_ienemumi!D17</f>
        <v>14850034.292026859</v>
      </c>
      <c r="D10" s="449">
        <f>IIN_ienemumi!F17</f>
        <v>234353.16665794363</v>
      </c>
      <c r="E10" s="228">
        <v>314552</v>
      </c>
      <c r="F10" s="228">
        <v>299780</v>
      </c>
      <c r="G10" s="228">
        <v>2945</v>
      </c>
      <c r="H10" s="417">
        <v>154684</v>
      </c>
      <c r="I10" s="414">
        <f t="shared" si="2"/>
        <v>771961</v>
      </c>
      <c r="J10" s="34">
        <f t="shared" si="3"/>
        <v>15856348.458684802</v>
      </c>
      <c r="K10" s="485"/>
      <c r="L10" s="31"/>
      <c r="M10" s="16"/>
      <c r="N10" s="486"/>
      <c r="O10" s="486"/>
      <c r="P10" s="486"/>
      <c r="Q10" s="486"/>
      <c r="R10" s="486"/>
      <c r="S10" s="57"/>
      <c r="T10" s="57"/>
      <c r="U10" s="57"/>
    </row>
    <row r="11" spans="1:21" ht="15.75">
      <c r="A11" s="428">
        <v>7</v>
      </c>
      <c r="B11" s="36" t="s">
        <v>8</v>
      </c>
      <c r="C11" s="448">
        <f>IIN_ienemumi!D18</f>
        <v>573253312.8468467</v>
      </c>
      <c r="D11" s="449">
        <f>IIN_ienemumi!F18</f>
        <v>9046694.8776640818</v>
      </c>
      <c r="E11" s="228">
        <v>38973622</v>
      </c>
      <c r="F11" s="228">
        <v>32842446</v>
      </c>
      <c r="G11" s="228">
        <v>539838</v>
      </c>
      <c r="H11" s="417">
        <v>10660329</v>
      </c>
      <c r="I11" s="414">
        <f t="shared" si="2"/>
        <v>83016235</v>
      </c>
      <c r="J11" s="34">
        <f t="shared" si="3"/>
        <v>665316242.72451079</v>
      </c>
      <c r="K11" s="485"/>
      <c r="L11" s="31"/>
      <c r="M11" s="16"/>
      <c r="N11" s="486"/>
      <c r="O11" s="486"/>
      <c r="P11" s="486"/>
      <c r="Q11" s="486"/>
      <c r="R11" s="486"/>
      <c r="S11" s="57"/>
      <c r="T11" s="57"/>
      <c r="U11" s="57"/>
    </row>
    <row r="12" spans="1:21" ht="15.75">
      <c r="A12" s="428">
        <v>8</v>
      </c>
      <c r="B12" s="36" t="s">
        <v>9</v>
      </c>
      <c r="C12" s="448">
        <f>IIN_ienemumi!D19</f>
        <v>17096779.194246825</v>
      </c>
      <c r="D12" s="449">
        <f>IIN_ienemumi!F19</f>
        <v>269809.77047134639</v>
      </c>
      <c r="E12" s="228">
        <v>470763</v>
      </c>
      <c r="F12" s="228">
        <v>600386</v>
      </c>
      <c r="G12" s="228">
        <v>12942</v>
      </c>
      <c r="H12" s="417">
        <v>235661</v>
      </c>
      <c r="I12" s="414">
        <f t="shared" si="2"/>
        <v>1319752</v>
      </c>
      <c r="J12" s="34">
        <f t="shared" si="3"/>
        <v>18686340.96471817</v>
      </c>
      <c r="K12" s="485"/>
      <c r="L12" s="31"/>
      <c r="M12" s="16"/>
      <c r="N12" s="486"/>
      <c r="O12" s="486"/>
      <c r="P12" s="486"/>
      <c r="Q12" s="486"/>
      <c r="R12" s="486"/>
      <c r="S12" s="57"/>
      <c r="T12" s="57"/>
      <c r="U12" s="57"/>
    </row>
    <row r="13" spans="1:21" ht="15.75">
      <c r="A13" s="429">
        <v>9</v>
      </c>
      <c r="B13" s="38" t="s">
        <v>10</v>
      </c>
      <c r="C13" s="450">
        <f>IIN_ienemumi!D20</f>
        <v>27504688.542279448</v>
      </c>
      <c r="D13" s="451">
        <f>IIN_ienemumi!F20</f>
        <v>434060.33488316403</v>
      </c>
      <c r="E13" s="452">
        <v>1467058</v>
      </c>
      <c r="F13" s="229">
        <v>1217324</v>
      </c>
      <c r="G13" s="229">
        <v>223739</v>
      </c>
      <c r="H13" s="418">
        <v>272656</v>
      </c>
      <c r="I13" s="414">
        <f t="shared" si="2"/>
        <v>3180777</v>
      </c>
      <c r="J13" s="34">
        <f t="shared" si="3"/>
        <v>31119525.877162613</v>
      </c>
      <c r="K13" s="485"/>
      <c r="L13" s="31"/>
      <c r="M13" s="16"/>
      <c r="N13" s="486"/>
      <c r="O13" s="486"/>
      <c r="P13" s="486"/>
      <c r="Q13" s="486"/>
      <c r="R13" s="486"/>
      <c r="S13" s="57"/>
      <c r="T13" s="57"/>
      <c r="U13" s="57"/>
    </row>
    <row r="14" spans="1:21" ht="15.75">
      <c r="A14" s="581" t="s">
        <v>11</v>
      </c>
      <c r="B14" s="581"/>
      <c r="C14" s="80">
        <f t="shared" ref="C14:J14" si="4">SUM(C5:C13)</f>
        <v>817619423.1005677</v>
      </c>
      <c r="D14" s="80">
        <f t="shared" si="4"/>
        <v>12903115.047184598</v>
      </c>
      <c r="E14" s="230">
        <f>SUM(E5:E13)</f>
        <v>50784293</v>
      </c>
      <c r="F14" s="230">
        <f>SUM(F5:F13)</f>
        <v>41629434</v>
      </c>
      <c r="G14" s="230">
        <f>SUM(G5:G13)</f>
        <v>905430</v>
      </c>
      <c r="H14" s="230">
        <f>SUM(H5:H13)</f>
        <v>13985447</v>
      </c>
      <c r="I14" s="226">
        <f>SUM(I5:I13)</f>
        <v>107304604</v>
      </c>
      <c r="J14" s="80">
        <f t="shared" si="4"/>
        <v>937827142.14775229</v>
      </c>
      <c r="K14" s="485"/>
      <c r="L14" s="31"/>
      <c r="M14" s="16"/>
      <c r="N14" s="17"/>
      <c r="R14" s="57"/>
      <c r="S14" s="57"/>
      <c r="T14" s="57"/>
      <c r="U14" s="57"/>
    </row>
    <row r="15" spans="1:21" ht="15.75">
      <c r="A15" s="430">
        <v>10</v>
      </c>
      <c r="B15" s="136" t="s">
        <v>12</v>
      </c>
      <c r="C15" s="447">
        <f>IIN_ienemumi!D21</f>
        <v>1066463.1976905859</v>
      </c>
      <c r="D15" s="447">
        <f>IIN_ienemumi!F21</f>
        <v>16830.198677529981</v>
      </c>
      <c r="E15" s="415">
        <v>126388</v>
      </c>
      <c r="F15" s="231">
        <v>4627</v>
      </c>
      <c r="G15" s="231">
        <v>352</v>
      </c>
      <c r="H15" s="419">
        <v>7096</v>
      </c>
      <c r="I15" s="414">
        <f t="shared" si="2"/>
        <v>138463</v>
      </c>
      <c r="J15" s="34">
        <f t="shared" si="3"/>
        <v>1221756.3963681159</v>
      </c>
      <c r="K15" s="485"/>
      <c r="L15" s="31"/>
      <c r="M15" s="16"/>
      <c r="N15" s="486"/>
      <c r="O15" s="486"/>
      <c r="P15" s="486"/>
      <c r="Q15" s="486"/>
      <c r="R15" s="57"/>
      <c r="S15" s="57"/>
      <c r="T15" s="57"/>
      <c r="U15" s="57"/>
    </row>
    <row r="16" spans="1:21" ht="15.75">
      <c r="A16" s="428">
        <v>11</v>
      </c>
      <c r="B16" s="49" t="s">
        <v>13</v>
      </c>
      <c r="C16" s="449">
        <f>IIN_ienemumi!D22</f>
        <v>5750975.0435023978</v>
      </c>
      <c r="D16" s="449">
        <f>IIN_ienemumi!F22</f>
        <v>90757.986568368957</v>
      </c>
      <c r="E16" s="228">
        <v>174532</v>
      </c>
      <c r="F16" s="232">
        <v>159265</v>
      </c>
      <c r="G16" s="232">
        <v>21270</v>
      </c>
      <c r="H16" s="420">
        <v>41157</v>
      </c>
      <c r="I16" s="414">
        <f t="shared" si="2"/>
        <v>396224</v>
      </c>
      <c r="J16" s="34">
        <f t="shared" si="3"/>
        <v>6237957.0300707668</v>
      </c>
      <c r="K16" s="485"/>
      <c r="L16" s="31"/>
      <c r="M16" s="16"/>
      <c r="N16" s="486"/>
      <c r="O16" s="486"/>
      <c r="P16" s="486"/>
      <c r="Q16" s="486"/>
      <c r="R16" s="57"/>
      <c r="S16" s="57"/>
      <c r="T16" s="57"/>
      <c r="U16" s="57"/>
    </row>
    <row r="17" spans="1:21" ht="15.75">
      <c r="A17" s="428">
        <v>12</v>
      </c>
      <c r="B17" s="49" t="s">
        <v>14</v>
      </c>
      <c r="C17" s="449">
        <f>IIN_ienemumi!D23</f>
        <v>4080123.9284151471</v>
      </c>
      <c r="D17" s="449">
        <f>IIN_ienemumi!F23</f>
        <v>64389.747806463121</v>
      </c>
      <c r="E17" s="228">
        <v>393780</v>
      </c>
      <c r="F17" s="232">
        <v>32824</v>
      </c>
      <c r="G17" s="232">
        <v>11329</v>
      </c>
      <c r="H17" s="420">
        <v>24062</v>
      </c>
      <c r="I17" s="414">
        <f t="shared" si="2"/>
        <v>461995</v>
      </c>
      <c r="J17" s="34">
        <f t="shared" si="3"/>
        <v>4606508.67622161</v>
      </c>
      <c r="K17" s="485"/>
      <c r="L17" s="31"/>
      <c r="M17" s="16"/>
      <c r="N17" s="486"/>
      <c r="O17" s="486"/>
      <c r="P17" s="486"/>
      <c r="Q17" s="486"/>
      <c r="R17" s="57"/>
      <c r="S17" s="57"/>
      <c r="T17" s="57"/>
      <c r="U17" s="57"/>
    </row>
    <row r="18" spans="1:21" ht="15.75">
      <c r="A18" s="428">
        <v>13</v>
      </c>
      <c r="B18" s="49" t="s">
        <v>15</v>
      </c>
      <c r="C18" s="449">
        <f>IIN_ienemumi!D24</f>
        <v>1360260.6924726805</v>
      </c>
      <c r="D18" s="449">
        <f>IIN_ienemumi!F24</f>
        <v>21466.711422508768</v>
      </c>
      <c r="E18" s="228">
        <v>110863</v>
      </c>
      <c r="F18" s="232">
        <v>4391</v>
      </c>
      <c r="G18" s="232">
        <v>367</v>
      </c>
      <c r="H18" s="420">
        <v>4155</v>
      </c>
      <c r="I18" s="414">
        <f t="shared" si="2"/>
        <v>119776</v>
      </c>
      <c r="J18" s="34">
        <f t="shared" si="3"/>
        <v>1501503.4038951893</v>
      </c>
      <c r="K18" s="485"/>
      <c r="L18" s="31"/>
      <c r="M18" s="16"/>
      <c r="N18" s="486"/>
      <c r="O18" s="486"/>
      <c r="P18" s="486"/>
      <c r="Q18" s="486"/>
      <c r="R18" s="57"/>
      <c r="S18" s="57"/>
      <c r="T18" s="57"/>
      <c r="U18" s="57"/>
    </row>
    <row r="19" spans="1:21" ht="15.75">
      <c r="A19" s="428">
        <v>14</v>
      </c>
      <c r="B19" s="49" t="s">
        <v>16</v>
      </c>
      <c r="C19" s="449">
        <f>IIN_ienemumi!D25</f>
        <v>2121772.4875371642</v>
      </c>
      <c r="D19" s="449">
        <f>IIN_ienemumi!F25</f>
        <v>33484.373948483895</v>
      </c>
      <c r="E19" s="228">
        <v>192824</v>
      </c>
      <c r="F19" s="232">
        <v>7519</v>
      </c>
      <c r="G19" s="232">
        <v>0</v>
      </c>
      <c r="H19" s="420">
        <v>9029</v>
      </c>
      <c r="I19" s="414">
        <f t="shared" si="2"/>
        <v>209372</v>
      </c>
      <c r="J19" s="34">
        <f t="shared" si="3"/>
        <v>2364628.861485648</v>
      </c>
      <c r="K19" s="485"/>
      <c r="L19" s="31"/>
      <c r="M19" s="16"/>
      <c r="N19" s="486"/>
      <c r="O19" s="486"/>
      <c r="P19" s="486"/>
      <c r="Q19" s="486"/>
      <c r="R19" s="57"/>
      <c r="S19" s="57"/>
      <c r="T19" s="57"/>
      <c r="U19" s="57"/>
    </row>
    <row r="20" spans="1:21" ht="15.75">
      <c r="A20" s="428">
        <v>15</v>
      </c>
      <c r="B20" s="49" t="s">
        <v>17</v>
      </c>
      <c r="C20" s="449">
        <f>IIN_ienemumi!D26</f>
        <v>683524.10111502092</v>
      </c>
      <c r="D20" s="449">
        <f>IIN_ienemumi!F26</f>
        <v>10786.913648363437</v>
      </c>
      <c r="E20" s="228">
        <v>82346</v>
      </c>
      <c r="F20" s="232">
        <v>3859</v>
      </c>
      <c r="G20" s="232">
        <v>3039</v>
      </c>
      <c r="H20" s="420">
        <v>3153</v>
      </c>
      <c r="I20" s="414">
        <f t="shared" si="2"/>
        <v>92397</v>
      </c>
      <c r="J20" s="34">
        <f t="shared" si="3"/>
        <v>786708.01476338436</v>
      </c>
      <c r="K20" s="485"/>
      <c r="L20" s="31"/>
      <c r="M20" s="16"/>
      <c r="N20" s="486"/>
      <c r="O20" s="486"/>
      <c r="P20" s="486"/>
      <c r="Q20" s="486"/>
      <c r="R20" s="57"/>
      <c r="S20" s="57"/>
      <c r="T20" s="57"/>
      <c r="U20" s="57"/>
    </row>
    <row r="21" spans="1:21" ht="15.75">
      <c r="A21" s="428">
        <v>16</v>
      </c>
      <c r="B21" s="49" t="s">
        <v>18</v>
      </c>
      <c r="C21" s="449">
        <f>IIN_ienemumi!D27</f>
        <v>7200301.9845913919</v>
      </c>
      <c r="D21" s="449">
        <f>IIN_ienemumi!F27</f>
        <v>113630.28110234458</v>
      </c>
      <c r="E21" s="228">
        <v>551045</v>
      </c>
      <c r="F21" s="232">
        <v>79834</v>
      </c>
      <c r="G21" s="232">
        <v>28372</v>
      </c>
      <c r="H21" s="420">
        <v>47116</v>
      </c>
      <c r="I21" s="414">
        <f t="shared" si="2"/>
        <v>706367</v>
      </c>
      <c r="J21" s="34">
        <f t="shared" si="3"/>
        <v>8020299.2656937363</v>
      </c>
      <c r="K21" s="485"/>
      <c r="L21" s="31"/>
      <c r="M21" s="16"/>
      <c r="N21" s="486"/>
      <c r="O21" s="486"/>
      <c r="P21" s="486"/>
      <c r="Q21" s="486"/>
      <c r="R21" s="57"/>
      <c r="S21" s="57"/>
      <c r="T21" s="57"/>
      <c r="U21" s="57"/>
    </row>
    <row r="22" spans="1:21" ht="15.75">
      <c r="A22" s="428">
        <v>17</v>
      </c>
      <c r="B22" s="49" t="s">
        <v>19</v>
      </c>
      <c r="C22" s="449">
        <f>IIN_ienemumi!D28</f>
        <v>3082832.4169023163</v>
      </c>
      <c r="D22" s="449">
        <f>IIN_ienemumi!F28</f>
        <v>48651.169752834998</v>
      </c>
      <c r="E22" s="228">
        <v>297147</v>
      </c>
      <c r="F22" s="232">
        <v>35912</v>
      </c>
      <c r="G22" s="232">
        <v>11975</v>
      </c>
      <c r="H22" s="420">
        <v>22516</v>
      </c>
      <c r="I22" s="414">
        <f t="shared" si="2"/>
        <v>367550</v>
      </c>
      <c r="J22" s="34">
        <f t="shared" si="3"/>
        <v>3499033.5866551511</v>
      </c>
      <c r="K22" s="485"/>
      <c r="L22" s="31"/>
      <c r="M22" s="16"/>
      <c r="N22" s="486"/>
      <c r="O22" s="486"/>
      <c r="P22" s="486"/>
      <c r="Q22" s="486"/>
      <c r="R22" s="57"/>
      <c r="S22" s="57"/>
      <c r="T22" s="57"/>
      <c r="U22" s="57"/>
    </row>
    <row r="23" spans="1:21" ht="15.75">
      <c r="A23" s="428">
        <v>18</v>
      </c>
      <c r="B23" s="49" t="s">
        <v>20</v>
      </c>
      <c r="C23" s="449">
        <f>IIN_ienemumi!D29</f>
        <v>1411770.8669095947</v>
      </c>
      <c r="D23" s="449">
        <f>IIN_ienemumi!F29</f>
        <v>22279.610050013976</v>
      </c>
      <c r="E23" s="228">
        <v>179999</v>
      </c>
      <c r="F23" s="232">
        <v>8525</v>
      </c>
      <c r="G23" s="232">
        <v>32145</v>
      </c>
      <c r="H23" s="420">
        <v>7020</v>
      </c>
      <c r="I23" s="414">
        <f t="shared" si="2"/>
        <v>227689</v>
      </c>
      <c r="J23" s="34">
        <f t="shared" si="3"/>
        <v>1661739.4769596087</v>
      </c>
      <c r="K23" s="485"/>
      <c r="L23" s="31"/>
      <c r="M23" s="16"/>
      <c r="N23" s="486"/>
      <c r="O23" s="486"/>
      <c r="P23" s="486"/>
      <c r="Q23" s="486"/>
      <c r="R23" s="57"/>
      <c r="S23" s="57"/>
      <c r="T23" s="57"/>
      <c r="U23" s="57"/>
    </row>
    <row r="24" spans="1:21" ht="15.75">
      <c r="A24" s="428">
        <v>19</v>
      </c>
      <c r="B24" s="49" t="s">
        <v>21</v>
      </c>
      <c r="C24" s="449">
        <f>IIN_ienemumi!D30</f>
        <v>3394878.3778918711</v>
      </c>
      <c r="D24" s="449">
        <f>IIN_ienemumi!F30</f>
        <v>53575.667411401831</v>
      </c>
      <c r="E24" s="228">
        <v>466988</v>
      </c>
      <c r="F24" s="232">
        <v>37573</v>
      </c>
      <c r="G24" s="232">
        <v>5381</v>
      </c>
      <c r="H24" s="420">
        <v>16636</v>
      </c>
      <c r="I24" s="414">
        <f t="shared" si="2"/>
        <v>526578</v>
      </c>
      <c r="J24" s="34">
        <f t="shared" si="3"/>
        <v>3975032.045303273</v>
      </c>
      <c r="K24" s="485"/>
      <c r="L24" s="31"/>
      <c r="M24" s="16"/>
      <c r="N24" s="486"/>
      <c r="O24" s="486"/>
      <c r="P24" s="486"/>
      <c r="Q24" s="486"/>
      <c r="R24" s="57"/>
      <c r="S24" s="57"/>
      <c r="T24" s="57"/>
      <c r="U24" s="57"/>
    </row>
    <row r="25" spans="1:21" ht="15.75">
      <c r="A25" s="428">
        <v>20</v>
      </c>
      <c r="B25" s="49" t="s">
        <v>22</v>
      </c>
      <c r="C25" s="449">
        <f>IIN_ienemumi!D31</f>
        <v>10439857.308300437</v>
      </c>
      <c r="D25" s="449">
        <f>IIN_ienemumi!F31</f>
        <v>164754.74544667522</v>
      </c>
      <c r="E25" s="228">
        <v>920295</v>
      </c>
      <c r="F25" s="232">
        <v>233533</v>
      </c>
      <c r="G25" s="232">
        <v>0</v>
      </c>
      <c r="H25" s="420">
        <v>183988</v>
      </c>
      <c r="I25" s="414">
        <f t="shared" si="2"/>
        <v>1337816</v>
      </c>
      <c r="J25" s="34">
        <f t="shared" si="3"/>
        <v>11942428.053747112</v>
      </c>
      <c r="K25" s="485"/>
      <c r="L25" s="31"/>
      <c r="M25" s="16"/>
      <c r="N25" s="486"/>
      <c r="O25" s="486"/>
      <c r="P25" s="486"/>
      <c r="Q25" s="486"/>
      <c r="R25" s="57"/>
      <c r="S25" s="57"/>
      <c r="T25" s="57"/>
      <c r="U25" s="57"/>
    </row>
    <row r="26" spans="1:21" ht="15.75">
      <c r="A26" s="428">
        <v>21</v>
      </c>
      <c r="B26" s="49" t="s">
        <v>23</v>
      </c>
      <c r="C26" s="449">
        <f>IIN_ienemumi!D32</f>
        <v>10950850.839540586</v>
      </c>
      <c r="D26" s="449">
        <f>IIN_ienemumi!F32</f>
        <v>172818.89868921356</v>
      </c>
      <c r="E26" s="228">
        <v>820954</v>
      </c>
      <c r="F26" s="232">
        <v>244172</v>
      </c>
      <c r="G26" s="232">
        <v>41022</v>
      </c>
      <c r="H26" s="420">
        <v>211960</v>
      </c>
      <c r="I26" s="414">
        <f t="shared" si="2"/>
        <v>1318108</v>
      </c>
      <c r="J26" s="34">
        <f t="shared" si="3"/>
        <v>12441777.7382298</v>
      </c>
      <c r="K26" s="485"/>
      <c r="L26" s="31"/>
      <c r="M26" s="16"/>
      <c r="N26" s="486"/>
      <c r="O26" s="486"/>
      <c r="P26" s="486"/>
      <c r="Q26" s="486"/>
      <c r="R26" s="57"/>
      <c r="S26" s="57"/>
      <c r="T26" s="57"/>
      <c r="U26" s="57"/>
    </row>
    <row r="27" spans="1:21" ht="15.75">
      <c r="A27" s="428">
        <v>22</v>
      </c>
      <c r="B27" s="49" t="s">
        <v>24</v>
      </c>
      <c r="C27" s="449">
        <f>IIN_ienemumi!D33</f>
        <v>4048117.8685427266</v>
      </c>
      <c r="D27" s="449">
        <f>IIN_ienemumi!F33</f>
        <v>63884.649883061509</v>
      </c>
      <c r="E27" s="228">
        <v>216607</v>
      </c>
      <c r="F27" s="232">
        <v>36516</v>
      </c>
      <c r="G27" s="232">
        <v>8304</v>
      </c>
      <c r="H27" s="420">
        <v>37019</v>
      </c>
      <c r="I27" s="414">
        <f t="shared" si="2"/>
        <v>298446</v>
      </c>
      <c r="J27" s="34">
        <f t="shared" si="3"/>
        <v>4410448.5184257887</v>
      </c>
      <c r="K27" s="485"/>
      <c r="L27" s="31"/>
      <c r="M27" s="16"/>
      <c r="N27" s="486"/>
      <c r="O27" s="486"/>
      <c r="P27" s="486"/>
      <c r="Q27" s="486"/>
      <c r="R27" s="57"/>
      <c r="S27" s="57"/>
      <c r="T27" s="57"/>
      <c r="U27" s="57"/>
    </row>
    <row r="28" spans="1:21" ht="15.75">
      <c r="A28" s="428">
        <v>23</v>
      </c>
      <c r="B28" s="49" t="s">
        <v>25</v>
      </c>
      <c r="C28" s="449">
        <f>IIN_ienemumi!D34</f>
        <v>404843.83320547326</v>
      </c>
      <c r="D28" s="449">
        <f>IIN_ienemumi!F34</f>
        <v>6388.9707220799592</v>
      </c>
      <c r="E28" s="228">
        <v>59846</v>
      </c>
      <c r="F28" s="232">
        <v>799</v>
      </c>
      <c r="G28" s="232">
        <v>141</v>
      </c>
      <c r="H28" s="420">
        <v>1424</v>
      </c>
      <c r="I28" s="414">
        <f t="shared" si="2"/>
        <v>62210</v>
      </c>
      <c r="J28" s="34">
        <f t="shared" si="3"/>
        <v>473442.80392755324</v>
      </c>
      <c r="K28" s="485"/>
      <c r="L28" s="31"/>
      <c r="M28" s="16"/>
      <c r="N28" s="486"/>
      <c r="O28" s="486"/>
      <c r="P28" s="486"/>
      <c r="Q28" s="486"/>
      <c r="R28" s="57"/>
      <c r="S28" s="57"/>
      <c r="T28" s="57"/>
      <c r="U28" s="57"/>
    </row>
    <row r="29" spans="1:21" ht="15.75">
      <c r="A29" s="428">
        <v>24</v>
      </c>
      <c r="B29" s="49" t="s">
        <v>26</v>
      </c>
      <c r="C29" s="449">
        <f>IIN_ienemumi!D35</f>
        <v>5418219.1212482806</v>
      </c>
      <c r="D29" s="449">
        <f>IIN_ienemumi!F35</f>
        <v>85506.658351146834</v>
      </c>
      <c r="E29" s="228">
        <v>360806</v>
      </c>
      <c r="F29" s="232">
        <v>53807</v>
      </c>
      <c r="G29" s="232">
        <v>3655</v>
      </c>
      <c r="H29" s="420">
        <v>30173</v>
      </c>
      <c r="I29" s="414">
        <f t="shared" si="2"/>
        <v>448441</v>
      </c>
      <c r="J29" s="34">
        <f t="shared" si="3"/>
        <v>5952166.7795994272</v>
      </c>
      <c r="K29" s="485"/>
      <c r="L29" s="31"/>
      <c r="M29" s="16"/>
      <c r="N29" s="486"/>
      <c r="O29" s="486"/>
      <c r="P29" s="486"/>
      <c r="Q29" s="486"/>
      <c r="R29" s="57"/>
      <c r="S29" s="57"/>
      <c r="T29" s="57"/>
      <c r="U29" s="57"/>
    </row>
    <row r="30" spans="1:21" ht="15.75">
      <c r="A30" s="428">
        <v>25</v>
      </c>
      <c r="B30" s="49" t="s">
        <v>27</v>
      </c>
      <c r="C30" s="449">
        <f>IIN_ienemumi!D36</f>
        <v>13240045.715244321</v>
      </c>
      <c r="D30" s="449">
        <f>IIN_ienemumi!F36</f>
        <v>208945.41918528744</v>
      </c>
      <c r="E30" s="228">
        <v>1541303</v>
      </c>
      <c r="F30" s="232">
        <v>192548</v>
      </c>
      <c r="G30" s="232">
        <v>42328</v>
      </c>
      <c r="H30" s="420">
        <v>112410</v>
      </c>
      <c r="I30" s="414">
        <f t="shared" si="2"/>
        <v>1888589</v>
      </c>
      <c r="J30" s="34">
        <f t="shared" si="3"/>
        <v>15337580.134429609</v>
      </c>
      <c r="K30" s="485"/>
      <c r="L30" s="31"/>
      <c r="M30" s="16"/>
      <c r="N30" s="486"/>
      <c r="O30" s="486"/>
      <c r="P30" s="486"/>
      <c r="Q30" s="486"/>
      <c r="R30" s="57"/>
      <c r="S30" s="57"/>
      <c r="T30" s="57"/>
      <c r="U30" s="57"/>
    </row>
    <row r="31" spans="1:21" ht="15.75">
      <c r="A31" s="428">
        <v>26</v>
      </c>
      <c r="B31" s="49" t="s">
        <v>28</v>
      </c>
      <c r="C31" s="449">
        <f>IIN_ienemumi!D37</f>
        <v>1818477.2685304983</v>
      </c>
      <c r="D31" s="449">
        <f>IIN_ienemumi!F37</f>
        <v>28697.974563225278</v>
      </c>
      <c r="E31" s="228">
        <v>160063</v>
      </c>
      <c r="F31" s="232">
        <v>16072</v>
      </c>
      <c r="G31" s="232">
        <v>13631</v>
      </c>
      <c r="H31" s="420">
        <v>12611</v>
      </c>
      <c r="I31" s="414">
        <f t="shared" si="2"/>
        <v>202377</v>
      </c>
      <c r="J31" s="34">
        <f t="shared" si="3"/>
        <v>2049552.2430937234</v>
      </c>
      <c r="K31" s="485"/>
      <c r="L31" s="31"/>
      <c r="M31" s="16"/>
      <c r="N31" s="486"/>
      <c r="O31" s="486"/>
      <c r="P31" s="486"/>
      <c r="Q31" s="486"/>
      <c r="R31" s="57"/>
      <c r="S31" s="57"/>
      <c r="T31" s="57"/>
      <c r="U31" s="57"/>
    </row>
    <row r="32" spans="1:21" ht="15.75">
      <c r="A32" s="428">
        <v>27</v>
      </c>
      <c r="B32" s="49" t="s">
        <v>29</v>
      </c>
      <c r="C32" s="449">
        <f>IIN_ienemumi!D38</f>
        <v>3046494.0861117407</v>
      </c>
      <c r="D32" s="449">
        <f>IIN_ienemumi!F38</f>
        <v>48077.702868896042</v>
      </c>
      <c r="E32" s="228">
        <v>323087</v>
      </c>
      <c r="F32" s="232">
        <v>69227</v>
      </c>
      <c r="G32" s="232">
        <v>17334</v>
      </c>
      <c r="H32" s="420">
        <v>19840</v>
      </c>
      <c r="I32" s="414">
        <f t="shared" si="2"/>
        <v>429488</v>
      </c>
      <c r="J32" s="34">
        <f t="shared" si="3"/>
        <v>3524059.7889806367</v>
      </c>
      <c r="K32" s="485"/>
      <c r="L32" s="31"/>
      <c r="M32" s="16"/>
      <c r="N32" s="486"/>
      <c r="O32" s="486"/>
      <c r="P32" s="486"/>
      <c r="Q32" s="486"/>
      <c r="R32" s="57"/>
      <c r="S32" s="57"/>
      <c r="T32" s="57"/>
      <c r="U32" s="57"/>
    </row>
    <row r="33" spans="1:21" ht="15.75">
      <c r="A33" s="428">
        <v>28</v>
      </c>
      <c r="B33" s="49" t="s">
        <v>30</v>
      </c>
      <c r="C33" s="449">
        <f>IIN_ienemumi!D39</f>
        <v>4114585.4382295609</v>
      </c>
      <c r="D33" s="449">
        <f>IIN_ienemumi!F39</f>
        <v>64933.595975026459</v>
      </c>
      <c r="E33" s="228">
        <v>352701</v>
      </c>
      <c r="F33" s="232">
        <v>30951</v>
      </c>
      <c r="G33" s="232">
        <v>45510</v>
      </c>
      <c r="H33" s="420">
        <v>32203</v>
      </c>
      <c r="I33" s="414">
        <f t="shared" si="2"/>
        <v>461365</v>
      </c>
      <c r="J33" s="34">
        <f t="shared" si="3"/>
        <v>4640884.0342045873</v>
      </c>
      <c r="K33" s="485"/>
      <c r="L33" s="31"/>
      <c r="M33" s="16"/>
      <c r="N33" s="486"/>
      <c r="O33" s="486"/>
      <c r="P33" s="486"/>
      <c r="Q33" s="486"/>
      <c r="R33" s="57"/>
      <c r="S33" s="57"/>
      <c r="T33" s="57"/>
      <c r="U33" s="57"/>
    </row>
    <row r="34" spans="1:21" ht="15.75">
      <c r="A34" s="428">
        <v>29</v>
      </c>
      <c r="B34" s="49" t="s">
        <v>31</v>
      </c>
      <c r="C34" s="449">
        <f>IIN_ienemumi!D40</f>
        <v>6993750.4100359837</v>
      </c>
      <c r="D34" s="449">
        <f>IIN_ienemumi!F40</f>
        <v>110370.62428113213</v>
      </c>
      <c r="E34" s="228">
        <v>775703</v>
      </c>
      <c r="F34" s="232">
        <v>69000</v>
      </c>
      <c r="G34" s="232">
        <v>116</v>
      </c>
      <c r="H34" s="420">
        <v>198800</v>
      </c>
      <c r="I34" s="414">
        <f t="shared" si="2"/>
        <v>1043619</v>
      </c>
      <c r="J34" s="34">
        <f t="shared" si="3"/>
        <v>8147740.0343171153</v>
      </c>
      <c r="K34" s="485"/>
      <c r="L34" s="31"/>
      <c r="M34" s="16"/>
      <c r="N34" s="486"/>
      <c r="O34" s="486"/>
      <c r="P34" s="486"/>
      <c r="Q34" s="486"/>
      <c r="R34" s="57"/>
      <c r="S34" s="57"/>
      <c r="T34" s="57"/>
      <c r="U34" s="57"/>
    </row>
    <row r="35" spans="1:21" ht="15.75">
      <c r="A35" s="428">
        <v>30</v>
      </c>
      <c r="B35" s="49" t="s">
        <v>32</v>
      </c>
      <c r="C35" s="449">
        <f>IIN_ienemumi!D41</f>
        <v>11106374.620043565</v>
      </c>
      <c r="D35" s="449">
        <f>IIN_ienemumi!F41</f>
        <v>175273.26948289294</v>
      </c>
      <c r="E35" s="228">
        <v>436125</v>
      </c>
      <c r="F35" s="232">
        <v>299353</v>
      </c>
      <c r="G35" s="232">
        <v>29149</v>
      </c>
      <c r="H35" s="420">
        <v>140068</v>
      </c>
      <c r="I35" s="414">
        <f t="shared" si="2"/>
        <v>904695</v>
      </c>
      <c r="J35" s="34">
        <f t="shared" si="3"/>
        <v>12186342.889526457</v>
      </c>
      <c r="K35" s="485"/>
      <c r="L35" s="31"/>
      <c r="M35" s="16"/>
      <c r="N35" s="486"/>
      <c r="O35" s="486"/>
      <c r="P35" s="486"/>
      <c r="Q35" s="486"/>
      <c r="R35" s="57"/>
      <c r="S35" s="57"/>
      <c r="T35" s="57"/>
      <c r="U35" s="57"/>
    </row>
    <row r="36" spans="1:21" ht="15.75">
      <c r="A36" s="428">
        <v>31</v>
      </c>
      <c r="B36" s="49" t="s">
        <v>33</v>
      </c>
      <c r="C36" s="449">
        <f>IIN_ienemumi!D42</f>
        <v>1199283.2261841795</v>
      </c>
      <c r="D36" s="449">
        <f>IIN_ienemumi!F42</f>
        <v>18926.274259643909</v>
      </c>
      <c r="E36" s="228">
        <v>85607</v>
      </c>
      <c r="F36" s="232">
        <v>14383</v>
      </c>
      <c r="G36" s="232">
        <v>6972</v>
      </c>
      <c r="H36" s="420">
        <v>5746</v>
      </c>
      <c r="I36" s="414">
        <f t="shared" si="2"/>
        <v>112708</v>
      </c>
      <c r="J36" s="34">
        <f t="shared" si="3"/>
        <v>1330917.5004438234</v>
      </c>
      <c r="K36" s="485"/>
      <c r="L36" s="31"/>
      <c r="M36" s="16"/>
      <c r="N36" s="486"/>
      <c r="O36" s="486"/>
      <c r="P36" s="486"/>
      <c r="Q36" s="486"/>
      <c r="R36" s="57"/>
      <c r="S36" s="57"/>
      <c r="T36" s="57"/>
      <c r="U36" s="57"/>
    </row>
    <row r="37" spans="1:21" ht="15.75">
      <c r="A37" s="428">
        <v>32</v>
      </c>
      <c r="B37" s="49" t="s">
        <v>34</v>
      </c>
      <c r="C37" s="449">
        <f>IIN_ienemumi!D43</f>
        <v>927234.14673714398</v>
      </c>
      <c r="D37" s="449">
        <f>IIN_ienemumi!F43</f>
        <v>14632.980250954495</v>
      </c>
      <c r="E37" s="228">
        <v>148352</v>
      </c>
      <c r="F37" s="232">
        <v>2219</v>
      </c>
      <c r="G37" s="232">
        <v>24</v>
      </c>
      <c r="H37" s="420">
        <v>5112</v>
      </c>
      <c r="I37" s="414">
        <f t="shared" si="2"/>
        <v>155707</v>
      </c>
      <c r="J37" s="34">
        <f t="shared" si="3"/>
        <v>1097574.1269880985</v>
      </c>
      <c r="K37" s="485"/>
      <c r="L37" s="31"/>
      <c r="M37" s="16"/>
      <c r="N37" s="486"/>
      <c r="O37" s="486"/>
      <c r="P37" s="486"/>
      <c r="Q37" s="486"/>
      <c r="R37" s="57"/>
      <c r="S37" s="57"/>
      <c r="T37" s="57"/>
      <c r="U37" s="57"/>
    </row>
    <row r="38" spans="1:21" ht="15.75">
      <c r="A38" s="428">
        <v>33</v>
      </c>
      <c r="B38" s="49" t="s">
        <v>35</v>
      </c>
      <c r="C38" s="449">
        <f>IIN_ienemumi!D44</f>
        <v>2470404.5634507043</v>
      </c>
      <c r="D38" s="449">
        <f>IIN_ienemumi!F44</f>
        <v>38986.248852081793</v>
      </c>
      <c r="E38" s="228">
        <v>316380</v>
      </c>
      <c r="F38" s="232">
        <v>12931</v>
      </c>
      <c r="G38" s="232">
        <v>969</v>
      </c>
      <c r="H38" s="420">
        <v>13522</v>
      </c>
      <c r="I38" s="414">
        <f t="shared" si="2"/>
        <v>343802</v>
      </c>
      <c r="J38" s="34">
        <f t="shared" si="3"/>
        <v>2853192.8123027859</v>
      </c>
      <c r="K38" s="485"/>
      <c r="L38" s="31"/>
      <c r="M38" s="16"/>
      <c r="N38" s="486"/>
      <c r="O38" s="486"/>
      <c r="P38" s="486"/>
      <c r="Q38" s="486"/>
      <c r="R38" s="57"/>
      <c r="S38" s="57"/>
      <c r="T38" s="57"/>
      <c r="U38" s="57"/>
    </row>
    <row r="39" spans="1:21" ht="15.75">
      <c r="A39" s="428">
        <v>34</v>
      </c>
      <c r="B39" s="49" t="s">
        <v>36</v>
      </c>
      <c r="C39" s="449">
        <f>IIN_ienemumi!D45</f>
        <v>7722120.3486358644</v>
      </c>
      <c r="D39" s="449">
        <f>IIN_ienemumi!F45</f>
        <v>121865.26451243329</v>
      </c>
      <c r="E39" s="228">
        <v>770296</v>
      </c>
      <c r="F39" s="232">
        <v>95346</v>
      </c>
      <c r="G39" s="232">
        <v>33364</v>
      </c>
      <c r="H39" s="420">
        <v>56563</v>
      </c>
      <c r="I39" s="414">
        <f t="shared" si="2"/>
        <v>955569</v>
      </c>
      <c r="J39" s="34">
        <f t="shared" si="3"/>
        <v>8799554.6131482981</v>
      </c>
      <c r="K39" s="485"/>
      <c r="L39" s="31"/>
      <c r="M39" s="16"/>
      <c r="N39" s="486"/>
      <c r="O39" s="486"/>
      <c r="P39" s="486"/>
      <c r="Q39" s="486"/>
      <c r="R39" s="57"/>
      <c r="S39" s="57"/>
      <c r="T39" s="57"/>
      <c r="U39" s="57"/>
    </row>
    <row r="40" spans="1:21" ht="15.75">
      <c r="A40" s="428">
        <v>35</v>
      </c>
      <c r="B40" s="49" t="s">
        <v>37</v>
      </c>
      <c r="C40" s="449">
        <f>IIN_ienemumi!D46</f>
        <v>13468316.761432273</v>
      </c>
      <c r="D40" s="449">
        <f>IIN_ienemumi!F46</f>
        <v>212547.83797291209</v>
      </c>
      <c r="E40" s="228">
        <v>1433187</v>
      </c>
      <c r="F40" s="232">
        <v>275342</v>
      </c>
      <c r="G40" s="232">
        <v>24816</v>
      </c>
      <c r="H40" s="420">
        <v>94327</v>
      </c>
      <c r="I40" s="414">
        <f t="shared" si="2"/>
        <v>1827672</v>
      </c>
      <c r="J40" s="34">
        <f t="shared" si="3"/>
        <v>15508536.599405186</v>
      </c>
      <c r="K40" s="485"/>
      <c r="L40" s="31"/>
      <c r="M40" s="16"/>
      <c r="N40" s="486"/>
      <c r="O40" s="486"/>
      <c r="P40" s="486"/>
      <c r="Q40" s="486"/>
      <c r="R40" s="57"/>
      <c r="S40" s="57"/>
      <c r="T40" s="57"/>
      <c r="U40" s="57"/>
    </row>
    <row r="41" spans="1:21" ht="15.75">
      <c r="A41" s="428">
        <v>36</v>
      </c>
      <c r="B41" s="49" t="s">
        <v>38</v>
      </c>
      <c r="C41" s="449">
        <f>IIN_ienemumi!D47</f>
        <v>1921480.3500172067</v>
      </c>
      <c r="D41" s="449">
        <f>IIN_ienemumi!F47</f>
        <v>30323.499316046684</v>
      </c>
      <c r="E41" s="228">
        <v>189802</v>
      </c>
      <c r="F41" s="232">
        <v>18036</v>
      </c>
      <c r="G41" s="232">
        <v>1048</v>
      </c>
      <c r="H41" s="420">
        <v>11497</v>
      </c>
      <c r="I41" s="414">
        <f t="shared" si="2"/>
        <v>220383</v>
      </c>
      <c r="J41" s="34">
        <f t="shared" si="3"/>
        <v>2172186.8493332537</v>
      </c>
      <c r="K41" s="485"/>
      <c r="L41" s="31"/>
      <c r="M41" s="16"/>
      <c r="N41" s="486"/>
      <c r="O41" s="486"/>
      <c r="P41" s="486"/>
      <c r="Q41" s="486"/>
      <c r="R41" s="57"/>
      <c r="S41" s="57"/>
      <c r="T41" s="57"/>
      <c r="U41" s="57"/>
    </row>
    <row r="42" spans="1:21" ht="15.75">
      <c r="A42" s="428">
        <v>37</v>
      </c>
      <c r="B42" s="49" t="s">
        <v>39</v>
      </c>
      <c r="C42" s="449">
        <f>IIN_ienemumi!D48</f>
        <v>1359045.5462475247</v>
      </c>
      <c r="D42" s="449">
        <f>IIN_ienemumi!F48</f>
        <v>21447.534809161105</v>
      </c>
      <c r="E42" s="228">
        <v>233749</v>
      </c>
      <c r="F42" s="232">
        <v>5038</v>
      </c>
      <c r="G42" s="232">
        <v>8935</v>
      </c>
      <c r="H42" s="420">
        <v>7101</v>
      </c>
      <c r="I42" s="414">
        <f t="shared" si="2"/>
        <v>254823</v>
      </c>
      <c r="J42" s="34">
        <f t="shared" si="3"/>
        <v>1635316.0810566859</v>
      </c>
      <c r="K42" s="485"/>
      <c r="L42" s="31"/>
      <c r="M42" s="16"/>
      <c r="N42" s="486"/>
      <c r="O42" s="486"/>
      <c r="P42" s="486"/>
      <c r="Q42" s="486"/>
      <c r="R42" s="57"/>
      <c r="S42" s="57"/>
      <c r="T42" s="57"/>
      <c r="U42" s="57"/>
    </row>
    <row r="43" spans="1:21" ht="15.75">
      <c r="A43" s="428">
        <v>38</v>
      </c>
      <c r="B43" s="49" t="s">
        <v>40</v>
      </c>
      <c r="C43" s="449">
        <f>IIN_ienemumi!D49</f>
        <v>4744034.4787820494</v>
      </c>
      <c r="D43" s="449">
        <f>IIN_ienemumi!F49</f>
        <v>74867.133703116531</v>
      </c>
      <c r="E43" s="228">
        <v>588072</v>
      </c>
      <c r="F43" s="232">
        <v>85083</v>
      </c>
      <c r="G43" s="232">
        <v>15470</v>
      </c>
      <c r="H43" s="420">
        <v>94674</v>
      </c>
      <c r="I43" s="414">
        <f t="shared" si="2"/>
        <v>783299</v>
      </c>
      <c r="J43" s="34">
        <f t="shared" si="3"/>
        <v>5602200.6124851657</v>
      </c>
      <c r="K43" s="485"/>
      <c r="L43" s="31"/>
      <c r="M43" s="16"/>
      <c r="N43" s="486"/>
      <c r="O43" s="486"/>
      <c r="P43" s="486"/>
      <c r="Q43" s="486"/>
      <c r="R43" s="57"/>
      <c r="S43" s="57"/>
      <c r="T43" s="57"/>
      <c r="U43" s="57"/>
    </row>
    <row r="44" spans="1:21" ht="15.75">
      <c r="A44" s="428">
        <v>39</v>
      </c>
      <c r="B44" s="49" t="s">
        <v>41</v>
      </c>
      <c r="C44" s="449">
        <f>IIN_ienemumi!D50</f>
        <v>1403767.299576642</v>
      </c>
      <c r="D44" s="449">
        <f>IIN_ienemumi!F50</f>
        <v>22153.303180133909</v>
      </c>
      <c r="E44" s="228">
        <v>135673</v>
      </c>
      <c r="F44" s="232">
        <v>19775</v>
      </c>
      <c r="G44" s="232">
        <v>5444</v>
      </c>
      <c r="H44" s="420">
        <v>7901</v>
      </c>
      <c r="I44" s="414">
        <f t="shared" si="2"/>
        <v>168793</v>
      </c>
      <c r="J44" s="34">
        <f t="shared" si="3"/>
        <v>1594713.6027567759</v>
      </c>
      <c r="K44" s="485"/>
      <c r="L44" s="31"/>
      <c r="M44" s="16"/>
      <c r="N44" s="486"/>
      <c r="O44" s="486"/>
      <c r="P44" s="486"/>
      <c r="Q44" s="486"/>
      <c r="R44" s="57"/>
      <c r="S44" s="57"/>
      <c r="T44" s="57"/>
      <c r="U44" s="57"/>
    </row>
    <row r="45" spans="1:21" ht="15.75">
      <c r="A45" s="428">
        <v>40</v>
      </c>
      <c r="B45" s="49" t="s">
        <v>42</v>
      </c>
      <c r="C45" s="449">
        <f>IIN_ienemumi!D51</f>
        <v>10353084.405888317</v>
      </c>
      <c r="D45" s="449">
        <f>IIN_ienemumi!F51</f>
        <v>163385.35436915432</v>
      </c>
      <c r="E45" s="228">
        <v>1183000</v>
      </c>
      <c r="F45" s="232">
        <v>340724</v>
      </c>
      <c r="G45" s="232">
        <v>11120</v>
      </c>
      <c r="H45" s="420">
        <v>261280</v>
      </c>
      <c r="I45" s="414">
        <f t="shared" si="2"/>
        <v>1796124</v>
      </c>
      <c r="J45" s="34">
        <f t="shared" si="3"/>
        <v>12312593.760257471</v>
      </c>
      <c r="K45" s="485"/>
      <c r="L45" s="31"/>
      <c r="M45" s="16"/>
      <c r="N45" s="486"/>
      <c r="O45" s="486"/>
      <c r="P45" s="486"/>
      <c r="Q45" s="486"/>
      <c r="R45" s="57"/>
      <c r="S45" s="57"/>
      <c r="T45" s="57"/>
      <c r="U45" s="57"/>
    </row>
    <row r="46" spans="1:21" ht="15.75">
      <c r="A46" s="428">
        <v>41</v>
      </c>
      <c r="B46" s="49" t="s">
        <v>43</v>
      </c>
      <c r="C46" s="449">
        <f>IIN_ienemumi!D52</f>
        <v>4992098.4718684014</v>
      </c>
      <c r="D46" s="449">
        <f>IIN_ienemumi!F52</f>
        <v>78781.911350789305</v>
      </c>
      <c r="E46" s="228">
        <v>438645</v>
      </c>
      <c r="F46" s="232">
        <v>80283</v>
      </c>
      <c r="G46" s="232">
        <v>27072</v>
      </c>
      <c r="H46" s="420">
        <v>42948</v>
      </c>
      <c r="I46" s="414">
        <f t="shared" si="2"/>
        <v>588948</v>
      </c>
      <c r="J46" s="34">
        <f t="shared" si="3"/>
        <v>5659828.3832191909</v>
      </c>
      <c r="K46" s="485"/>
      <c r="L46" s="31"/>
      <c r="M46" s="16"/>
      <c r="N46" s="486"/>
      <c r="O46" s="486"/>
      <c r="P46" s="486"/>
      <c r="Q46" s="486"/>
      <c r="R46" s="57"/>
      <c r="S46" s="57"/>
      <c r="T46" s="57"/>
      <c r="U46" s="57"/>
    </row>
    <row r="47" spans="1:21" ht="15.75">
      <c r="A47" s="428">
        <v>42</v>
      </c>
      <c r="B47" s="49" t="s">
        <v>44</v>
      </c>
      <c r="C47" s="449">
        <f>IIN_ienemumi!D53</f>
        <v>10546181.136804434</v>
      </c>
      <c r="D47" s="449">
        <f>IIN_ienemumi!F53</f>
        <v>166432.67597606708</v>
      </c>
      <c r="E47" s="228">
        <v>808031</v>
      </c>
      <c r="F47" s="232">
        <v>124039</v>
      </c>
      <c r="G47" s="232">
        <v>3204</v>
      </c>
      <c r="H47" s="420">
        <v>61190</v>
      </c>
      <c r="I47" s="414">
        <f t="shared" si="2"/>
        <v>996464</v>
      </c>
      <c r="J47" s="34">
        <f t="shared" si="3"/>
        <v>11709077.812780501</v>
      </c>
      <c r="K47" s="485"/>
      <c r="L47" s="31"/>
      <c r="M47" s="16"/>
      <c r="N47" s="486"/>
      <c r="O47" s="486"/>
      <c r="P47" s="486"/>
      <c r="Q47" s="486"/>
      <c r="R47" s="57"/>
      <c r="S47" s="57"/>
      <c r="T47" s="57"/>
      <c r="U47" s="57"/>
    </row>
    <row r="48" spans="1:21" ht="15.75">
      <c r="A48" s="428">
        <v>43</v>
      </c>
      <c r="B48" s="49" t="s">
        <v>45</v>
      </c>
      <c r="C48" s="449">
        <f>IIN_ienemumi!D54</f>
        <v>6230106.6584266294</v>
      </c>
      <c r="D48" s="449">
        <f>IIN_ienemumi!F54</f>
        <v>98319.316663324746</v>
      </c>
      <c r="E48" s="228">
        <v>374400</v>
      </c>
      <c r="F48" s="232">
        <v>82569</v>
      </c>
      <c r="G48" s="232">
        <v>17636</v>
      </c>
      <c r="H48" s="420">
        <v>49418</v>
      </c>
      <c r="I48" s="414">
        <f t="shared" si="2"/>
        <v>524023</v>
      </c>
      <c r="J48" s="34">
        <f t="shared" si="3"/>
        <v>6852448.9750899542</v>
      </c>
      <c r="K48" s="485"/>
      <c r="L48" s="31"/>
      <c r="M48" s="16"/>
      <c r="N48" s="486"/>
      <c r="O48" s="486"/>
      <c r="P48" s="486"/>
      <c r="Q48" s="486"/>
      <c r="R48" s="57"/>
      <c r="S48" s="57"/>
      <c r="T48" s="57"/>
      <c r="U48" s="57"/>
    </row>
    <row r="49" spans="1:21" ht="15.75">
      <c r="A49" s="428">
        <v>44</v>
      </c>
      <c r="B49" s="49" t="s">
        <v>46</v>
      </c>
      <c r="C49" s="449">
        <f>IIN_ienemumi!D55</f>
        <v>9531922.8480067682</v>
      </c>
      <c r="D49" s="449">
        <f>IIN_ienemumi!F55</f>
        <v>150426.33975390621</v>
      </c>
      <c r="E49" s="228">
        <v>420351</v>
      </c>
      <c r="F49" s="232">
        <v>62423</v>
      </c>
      <c r="G49" s="232">
        <v>9639</v>
      </c>
      <c r="H49" s="420">
        <v>118886</v>
      </c>
      <c r="I49" s="414">
        <f t="shared" si="2"/>
        <v>611299</v>
      </c>
      <c r="J49" s="34">
        <f t="shared" si="3"/>
        <v>10293648.187760673</v>
      </c>
      <c r="K49" s="485"/>
      <c r="L49" s="31"/>
      <c r="M49" s="16"/>
      <c r="N49" s="486"/>
      <c r="O49" s="486"/>
      <c r="P49" s="486"/>
      <c r="Q49" s="486"/>
      <c r="R49" s="57"/>
      <c r="S49" s="57"/>
      <c r="T49" s="57"/>
      <c r="U49" s="57"/>
    </row>
    <row r="50" spans="1:21" ht="15.75">
      <c r="A50" s="428">
        <v>45</v>
      </c>
      <c r="B50" s="49" t="s">
        <v>47</v>
      </c>
      <c r="C50" s="449">
        <f>IIN_ienemumi!D56</f>
        <v>5350880.2066596095</v>
      </c>
      <c r="D50" s="449">
        <f>IIN_ienemumi!F56</f>
        <v>84443.961285077618</v>
      </c>
      <c r="E50" s="228">
        <v>214414</v>
      </c>
      <c r="F50" s="232">
        <v>147517</v>
      </c>
      <c r="G50" s="232">
        <v>24766</v>
      </c>
      <c r="H50" s="420">
        <v>62436</v>
      </c>
      <c r="I50" s="414">
        <f t="shared" si="2"/>
        <v>449133</v>
      </c>
      <c r="J50" s="34">
        <f t="shared" si="3"/>
        <v>5884457.1679446874</v>
      </c>
      <c r="K50" s="485"/>
      <c r="L50" s="31"/>
      <c r="M50" s="16"/>
      <c r="N50" s="486"/>
      <c r="O50" s="486"/>
      <c r="P50" s="486"/>
      <c r="Q50" s="486"/>
      <c r="R50" s="57"/>
      <c r="S50" s="57"/>
      <c r="T50" s="57"/>
      <c r="U50" s="57"/>
    </row>
    <row r="51" spans="1:21" ht="15.75">
      <c r="A51" s="428">
        <v>46</v>
      </c>
      <c r="B51" s="49" t="s">
        <v>48</v>
      </c>
      <c r="C51" s="449">
        <f>IIN_ienemumi!D57</f>
        <v>2926838.8731535953</v>
      </c>
      <c r="D51" s="449">
        <f>IIN_ienemumi!F57</f>
        <v>46189.385474307419</v>
      </c>
      <c r="E51" s="228">
        <v>261850</v>
      </c>
      <c r="F51" s="232">
        <v>77819</v>
      </c>
      <c r="G51" s="232">
        <v>16733</v>
      </c>
      <c r="H51" s="420">
        <v>14417</v>
      </c>
      <c r="I51" s="414">
        <f t="shared" si="2"/>
        <v>370819</v>
      </c>
      <c r="J51" s="34">
        <f t="shared" si="3"/>
        <v>3343847.2586279027</v>
      </c>
      <c r="K51" s="485"/>
      <c r="L51" s="31"/>
      <c r="M51" s="16"/>
      <c r="N51" s="486"/>
      <c r="O51" s="486"/>
      <c r="P51" s="486"/>
      <c r="Q51" s="486"/>
      <c r="R51" s="57"/>
      <c r="S51" s="57"/>
      <c r="T51" s="57"/>
      <c r="U51" s="57"/>
    </row>
    <row r="52" spans="1:21" ht="15.75">
      <c r="A52" s="428">
        <v>47</v>
      </c>
      <c r="B52" s="49" t="s">
        <v>49</v>
      </c>
      <c r="C52" s="449">
        <f>IIN_ienemumi!D58</f>
        <v>2778523.6588127757</v>
      </c>
      <c r="D52" s="449">
        <f>IIN_ienemumi!F58</f>
        <v>43848.77538137418</v>
      </c>
      <c r="E52" s="228">
        <v>227151</v>
      </c>
      <c r="F52" s="232">
        <v>16428</v>
      </c>
      <c r="G52" s="232">
        <v>180</v>
      </c>
      <c r="H52" s="420">
        <v>15466</v>
      </c>
      <c r="I52" s="414">
        <f t="shared" si="2"/>
        <v>259225</v>
      </c>
      <c r="J52" s="34">
        <f t="shared" si="3"/>
        <v>3081597.4341941499</v>
      </c>
      <c r="K52" s="485"/>
      <c r="L52" s="31"/>
      <c r="M52" s="16"/>
      <c r="N52" s="486"/>
      <c r="O52" s="486"/>
      <c r="P52" s="486"/>
      <c r="Q52" s="486"/>
      <c r="R52" s="57"/>
      <c r="S52" s="57"/>
      <c r="T52" s="57"/>
      <c r="U52" s="57"/>
    </row>
    <row r="53" spans="1:21" ht="15.75">
      <c r="A53" s="428">
        <v>48</v>
      </c>
      <c r="B53" s="49" t="s">
        <v>50</v>
      </c>
      <c r="C53" s="449">
        <f>IIN_ienemumi!D59</f>
        <v>1068602.1853191834</v>
      </c>
      <c r="D53" s="449">
        <f>IIN_ienemumi!F59</f>
        <v>16863.954729155608</v>
      </c>
      <c r="E53" s="228">
        <v>93335</v>
      </c>
      <c r="F53" s="232">
        <v>7172</v>
      </c>
      <c r="G53" s="232">
        <v>1475</v>
      </c>
      <c r="H53" s="420">
        <v>6041</v>
      </c>
      <c r="I53" s="414">
        <f t="shared" si="2"/>
        <v>108023</v>
      </c>
      <c r="J53" s="34">
        <f t="shared" si="3"/>
        <v>1193489.140048339</v>
      </c>
      <c r="K53" s="485"/>
      <c r="L53" s="31"/>
      <c r="M53" s="16"/>
      <c r="N53" s="486"/>
      <c r="O53" s="486"/>
      <c r="P53" s="486"/>
      <c r="Q53" s="486"/>
      <c r="R53" s="57"/>
      <c r="S53" s="57"/>
      <c r="T53" s="57"/>
      <c r="U53" s="57"/>
    </row>
    <row r="54" spans="1:21" ht="15.75">
      <c r="A54" s="428">
        <v>49</v>
      </c>
      <c r="B54" s="49" t="s">
        <v>51</v>
      </c>
      <c r="C54" s="449">
        <f>IIN_ienemumi!D60</f>
        <v>1385975.695388634</v>
      </c>
      <c r="D54" s="449">
        <f>IIN_ienemumi!F60</f>
        <v>21872.528152993196</v>
      </c>
      <c r="E54" s="228">
        <v>218354</v>
      </c>
      <c r="F54" s="232">
        <v>5456</v>
      </c>
      <c r="G54" s="232">
        <v>2729</v>
      </c>
      <c r="H54" s="420">
        <v>5372</v>
      </c>
      <c r="I54" s="414">
        <f t="shared" si="2"/>
        <v>231911</v>
      </c>
      <c r="J54" s="34">
        <f t="shared" si="3"/>
        <v>1639759.2235416272</v>
      </c>
      <c r="K54" s="485"/>
      <c r="L54" s="31"/>
      <c r="M54" s="16"/>
      <c r="N54" s="486"/>
      <c r="O54" s="486"/>
      <c r="P54" s="486"/>
      <c r="Q54" s="486"/>
      <c r="R54" s="57"/>
      <c r="S54" s="57"/>
      <c r="T54" s="57"/>
      <c r="U54" s="57"/>
    </row>
    <row r="55" spans="1:21" ht="15.75">
      <c r="A55" s="428">
        <v>50</v>
      </c>
      <c r="B55" s="49" t="s">
        <v>52</v>
      </c>
      <c r="C55" s="449">
        <f>IIN_ienemumi!D61</f>
        <v>1954583.2919967747</v>
      </c>
      <c r="D55" s="449">
        <f>IIN_ienemumi!F61</f>
        <v>30845.90748871812</v>
      </c>
      <c r="E55" s="228">
        <v>319101</v>
      </c>
      <c r="F55" s="232">
        <v>7221</v>
      </c>
      <c r="G55" s="232">
        <v>345</v>
      </c>
      <c r="H55" s="420">
        <v>8640</v>
      </c>
      <c r="I55" s="414">
        <f t="shared" si="2"/>
        <v>335307</v>
      </c>
      <c r="J55" s="34">
        <f t="shared" si="3"/>
        <v>2320736.1994854929</v>
      </c>
      <c r="K55" s="485"/>
      <c r="L55" s="31"/>
      <c r="M55" s="16"/>
      <c r="N55" s="486"/>
      <c r="O55" s="486"/>
      <c r="P55" s="486"/>
      <c r="Q55" s="486"/>
      <c r="R55" s="57"/>
      <c r="S55" s="57"/>
      <c r="T55" s="57"/>
      <c r="U55" s="57"/>
    </row>
    <row r="56" spans="1:21" ht="15.75">
      <c r="A56" s="428">
        <v>51</v>
      </c>
      <c r="B56" s="49" t="s">
        <v>53</v>
      </c>
      <c r="C56" s="449">
        <f>IIN_ienemumi!D62</f>
        <v>12486621.011948416</v>
      </c>
      <c r="D56" s="449">
        <f>IIN_ienemumi!F62</f>
        <v>197055.38165517084</v>
      </c>
      <c r="E56" s="228">
        <v>2233623</v>
      </c>
      <c r="F56" s="232">
        <v>76187</v>
      </c>
      <c r="G56" s="232">
        <v>35375</v>
      </c>
      <c r="H56" s="420">
        <v>89265</v>
      </c>
      <c r="I56" s="414">
        <f t="shared" si="2"/>
        <v>2434450</v>
      </c>
      <c r="J56" s="34">
        <f t="shared" si="3"/>
        <v>15118126.393603588</v>
      </c>
      <c r="K56" s="485"/>
      <c r="L56" s="31"/>
      <c r="M56" s="16"/>
      <c r="N56" s="486"/>
      <c r="O56" s="486"/>
      <c r="P56" s="486"/>
      <c r="Q56" s="486"/>
      <c r="R56" s="57"/>
      <c r="S56" s="57"/>
      <c r="T56" s="57"/>
      <c r="U56" s="57"/>
    </row>
    <row r="57" spans="1:21" ht="15.75">
      <c r="A57" s="428">
        <v>52</v>
      </c>
      <c r="B57" s="49" t="s">
        <v>54</v>
      </c>
      <c r="C57" s="449">
        <f>IIN_ienemumi!D63</f>
        <v>3829620.334317639</v>
      </c>
      <c r="D57" s="449">
        <f>IIN_ienemumi!F63</f>
        <v>60436.470030702883</v>
      </c>
      <c r="E57" s="228">
        <v>458484</v>
      </c>
      <c r="F57" s="232">
        <v>32639</v>
      </c>
      <c r="G57" s="232">
        <v>9593</v>
      </c>
      <c r="H57" s="420">
        <v>24880</v>
      </c>
      <c r="I57" s="414">
        <f t="shared" si="2"/>
        <v>525596</v>
      </c>
      <c r="J57" s="34">
        <f t="shared" si="3"/>
        <v>4415652.8043483421</v>
      </c>
      <c r="K57" s="485"/>
      <c r="L57" s="31"/>
      <c r="M57" s="16"/>
      <c r="N57" s="486"/>
      <c r="O57" s="486"/>
      <c r="P57" s="486"/>
      <c r="Q57" s="486"/>
      <c r="R57" s="57"/>
      <c r="S57" s="57"/>
      <c r="T57" s="57"/>
      <c r="U57" s="57"/>
    </row>
    <row r="58" spans="1:21" ht="15.75">
      <c r="A58" s="428">
        <v>53</v>
      </c>
      <c r="B58" s="49" t="s">
        <v>55</v>
      </c>
      <c r="C58" s="449">
        <f>IIN_ienemumi!D64</f>
        <v>2065784.2447581769</v>
      </c>
      <c r="D58" s="449">
        <f>IIN_ienemumi!F64</f>
        <v>32600.805484408746</v>
      </c>
      <c r="E58" s="228">
        <v>237606</v>
      </c>
      <c r="F58" s="232">
        <v>9536</v>
      </c>
      <c r="G58" s="232">
        <v>869</v>
      </c>
      <c r="H58" s="420">
        <v>10136</v>
      </c>
      <c r="I58" s="414">
        <f t="shared" si="2"/>
        <v>258147</v>
      </c>
      <c r="J58" s="34">
        <f t="shared" si="3"/>
        <v>2356532.0502425856</v>
      </c>
      <c r="K58" s="485"/>
      <c r="L58" s="31"/>
      <c r="M58" s="16"/>
      <c r="N58" s="486"/>
      <c r="O58" s="486"/>
      <c r="P58" s="486"/>
      <c r="Q58" s="486"/>
      <c r="R58" s="57"/>
      <c r="S58" s="57"/>
      <c r="T58" s="57"/>
      <c r="U58" s="57"/>
    </row>
    <row r="59" spans="1:21" ht="15.75">
      <c r="A59" s="428">
        <v>54</v>
      </c>
      <c r="B59" s="49" t="s">
        <v>56</v>
      </c>
      <c r="C59" s="449">
        <f>IIN_ienemumi!D65</f>
        <v>3469524.907010349</v>
      </c>
      <c r="D59" s="449">
        <f>IIN_ienemumi!F65</f>
        <v>54753.688292359133</v>
      </c>
      <c r="E59" s="228">
        <v>287287</v>
      </c>
      <c r="F59" s="232">
        <v>45536</v>
      </c>
      <c r="G59" s="232">
        <v>1305</v>
      </c>
      <c r="H59" s="420">
        <v>23453</v>
      </c>
      <c r="I59" s="414">
        <f t="shared" si="2"/>
        <v>357581</v>
      </c>
      <c r="J59" s="34">
        <f t="shared" si="3"/>
        <v>3881859.595302708</v>
      </c>
      <c r="K59" s="485"/>
      <c r="L59" s="31"/>
      <c r="M59" s="16"/>
      <c r="N59" s="486"/>
      <c r="O59" s="486"/>
      <c r="P59" s="486"/>
      <c r="Q59" s="486"/>
      <c r="R59" s="57"/>
      <c r="S59" s="57"/>
      <c r="T59" s="57"/>
      <c r="U59" s="57"/>
    </row>
    <row r="60" spans="1:21" ht="15.75">
      <c r="A60" s="428">
        <v>55</v>
      </c>
      <c r="B60" s="49" t="s">
        <v>57</v>
      </c>
      <c r="C60" s="449">
        <f>IIN_ienemumi!D66</f>
        <v>2983394.101851814</v>
      </c>
      <c r="D60" s="449">
        <f>IIN_ienemumi!F66</f>
        <v>47081.90172550609</v>
      </c>
      <c r="E60" s="228">
        <v>186721</v>
      </c>
      <c r="F60" s="232">
        <v>19939</v>
      </c>
      <c r="G60" s="232">
        <v>11003</v>
      </c>
      <c r="H60" s="420">
        <v>17504</v>
      </c>
      <c r="I60" s="414">
        <f t="shared" si="2"/>
        <v>235167</v>
      </c>
      <c r="J60" s="34">
        <f t="shared" si="3"/>
        <v>3265643.0035773199</v>
      </c>
      <c r="K60" s="485"/>
      <c r="L60" s="31"/>
      <c r="M60" s="16"/>
      <c r="N60" s="486"/>
      <c r="O60" s="486"/>
      <c r="P60" s="486"/>
      <c r="Q60" s="486"/>
      <c r="R60" s="57"/>
      <c r="S60" s="57"/>
      <c r="T60" s="57"/>
      <c r="U60" s="57"/>
    </row>
    <row r="61" spans="1:21" ht="15.75">
      <c r="A61" s="428">
        <v>56</v>
      </c>
      <c r="B61" s="49" t="s">
        <v>58</v>
      </c>
      <c r="C61" s="449">
        <f>IIN_ienemumi!D67</f>
        <v>5912127.5939558558</v>
      </c>
      <c r="D61" s="449">
        <f>IIN_ienemumi!F67</f>
        <v>93301.186790744789</v>
      </c>
      <c r="E61" s="228">
        <v>434892</v>
      </c>
      <c r="F61" s="232">
        <v>53133</v>
      </c>
      <c r="G61" s="232">
        <v>1986</v>
      </c>
      <c r="H61" s="420">
        <v>37134</v>
      </c>
      <c r="I61" s="414">
        <f t="shared" si="2"/>
        <v>527145</v>
      </c>
      <c r="J61" s="34">
        <f t="shared" si="3"/>
        <v>6532573.7807466006</v>
      </c>
      <c r="K61" s="485"/>
      <c r="L61" s="31"/>
      <c r="M61" s="16"/>
      <c r="N61" s="486"/>
      <c r="O61" s="486"/>
      <c r="P61" s="486"/>
      <c r="Q61" s="486"/>
      <c r="R61" s="57"/>
      <c r="S61" s="57"/>
      <c r="T61" s="57"/>
      <c r="U61" s="57"/>
    </row>
    <row r="62" spans="1:21" ht="15.75">
      <c r="A62" s="428">
        <v>57</v>
      </c>
      <c r="B62" s="49" t="s">
        <v>59</v>
      </c>
      <c r="C62" s="449">
        <f>IIN_ienemumi!D68</f>
        <v>3229958.1896365373</v>
      </c>
      <c r="D62" s="449">
        <f>IIN_ienemumi!F68</f>
        <v>50973.008885272153</v>
      </c>
      <c r="E62" s="228">
        <v>237037</v>
      </c>
      <c r="F62" s="232">
        <v>33072</v>
      </c>
      <c r="G62" s="232">
        <v>71996</v>
      </c>
      <c r="H62" s="420">
        <v>24512</v>
      </c>
      <c r="I62" s="414">
        <f t="shared" si="2"/>
        <v>366617</v>
      </c>
      <c r="J62" s="34">
        <f t="shared" si="3"/>
        <v>3647548.1985218097</v>
      </c>
      <c r="K62" s="485"/>
      <c r="L62" s="31"/>
      <c r="M62" s="16"/>
      <c r="N62" s="486"/>
      <c r="O62" s="486"/>
      <c r="P62" s="486"/>
      <c r="Q62" s="486"/>
      <c r="R62" s="57"/>
      <c r="S62" s="57"/>
      <c r="T62" s="57"/>
      <c r="U62" s="57"/>
    </row>
    <row r="63" spans="1:21" ht="15.75">
      <c r="A63" s="428">
        <v>58</v>
      </c>
      <c r="B63" s="49" t="s">
        <v>60</v>
      </c>
      <c r="C63" s="449">
        <f>IIN_ienemumi!D69</f>
        <v>2485737.7574441605</v>
      </c>
      <c r="D63" s="449">
        <f>IIN_ienemumi!F69</f>
        <v>39228.226917363187</v>
      </c>
      <c r="E63" s="228">
        <v>346031</v>
      </c>
      <c r="F63" s="232">
        <v>13238</v>
      </c>
      <c r="G63" s="232">
        <v>35113</v>
      </c>
      <c r="H63" s="420">
        <v>11383</v>
      </c>
      <c r="I63" s="414">
        <f t="shared" si="2"/>
        <v>405765</v>
      </c>
      <c r="J63" s="34">
        <f t="shared" si="3"/>
        <v>2930730.9843615238</v>
      </c>
      <c r="K63" s="485"/>
      <c r="L63" s="31"/>
      <c r="M63" s="16"/>
      <c r="N63" s="486"/>
      <c r="O63" s="486"/>
      <c r="P63" s="486"/>
      <c r="Q63" s="486"/>
      <c r="R63" s="57"/>
      <c r="S63" s="57"/>
      <c r="T63" s="57"/>
      <c r="U63" s="57"/>
    </row>
    <row r="64" spans="1:21" ht="15.75">
      <c r="A64" s="428">
        <v>59</v>
      </c>
      <c r="B64" s="49" t="s">
        <v>61</v>
      </c>
      <c r="C64" s="449">
        <f>IIN_ienemumi!D70</f>
        <v>10557653.83779601</v>
      </c>
      <c r="D64" s="449">
        <f>IIN_ienemumi!F70</f>
        <v>166613.73035982289</v>
      </c>
      <c r="E64" s="228">
        <v>1094977</v>
      </c>
      <c r="F64" s="232">
        <v>210167</v>
      </c>
      <c r="G64" s="232">
        <v>9521</v>
      </c>
      <c r="H64" s="420">
        <v>81737</v>
      </c>
      <c r="I64" s="414">
        <f t="shared" si="2"/>
        <v>1396402</v>
      </c>
      <c r="J64" s="34">
        <f t="shared" si="3"/>
        <v>12120669.568155833</v>
      </c>
      <c r="K64" s="485"/>
      <c r="L64" s="31"/>
      <c r="M64" s="16"/>
      <c r="N64" s="486"/>
      <c r="O64" s="486"/>
      <c r="P64" s="486"/>
      <c r="Q64" s="486"/>
      <c r="R64" s="57"/>
      <c r="S64" s="57"/>
      <c r="T64" s="57"/>
      <c r="U64" s="57"/>
    </row>
    <row r="65" spans="1:21" ht="15.75">
      <c r="A65" s="428">
        <v>60</v>
      </c>
      <c r="B65" s="49" t="s">
        <v>62</v>
      </c>
      <c r="C65" s="449">
        <f>IIN_ienemumi!D71</f>
        <v>3838183.5877762479</v>
      </c>
      <c r="D65" s="449">
        <f>IIN_ienemumi!F71</f>
        <v>60571.609487316608</v>
      </c>
      <c r="E65" s="228">
        <v>280586</v>
      </c>
      <c r="F65" s="232">
        <v>40290</v>
      </c>
      <c r="G65" s="232">
        <v>3222</v>
      </c>
      <c r="H65" s="420">
        <v>32449</v>
      </c>
      <c r="I65" s="414">
        <f t="shared" si="2"/>
        <v>356547</v>
      </c>
      <c r="J65" s="34">
        <f t="shared" si="3"/>
        <v>4255302.1972635649</v>
      </c>
      <c r="K65" s="485"/>
      <c r="L65" s="31"/>
      <c r="M65" s="16"/>
      <c r="N65" s="486"/>
      <c r="O65" s="486"/>
      <c r="P65" s="486"/>
      <c r="Q65" s="486"/>
      <c r="R65" s="57"/>
      <c r="S65" s="57"/>
      <c r="T65" s="57"/>
      <c r="U65" s="57"/>
    </row>
    <row r="66" spans="1:21" ht="15.75">
      <c r="A66" s="428">
        <v>61</v>
      </c>
      <c r="B66" s="49" t="s">
        <v>63</v>
      </c>
      <c r="C66" s="449">
        <f>IIN_ienemumi!D72</f>
        <v>22637340.316366754</v>
      </c>
      <c r="D66" s="449">
        <f>IIN_ienemumi!F72</f>
        <v>357247.14728116593</v>
      </c>
      <c r="E66" s="228">
        <v>1294465</v>
      </c>
      <c r="F66" s="232">
        <v>656541</v>
      </c>
      <c r="G66" s="232">
        <v>3247</v>
      </c>
      <c r="H66" s="420">
        <v>363150</v>
      </c>
      <c r="I66" s="414">
        <f t="shared" si="2"/>
        <v>2317403</v>
      </c>
      <c r="J66" s="34">
        <f t="shared" si="3"/>
        <v>25311990.463647921</v>
      </c>
      <c r="K66" s="485"/>
      <c r="L66" s="31"/>
      <c r="M66" s="16"/>
      <c r="N66" s="486"/>
      <c r="O66" s="486"/>
      <c r="P66" s="486"/>
      <c r="Q66" s="486"/>
      <c r="R66" s="57"/>
      <c r="S66" s="57"/>
      <c r="T66" s="57"/>
      <c r="U66" s="57"/>
    </row>
    <row r="67" spans="1:21" ht="15.75">
      <c r="A67" s="428">
        <v>62</v>
      </c>
      <c r="B67" s="49" t="s">
        <v>64</v>
      </c>
      <c r="C67" s="449">
        <f>IIN_ienemumi!D73</f>
        <v>6515750.9020280913</v>
      </c>
      <c r="D67" s="449">
        <f>IIN_ienemumi!F73</f>
        <v>102827.16032948765</v>
      </c>
      <c r="E67" s="228">
        <v>335090</v>
      </c>
      <c r="F67" s="232">
        <v>75196</v>
      </c>
      <c r="G67" s="232">
        <v>7047</v>
      </c>
      <c r="H67" s="420">
        <v>61156</v>
      </c>
      <c r="I67" s="414">
        <f t="shared" si="2"/>
        <v>478489</v>
      </c>
      <c r="J67" s="34">
        <f t="shared" si="3"/>
        <v>7097067.0623575794</v>
      </c>
      <c r="K67" s="485"/>
      <c r="L67" s="31"/>
      <c r="M67" s="16"/>
      <c r="N67" s="486"/>
      <c r="O67" s="486"/>
      <c r="P67" s="486"/>
      <c r="Q67" s="486"/>
      <c r="R67" s="57"/>
      <c r="S67" s="57"/>
      <c r="T67" s="57"/>
      <c r="U67" s="57"/>
    </row>
    <row r="68" spans="1:21" ht="15.75">
      <c r="A68" s="428">
        <v>63</v>
      </c>
      <c r="B68" s="49" t="s">
        <v>65</v>
      </c>
      <c r="C68" s="449">
        <f>IIN_ienemumi!D74</f>
        <v>1834024.665329549</v>
      </c>
      <c r="D68" s="449">
        <f>IIN_ienemumi!F74</f>
        <v>28943.333031865408</v>
      </c>
      <c r="E68" s="228">
        <v>90191</v>
      </c>
      <c r="F68" s="232">
        <v>26610</v>
      </c>
      <c r="G68" s="232">
        <v>14180</v>
      </c>
      <c r="H68" s="420">
        <v>13447</v>
      </c>
      <c r="I68" s="414">
        <f t="shared" si="2"/>
        <v>144428</v>
      </c>
      <c r="J68" s="34">
        <f t="shared" si="3"/>
        <v>2007395.9983614143</v>
      </c>
      <c r="K68" s="485"/>
      <c r="L68" s="31"/>
      <c r="M68" s="16"/>
      <c r="N68" s="486"/>
      <c r="O68" s="486"/>
      <c r="P68" s="486"/>
      <c r="Q68" s="486"/>
      <c r="R68" s="57"/>
      <c r="S68" s="57"/>
      <c r="T68" s="57"/>
      <c r="U68" s="57"/>
    </row>
    <row r="69" spans="1:21" ht="15.75">
      <c r="A69" s="428">
        <v>64</v>
      </c>
      <c r="B69" s="49" t="s">
        <v>66</v>
      </c>
      <c r="C69" s="449">
        <f>IIN_ienemumi!D75</f>
        <v>8879723.7045204137</v>
      </c>
      <c r="D69" s="449">
        <f>IIN_ienemumi!F75</f>
        <v>140133.77533540587</v>
      </c>
      <c r="E69" s="228">
        <v>779782</v>
      </c>
      <c r="F69" s="232">
        <v>144711</v>
      </c>
      <c r="G69" s="232">
        <v>8667</v>
      </c>
      <c r="H69" s="420">
        <v>107619</v>
      </c>
      <c r="I69" s="414">
        <f t="shared" si="2"/>
        <v>1040779</v>
      </c>
      <c r="J69" s="34">
        <f t="shared" si="3"/>
        <v>10060636.479855819</v>
      </c>
      <c r="K69" s="485"/>
      <c r="L69" s="31"/>
      <c r="M69" s="16"/>
      <c r="N69" s="486"/>
      <c r="O69" s="486"/>
      <c r="P69" s="486"/>
      <c r="Q69" s="486"/>
      <c r="R69" s="57"/>
      <c r="S69" s="57"/>
      <c r="T69" s="57"/>
      <c r="U69" s="57"/>
    </row>
    <row r="70" spans="1:21" ht="15.75">
      <c r="A70" s="428">
        <v>65</v>
      </c>
      <c r="B70" s="49" t="s">
        <v>67</v>
      </c>
      <c r="C70" s="449">
        <f>IIN_ienemumi!D76</f>
        <v>4963600.7220736602</v>
      </c>
      <c r="D70" s="449">
        <f>IIN_ienemumi!F76</f>
        <v>78332.179196930971</v>
      </c>
      <c r="E70" s="228">
        <v>271152</v>
      </c>
      <c r="F70" s="232">
        <v>73349</v>
      </c>
      <c r="G70" s="232">
        <v>17340</v>
      </c>
      <c r="H70" s="420">
        <v>33974</v>
      </c>
      <c r="I70" s="414">
        <f t="shared" ref="I70:I124" si="5">SUM(E70:H70)</f>
        <v>395815</v>
      </c>
      <c r="J70" s="34">
        <f t="shared" ref="J70:J124" si="6">C70+D70+I70</f>
        <v>5437747.9012705917</v>
      </c>
      <c r="K70" s="485"/>
      <c r="L70" s="31"/>
      <c r="M70" s="16"/>
      <c r="N70" s="486"/>
      <c r="O70" s="486"/>
      <c r="P70" s="486"/>
      <c r="Q70" s="486"/>
      <c r="R70" s="57"/>
      <c r="S70" s="57"/>
      <c r="T70" s="57"/>
      <c r="U70" s="57"/>
    </row>
    <row r="71" spans="1:21" ht="15.75">
      <c r="A71" s="428">
        <v>66</v>
      </c>
      <c r="B71" s="49" t="s">
        <v>68</v>
      </c>
      <c r="C71" s="449">
        <f>IIN_ienemumi!D77</f>
        <v>1200186.7502026623</v>
      </c>
      <c r="D71" s="449">
        <f>IIN_ienemumi!F77</f>
        <v>18940.533062736144</v>
      </c>
      <c r="E71" s="228">
        <v>87542</v>
      </c>
      <c r="F71" s="232">
        <v>8020</v>
      </c>
      <c r="G71" s="232">
        <v>21</v>
      </c>
      <c r="H71" s="420">
        <v>5270</v>
      </c>
      <c r="I71" s="414">
        <f t="shared" si="5"/>
        <v>100853</v>
      </c>
      <c r="J71" s="34">
        <f t="shared" si="6"/>
        <v>1319980.2832653983</v>
      </c>
      <c r="K71" s="485"/>
      <c r="L71" s="31"/>
      <c r="M71" s="16"/>
      <c r="N71" s="486"/>
      <c r="O71" s="486"/>
      <c r="P71" s="486"/>
      <c r="Q71" s="486"/>
      <c r="R71" s="57"/>
      <c r="S71" s="57"/>
      <c r="T71" s="57"/>
      <c r="U71" s="57"/>
    </row>
    <row r="72" spans="1:21" ht="15.75">
      <c r="A72" s="428">
        <v>67</v>
      </c>
      <c r="B72" s="49" t="s">
        <v>69</v>
      </c>
      <c r="C72" s="449">
        <f>IIN_ienemumi!D78</f>
        <v>5152528.3896200536</v>
      </c>
      <c r="D72" s="449">
        <f>IIN_ienemumi!F78</f>
        <v>81313.707474112685</v>
      </c>
      <c r="E72" s="228">
        <v>345379</v>
      </c>
      <c r="F72" s="232">
        <v>60446</v>
      </c>
      <c r="G72" s="232">
        <v>207</v>
      </c>
      <c r="H72" s="420">
        <v>36411</v>
      </c>
      <c r="I72" s="414">
        <f t="shared" si="5"/>
        <v>442443</v>
      </c>
      <c r="J72" s="34">
        <f t="shared" si="6"/>
        <v>5676285.0970941661</v>
      </c>
      <c r="K72" s="485"/>
      <c r="L72" s="31"/>
      <c r="M72" s="16"/>
      <c r="N72" s="486"/>
      <c r="O72" s="486"/>
      <c r="P72" s="486"/>
      <c r="Q72" s="486"/>
      <c r="R72" s="57"/>
      <c r="S72" s="57"/>
      <c r="T72" s="57"/>
      <c r="U72" s="57"/>
    </row>
    <row r="73" spans="1:21" ht="15.75">
      <c r="A73" s="428">
        <v>68</v>
      </c>
      <c r="B73" s="49" t="s">
        <v>70</v>
      </c>
      <c r="C73" s="449">
        <f>IIN_ienemumi!D79</f>
        <v>11556446.165923772</v>
      </c>
      <c r="D73" s="449">
        <f>IIN_ienemumi!F79</f>
        <v>182375.99328308602</v>
      </c>
      <c r="E73" s="228">
        <v>923260</v>
      </c>
      <c r="F73" s="232">
        <v>189369</v>
      </c>
      <c r="G73" s="232">
        <v>8573</v>
      </c>
      <c r="H73" s="420">
        <v>78139</v>
      </c>
      <c r="I73" s="414">
        <f t="shared" si="5"/>
        <v>1199341</v>
      </c>
      <c r="J73" s="34">
        <f t="shared" si="6"/>
        <v>12938163.159206858</v>
      </c>
      <c r="K73" s="485"/>
      <c r="L73" s="31"/>
      <c r="M73" s="16"/>
      <c r="N73" s="486"/>
      <c r="O73" s="486"/>
      <c r="P73" s="486"/>
      <c r="Q73" s="486"/>
      <c r="R73" s="57"/>
      <c r="S73" s="57"/>
      <c r="T73" s="57"/>
      <c r="U73" s="57"/>
    </row>
    <row r="74" spans="1:21" ht="15.75">
      <c r="A74" s="428">
        <v>69</v>
      </c>
      <c r="B74" s="49" t="s">
        <v>71</v>
      </c>
      <c r="C74" s="449">
        <f>IIN_ienemumi!D80</f>
        <v>2364735.3831736981</v>
      </c>
      <c r="D74" s="449">
        <f>IIN_ienemumi!F80</f>
        <v>37318.649536882796</v>
      </c>
      <c r="E74" s="228">
        <v>160316</v>
      </c>
      <c r="F74" s="232">
        <v>29816</v>
      </c>
      <c r="G74" s="232">
        <v>2111</v>
      </c>
      <c r="H74" s="420">
        <v>17848</v>
      </c>
      <c r="I74" s="414">
        <f t="shared" si="5"/>
        <v>210091</v>
      </c>
      <c r="J74" s="34">
        <f t="shared" si="6"/>
        <v>2612145.0327105811</v>
      </c>
      <c r="K74" s="485"/>
      <c r="L74" s="31"/>
      <c r="M74" s="16"/>
      <c r="N74" s="486"/>
      <c r="O74" s="486"/>
      <c r="P74" s="486"/>
      <c r="Q74" s="486"/>
      <c r="R74" s="57"/>
      <c r="S74" s="57"/>
      <c r="T74" s="57"/>
      <c r="U74" s="57"/>
    </row>
    <row r="75" spans="1:21" ht="15.75">
      <c r="A75" s="428">
        <v>70</v>
      </c>
      <c r="B75" s="49" t="s">
        <v>72</v>
      </c>
      <c r="C75" s="449">
        <f>IIN_ienemumi!D81</f>
        <v>22807610.392605048</v>
      </c>
      <c r="D75" s="449">
        <f>IIN_ienemumi!F81</f>
        <v>359934.23410997941</v>
      </c>
      <c r="E75" s="228">
        <v>1667531</v>
      </c>
      <c r="F75" s="232">
        <v>898258</v>
      </c>
      <c r="G75" s="232">
        <v>31232</v>
      </c>
      <c r="H75" s="420">
        <v>363539</v>
      </c>
      <c r="I75" s="414">
        <f t="shared" si="5"/>
        <v>2960560</v>
      </c>
      <c r="J75" s="34">
        <f t="shared" si="6"/>
        <v>26128104.626715027</v>
      </c>
      <c r="K75" s="485"/>
      <c r="L75" s="31"/>
      <c r="M75" s="16"/>
      <c r="N75" s="486"/>
      <c r="O75" s="486"/>
      <c r="P75" s="486"/>
      <c r="Q75" s="486"/>
      <c r="R75" s="57"/>
      <c r="S75" s="57"/>
      <c r="T75" s="57"/>
      <c r="U75" s="57"/>
    </row>
    <row r="76" spans="1:21" ht="15.75">
      <c r="A76" s="428">
        <v>71</v>
      </c>
      <c r="B76" s="49" t="s">
        <v>73</v>
      </c>
      <c r="C76" s="449">
        <f>IIN_ienemumi!D82</f>
        <v>1369176.4425552324</v>
      </c>
      <c r="D76" s="449">
        <f>IIN_ienemumi!F82</f>
        <v>21607.413741701301</v>
      </c>
      <c r="E76" s="228">
        <v>133098</v>
      </c>
      <c r="F76" s="232">
        <v>10545</v>
      </c>
      <c r="G76" s="232">
        <v>190</v>
      </c>
      <c r="H76" s="420">
        <v>8702</v>
      </c>
      <c r="I76" s="414">
        <f t="shared" si="5"/>
        <v>152535</v>
      </c>
      <c r="J76" s="34">
        <f t="shared" si="6"/>
        <v>1543318.8562969337</v>
      </c>
      <c r="K76" s="485"/>
      <c r="L76" s="31"/>
      <c r="M76" s="16"/>
      <c r="N76" s="486"/>
      <c r="O76" s="486"/>
      <c r="P76" s="486"/>
      <c r="Q76" s="486"/>
      <c r="R76" s="57"/>
      <c r="S76" s="57"/>
      <c r="T76" s="57"/>
      <c r="U76" s="57"/>
    </row>
    <row r="77" spans="1:21" ht="15.75">
      <c r="A77" s="428">
        <v>72</v>
      </c>
      <c r="B77" s="49" t="s">
        <v>74</v>
      </c>
      <c r="C77" s="449">
        <f>IIN_ienemumi!D83</f>
        <v>731619.30319083657</v>
      </c>
      <c r="D77" s="449">
        <f>IIN_ienemumi!F83</f>
        <v>11545.919498846408</v>
      </c>
      <c r="E77" s="228">
        <v>110591</v>
      </c>
      <c r="F77" s="232">
        <v>16819</v>
      </c>
      <c r="G77" s="232">
        <v>9457</v>
      </c>
      <c r="H77" s="420">
        <v>8273</v>
      </c>
      <c r="I77" s="414">
        <f t="shared" si="5"/>
        <v>145140</v>
      </c>
      <c r="J77" s="34">
        <f t="shared" si="6"/>
        <v>888305.22268968297</v>
      </c>
      <c r="K77" s="485"/>
      <c r="L77" s="31"/>
      <c r="M77" s="16"/>
      <c r="N77" s="486"/>
      <c r="O77" s="486"/>
      <c r="P77" s="486"/>
      <c r="Q77" s="486"/>
      <c r="R77" s="57"/>
      <c r="S77" s="57"/>
      <c r="T77" s="57"/>
      <c r="U77" s="57"/>
    </row>
    <row r="78" spans="1:21" ht="15.75">
      <c r="A78" s="428">
        <v>73</v>
      </c>
      <c r="B78" s="49" t="s">
        <v>75</v>
      </c>
      <c r="C78" s="449">
        <f>IIN_ienemumi!D84</f>
        <v>1036216.7638900642</v>
      </c>
      <c r="D78" s="449">
        <f>IIN_ienemumi!F84</f>
        <v>16352.869979032101</v>
      </c>
      <c r="E78" s="228">
        <v>114465</v>
      </c>
      <c r="F78" s="232">
        <v>6607</v>
      </c>
      <c r="G78" s="232">
        <v>22467</v>
      </c>
      <c r="H78" s="420">
        <v>4940</v>
      </c>
      <c r="I78" s="414">
        <f t="shared" si="5"/>
        <v>148479</v>
      </c>
      <c r="J78" s="34">
        <f t="shared" si="6"/>
        <v>1201048.6338690964</v>
      </c>
      <c r="K78" s="485"/>
      <c r="L78" s="31"/>
      <c r="M78" s="16"/>
      <c r="N78" s="486"/>
      <c r="O78" s="486"/>
      <c r="P78" s="486"/>
      <c r="Q78" s="486"/>
      <c r="R78" s="57"/>
      <c r="S78" s="57"/>
      <c r="T78" s="57"/>
      <c r="U78" s="57"/>
    </row>
    <row r="79" spans="1:21" ht="15.75">
      <c r="A79" s="428">
        <v>74</v>
      </c>
      <c r="B79" s="49" t="s">
        <v>76</v>
      </c>
      <c r="C79" s="449">
        <f>IIN_ienemumi!D85</f>
        <v>1665571.2333015618</v>
      </c>
      <c r="D79" s="449">
        <f>IIN_ienemumi!F85</f>
        <v>26284.915249533864</v>
      </c>
      <c r="E79" s="228">
        <v>209294</v>
      </c>
      <c r="F79" s="232">
        <v>4001</v>
      </c>
      <c r="G79" s="232">
        <v>10492</v>
      </c>
      <c r="H79" s="420">
        <v>7047</v>
      </c>
      <c r="I79" s="414">
        <f t="shared" si="5"/>
        <v>230834</v>
      </c>
      <c r="J79" s="34">
        <f t="shared" si="6"/>
        <v>1922690.1485510957</v>
      </c>
      <c r="K79" s="485"/>
      <c r="L79" s="31"/>
      <c r="M79" s="16"/>
      <c r="N79" s="486"/>
      <c r="O79" s="486"/>
      <c r="P79" s="486"/>
      <c r="Q79" s="486"/>
      <c r="R79" s="57"/>
      <c r="S79" s="57"/>
      <c r="T79" s="57"/>
      <c r="U79" s="57"/>
    </row>
    <row r="80" spans="1:21" ht="15.75">
      <c r="A80" s="428">
        <v>75</v>
      </c>
      <c r="B80" s="49" t="s">
        <v>77</v>
      </c>
      <c r="C80" s="449">
        <f>IIN_ienemumi!D86</f>
        <v>1834298.4323049376</v>
      </c>
      <c r="D80" s="449">
        <f>IIN_ienemumi!F86</f>
        <v>28947.653436542394</v>
      </c>
      <c r="E80" s="228">
        <v>211172</v>
      </c>
      <c r="F80" s="232">
        <v>13207</v>
      </c>
      <c r="G80" s="232">
        <v>4724</v>
      </c>
      <c r="H80" s="420">
        <v>16388</v>
      </c>
      <c r="I80" s="414">
        <f t="shared" si="5"/>
        <v>245491</v>
      </c>
      <c r="J80" s="34">
        <f t="shared" si="6"/>
        <v>2108737.0857414799</v>
      </c>
      <c r="K80" s="485"/>
      <c r="L80" s="31"/>
      <c r="M80" s="16"/>
      <c r="N80" s="486"/>
      <c r="O80" s="486"/>
      <c r="P80" s="486"/>
      <c r="Q80" s="486"/>
      <c r="R80" s="57"/>
      <c r="S80" s="57"/>
      <c r="T80" s="57"/>
      <c r="U80" s="57"/>
    </row>
    <row r="81" spans="1:21" ht="15.75">
      <c r="A81" s="428">
        <v>76</v>
      </c>
      <c r="B81" s="49" t="s">
        <v>78</v>
      </c>
      <c r="C81" s="449">
        <f>IIN_ienemumi!D87</f>
        <v>23542151.280367885</v>
      </c>
      <c r="D81" s="449">
        <f>IIN_ienemumi!F87</f>
        <v>371526.26007448393</v>
      </c>
      <c r="E81" s="228">
        <v>1028605</v>
      </c>
      <c r="F81" s="232">
        <v>443839</v>
      </c>
      <c r="G81" s="232">
        <v>17887</v>
      </c>
      <c r="H81" s="420">
        <v>308976</v>
      </c>
      <c r="I81" s="414">
        <f t="shared" si="5"/>
        <v>1799307</v>
      </c>
      <c r="J81" s="34">
        <f t="shared" si="6"/>
        <v>25712984.54044237</v>
      </c>
      <c r="K81" s="485"/>
      <c r="L81" s="31"/>
      <c r="M81" s="16"/>
      <c r="N81" s="486"/>
      <c r="O81" s="486"/>
      <c r="P81" s="486"/>
      <c r="Q81" s="486"/>
      <c r="R81" s="57"/>
      <c r="S81" s="57"/>
      <c r="T81" s="57"/>
      <c r="U81" s="57"/>
    </row>
    <row r="82" spans="1:21" ht="15.75">
      <c r="A82" s="428">
        <v>77</v>
      </c>
      <c r="B82" s="49" t="s">
        <v>79</v>
      </c>
      <c r="C82" s="449">
        <f>IIN_ienemumi!D88</f>
        <v>14351337.689426934</v>
      </c>
      <c r="D82" s="449">
        <f>IIN_ienemumi!F88</f>
        <v>226483.07520074077</v>
      </c>
      <c r="E82" s="228">
        <v>735416</v>
      </c>
      <c r="F82" s="232">
        <v>319509</v>
      </c>
      <c r="G82" s="232">
        <v>20564</v>
      </c>
      <c r="H82" s="420">
        <v>218338</v>
      </c>
      <c r="I82" s="414">
        <f t="shared" si="5"/>
        <v>1293827</v>
      </c>
      <c r="J82" s="34">
        <f t="shared" si="6"/>
        <v>15871647.764627675</v>
      </c>
      <c r="K82" s="485"/>
      <c r="L82" s="31"/>
      <c r="M82" s="16"/>
      <c r="N82" s="486"/>
      <c r="O82" s="486"/>
      <c r="P82" s="486"/>
      <c r="Q82" s="486"/>
      <c r="R82" s="57"/>
      <c r="S82" s="57"/>
      <c r="T82" s="57"/>
      <c r="U82" s="57"/>
    </row>
    <row r="83" spans="1:21" ht="15.75">
      <c r="A83" s="428">
        <v>78</v>
      </c>
      <c r="B83" s="52" t="s">
        <v>80</v>
      </c>
      <c r="C83" s="449">
        <f>IIN_ienemumi!D89</f>
        <v>7065844.0992873814</v>
      </c>
      <c r="D83" s="449">
        <f>IIN_ienemumi!F89</f>
        <v>111508.3579752011</v>
      </c>
      <c r="E83" s="228">
        <v>468161</v>
      </c>
      <c r="F83" s="232">
        <v>154945</v>
      </c>
      <c r="G83" s="232">
        <v>5923</v>
      </c>
      <c r="H83" s="420">
        <v>74738</v>
      </c>
      <c r="I83" s="414">
        <f t="shared" si="5"/>
        <v>703767</v>
      </c>
      <c r="J83" s="34">
        <f t="shared" si="6"/>
        <v>7881119.4572625821</v>
      </c>
      <c r="K83" s="485"/>
      <c r="L83" s="31"/>
      <c r="M83" s="16"/>
      <c r="N83" s="486"/>
      <c r="O83" s="486"/>
      <c r="P83" s="486"/>
      <c r="Q83" s="486"/>
      <c r="R83" s="57"/>
      <c r="S83" s="57"/>
      <c r="T83" s="57"/>
      <c r="U83" s="57"/>
    </row>
    <row r="84" spans="1:21" ht="15.75">
      <c r="A84" s="428">
        <v>79</v>
      </c>
      <c r="B84" s="49" t="s">
        <v>81</v>
      </c>
      <c r="C84" s="449">
        <f>IIN_ienemumi!D90</f>
        <v>2160851.7335400982</v>
      </c>
      <c r="D84" s="449">
        <f>IIN_ienemumi!F90</f>
        <v>34101.096096816545</v>
      </c>
      <c r="E84" s="228">
        <v>183783</v>
      </c>
      <c r="F84" s="232">
        <v>14370</v>
      </c>
      <c r="G84" s="232">
        <v>1619</v>
      </c>
      <c r="H84" s="420">
        <v>12242</v>
      </c>
      <c r="I84" s="414">
        <f t="shared" si="5"/>
        <v>212014</v>
      </c>
      <c r="J84" s="34">
        <f t="shared" si="6"/>
        <v>2406966.8296369147</v>
      </c>
      <c r="K84" s="485"/>
      <c r="L84" s="31"/>
      <c r="M84" s="16"/>
      <c r="N84" s="486"/>
      <c r="O84" s="486"/>
      <c r="P84" s="486"/>
      <c r="Q84" s="486"/>
      <c r="R84" s="57"/>
      <c r="S84" s="57"/>
      <c r="T84" s="57"/>
      <c r="U84" s="57"/>
    </row>
    <row r="85" spans="1:21" ht="15.75">
      <c r="A85" s="428">
        <v>80</v>
      </c>
      <c r="B85" s="49" t="s">
        <v>82</v>
      </c>
      <c r="C85" s="449">
        <f>IIN_ienemumi!D91</f>
        <v>1363375.2479025421</v>
      </c>
      <c r="D85" s="449">
        <f>IIN_ienemumi!F91</f>
        <v>21515.863223330649</v>
      </c>
      <c r="E85" s="228">
        <v>221895</v>
      </c>
      <c r="F85" s="232">
        <v>11739</v>
      </c>
      <c r="G85" s="232">
        <v>5658</v>
      </c>
      <c r="H85" s="420">
        <v>14321</v>
      </c>
      <c r="I85" s="414">
        <f t="shared" si="5"/>
        <v>253613</v>
      </c>
      <c r="J85" s="34">
        <f t="shared" si="6"/>
        <v>1638504.1111258727</v>
      </c>
      <c r="K85" s="485"/>
      <c r="L85" s="31"/>
      <c r="M85" s="16"/>
      <c r="N85" s="486"/>
      <c r="O85" s="486"/>
      <c r="P85" s="486"/>
      <c r="Q85" s="486"/>
      <c r="R85" s="57"/>
      <c r="S85" s="57"/>
      <c r="T85" s="57"/>
      <c r="U85" s="57"/>
    </row>
    <row r="86" spans="1:21" ht="15.75">
      <c r="A86" s="428">
        <v>81</v>
      </c>
      <c r="B86" s="49" t="s">
        <v>83</v>
      </c>
      <c r="C86" s="449">
        <f>IIN_ienemumi!D92</f>
        <v>2596573.5982969599</v>
      </c>
      <c r="D86" s="449">
        <f>IIN_ienemumi!F92</f>
        <v>40977.36296461094</v>
      </c>
      <c r="E86" s="228">
        <v>177210</v>
      </c>
      <c r="F86" s="232">
        <v>24482</v>
      </c>
      <c r="G86" s="232">
        <v>7653</v>
      </c>
      <c r="H86" s="420">
        <v>15309</v>
      </c>
      <c r="I86" s="414">
        <f t="shared" si="5"/>
        <v>224654</v>
      </c>
      <c r="J86" s="34">
        <f t="shared" si="6"/>
        <v>2862204.9612615709</v>
      </c>
      <c r="K86" s="485"/>
      <c r="L86" s="31"/>
      <c r="M86" s="16"/>
      <c r="N86" s="486"/>
      <c r="O86" s="486"/>
      <c r="P86" s="486"/>
      <c r="Q86" s="486"/>
      <c r="R86" s="57"/>
      <c r="S86" s="57"/>
      <c r="T86" s="57"/>
      <c r="U86" s="57"/>
    </row>
    <row r="87" spans="1:21" ht="15.75">
      <c r="A87" s="428">
        <v>82</v>
      </c>
      <c r="B87" s="49" t="s">
        <v>84</v>
      </c>
      <c r="C87" s="449">
        <f>IIN_ienemumi!D93</f>
        <v>4797455.5620032987</v>
      </c>
      <c r="D87" s="449">
        <f>IIN_ienemumi!F93</f>
        <v>75710.18899666013</v>
      </c>
      <c r="E87" s="228">
        <v>196681</v>
      </c>
      <c r="F87" s="232">
        <v>60461</v>
      </c>
      <c r="G87" s="232">
        <v>11094</v>
      </c>
      <c r="H87" s="420">
        <v>30502</v>
      </c>
      <c r="I87" s="414">
        <f t="shared" si="5"/>
        <v>298738</v>
      </c>
      <c r="J87" s="34">
        <f t="shared" si="6"/>
        <v>5171903.7509999592</v>
      </c>
      <c r="K87" s="485"/>
      <c r="L87" s="31"/>
      <c r="M87" s="16"/>
      <c r="N87" s="486"/>
      <c r="O87" s="486"/>
      <c r="P87" s="486"/>
      <c r="Q87" s="486"/>
      <c r="R87" s="57"/>
      <c r="S87" s="57"/>
      <c r="T87" s="57"/>
      <c r="U87" s="57"/>
    </row>
    <row r="88" spans="1:21" ht="15.75">
      <c r="A88" s="428">
        <v>83</v>
      </c>
      <c r="B88" s="49" t="s">
        <v>85</v>
      </c>
      <c r="C88" s="449">
        <f>IIN_ienemumi!D94</f>
        <v>2283509.1798624038</v>
      </c>
      <c r="D88" s="449">
        <f>IIN_ienemumi!F94</f>
        <v>36036.792701587525</v>
      </c>
      <c r="E88" s="228">
        <v>348149</v>
      </c>
      <c r="F88" s="232">
        <v>15024</v>
      </c>
      <c r="G88" s="232">
        <v>4141</v>
      </c>
      <c r="H88" s="420">
        <v>11534</v>
      </c>
      <c r="I88" s="414">
        <f t="shared" si="5"/>
        <v>378848</v>
      </c>
      <c r="J88" s="34">
        <f t="shared" si="6"/>
        <v>2698393.9725639913</v>
      </c>
      <c r="K88" s="485"/>
      <c r="L88" s="31"/>
      <c r="M88" s="16"/>
      <c r="N88" s="486"/>
      <c r="O88" s="486"/>
      <c r="P88" s="486"/>
      <c r="Q88" s="486"/>
      <c r="R88" s="57"/>
      <c r="S88" s="57"/>
      <c r="T88" s="57"/>
      <c r="U88" s="57"/>
    </row>
    <row r="89" spans="1:21" ht="15.75">
      <c r="A89" s="428">
        <v>84</v>
      </c>
      <c r="B89" s="49" t="s">
        <v>86</v>
      </c>
      <c r="C89" s="449">
        <f>IIN_ienemumi!D95</f>
        <v>4640653.1070654625</v>
      </c>
      <c r="D89" s="449">
        <f>IIN_ienemumi!F95</f>
        <v>73235.63903052629</v>
      </c>
      <c r="E89" s="228">
        <v>212317</v>
      </c>
      <c r="F89" s="232">
        <v>73470</v>
      </c>
      <c r="G89" s="232">
        <v>18771</v>
      </c>
      <c r="H89" s="420">
        <v>38100</v>
      </c>
      <c r="I89" s="414">
        <f t="shared" si="5"/>
        <v>342658</v>
      </c>
      <c r="J89" s="34">
        <f t="shared" si="6"/>
        <v>5056546.7460959889</v>
      </c>
      <c r="K89" s="485"/>
      <c r="L89" s="31"/>
      <c r="M89" s="16"/>
      <c r="N89" s="486"/>
      <c r="O89" s="486"/>
      <c r="P89" s="486"/>
      <c r="Q89" s="486"/>
      <c r="R89" s="57"/>
      <c r="S89" s="57"/>
      <c r="T89" s="57"/>
      <c r="U89" s="57"/>
    </row>
    <row r="90" spans="1:21" ht="15.75">
      <c r="A90" s="428">
        <v>85</v>
      </c>
      <c r="B90" s="49" t="s">
        <v>87</v>
      </c>
      <c r="C90" s="449">
        <f>IIN_ienemumi!D96</f>
        <v>1470356.3105202243</v>
      </c>
      <c r="D90" s="449">
        <f>IIN_ienemumi!F96</f>
        <v>23204.165775624857</v>
      </c>
      <c r="E90" s="228">
        <v>139074</v>
      </c>
      <c r="F90" s="232">
        <v>12270</v>
      </c>
      <c r="G90" s="232">
        <v>25149</v>
      </c>
      <c r="H90" s="420">
        <v>9745</v>
      </c>
      <c r="I90" s="414">
        <f t="shared" si="5"/>
        <v>186238</v>
      </c>
      <c r="J90" s="34">
        <f t="shared" si="6"/>
        <v>1679798.4762958491</v>
      </c>
      <c r="K90" s="485"/>
      <c r="L90" s="31"/>
      <c r="M90" s="16"/>
      <c r="N90" s="486"/>
      <c r="O90" s="486"/>
      <c r="P90" s="486"/>
      <c r="Q90" s="486"/>
      <c r="R90" s="57"/>
      <c r="S90" s="57"/>
      <c r="T90" s="57"/>
      <c r="U90" s="57"/>
    </row>
    <row r="91" spans="1:21" ht="15.75">
      <c r="A91" s="428">
        <v>86</v>
      </c>
      <c r="B91" s="49" t="s">
        <v>88</v>
      </c>
      <c r="C91" s="449">
        <f>IIN_ienemumi!D97</f>
        <v>9250800.3285726644</v>
      </c>
      <c r="D91" s="449">
        <f>IIN_ienemumi!F97</f>
        <v>145989.85487093095</v>
      </c>
      <c r="E91" s="228">
        <v>936586</v>
      </c>
      <c r="F91" s="232">
        <v>62601</v>
      </c>
      <c r="G91" s="232">
        <v>39842</v>
      </c>
      <c r="H91" s="420">
        <v>52182</v>
      </c>
      <c r="I91" s="414">
        <f t="shared" si="5"/>
        <v>1091211</v>
      </c>
      <c r="J91" s="34">
        <f t="shared" si="6"/>
        <v>10488001.183443595</v>
      </c>
      <c r="K91" s="485"/>
      <c r="L91" s="31"/>
      <c r="M91" s="16"/>
      <c r="N91" s="486"/>
      <c r="O91" s="486"/>
      <c r="P91" s="486"/>
      <c r="Q91" s="486"/>
      <c r="R91" s="57"/>
      <c r="S91" s="57"/>
      <c r="T91" s="57"/>
      <c r="U91" s="57"/>
    </row>
    <row r="92" spans="1:21" ht="15.75">
      <c r="A92" s="428">
        <v>87</v>
      </c>
      <c r="B92" s="49" t="s">
        <v>89</v>
      </c>
      <c r="C92" s="449">
        <f>IIN_ienemumi!D98</f>
        <v>1742032.6924156195</v>
      </c>
      <c r="D92" s="449">
        <f>IIN_ienemumi!F98</f>
        <v>27491.578124399228</v>
      </c>
      <c r="E92" s="228">
        <v>236046</v>
      </c>
      <c r="F92" s="232">
        <v>12709</v>
      </c>
      <c r="G92" s="232">
        <v>16621</v>
      </c>
      <c r="H92" s="420">
        <v>9294</v>
      </c>
      <c r="I92" s="414">
        <f t="shared" si="5"/>
        <v>274670</v>
      </c>
      <c r="J92" s="34">
        <f t="shared" si="6"/>
        <v>2044194.2705400188</v>
      </c>
      <c r="K92" s="485"/>
      <c r="L92" s="31"/>
      <c r="M92" s="16"/>
      <c r="N92" s="486"/>
      <c r="O92" s="486"/>
      <c r="P92" s="486"/>
      <c r="Q92" s="486"/>
      <c r="R92" s="57"/>
      <c r="S92" s="57"/>
      <c r="T92" s="57"/>
      <c r="U92" s="57"/>
    </row>
    <row r="93" spans="1:21" ht="15.75">
      <c r="A93" s="428">
        <v>88</v>
      </c>
      <c r="B93" s="49" t="s">
        <v>90</v>
      </c>
      <c r="C93" s="449">
        <f>IIN_ienemumi!D99</f>
        <v>1810919.3340890929</v>
      </c>
      <c r="D93" s="449">
        <f>IIN_ienemumi!F99</f>
        <v>28578.700369313992</v>
      </c>
      <c r="E93" s="228">
        <v>181259</v>
      </c>
      <c r="F93" s="232">
        <v>41283</v>
      </c>
      <c r="G93" s="232">
        <v>21785</v>
      </c>
      <c r="H93" s="420">
        <v>26349</v>
      </c>
      <c r="I93" s="414">
        <f t="shared" si="5"/>
        <v>270676</v>
      </c>
      <c r="J93" s="34">
        <f t="shared" si="6"/>
        <v>2110174.0344584072</v>
      </c>
      <c r="K93" s="485"/>
      <c r="L93" s="31"/>
      <c r="M93" s="16"/>
      <c r="N93" s="486"/>
      <c r="O93" s="486"/>
      <c r="P93" s="486"/>
      <c r="Q93" s="486"/>
      <c r="R93" s="57"/>
      <c r="S93" s="57"/>
      <c r="T93" s="57"/>
      <c r="U93" s="57"/>
    </row>
    <row r="94" spans="1:21" ht="15.75">
      <c r="A94" s="428">
        <v>89</v>
      </c>
      <c r="B94" s="49" t="s">
        <v>91</v>
      </c>
      <c r="C94" s="449">
        <f>IIN_ienemumi!D100</f>
        <v>4465264.4479824845</v>
      </c>
      <c r="D94" s="449">
        <f>IIN_ienemumi!F100</f>
        <v>70467.774199799591</v>
      </c>
      <c r="E94" s="228">
        <v>272903</v>
      </c>
      <c r="F94" s="232">
        <v>90948</v>
      </c>
      <c r="G94" s="232">
        <v>29879</v>
      </c>
      <c r="H94" s="420">
        <v>47349</v>
      </c>
      <c r="I94" s="414">
        <f t="shared" si="5"/>
        <v>441079</v>
      </c>
      <c r="J94" s="34">
        <f t="shared" si="6"/>
        <v>4976811.2221822841</v>
      </c>
      <c r="K94" s="485"/>
      <c r="L94" s="31"/>
      <c r="M94" s="16"/>
      <c r="N94" s="486"/>
      <c r="O94" s="486"/>
      <c r="P94" s="486"/>
      <c r="Q94" s="486"/>
      <c r="R94" s="57"/>
      <c r="S94" s="57"/>
      <c r="T94" s="57"/>
      <c r="U94" s="57"/>
    </row>
    <row r="95" spans="1:21" ht="15.75">
      <c r="A95" s="428">
        <v>90</v>
      </c>
      <c r="B95" s="49" t="s">
        <v>92</v>
      </c>
      <c r="C95" s="449">
        <f>IIN_ienemumi!D101</f>
        <v>723648.38052950229</v>
      </c>
      <c r="D95" s="449">
        <f>IIN_ienemumi!F101</f>
        <v>11420.127805027074</v>
      </c>
      <c r="E95" s="228">
        <v>203463</v>
      </c>
      <c r="F95" s="232">
        <v>10593</v>
      </c>
      <c r="G95" s="232">
        <v>264</v>
      </c>
      <c r="H95" s="420">
        <v>6485</v>
      </c>
      <c r="I95" s="414">
        <f t="shared" si="5"/>
        <v>220805</v>
      </c>
      <c r="J95" s="34">
        <f t="shared" si="6"/>
        <v>955873.50833452935</v>
      </c>
      <c r="K95" s="485"/>
      <c r="L95" s="31"/>
      <c r="M95" s="16"/>
      <c r="N95" s="486"/>
      <c r="O95" s="486"/>
      <c r="P95" s="486"/>
      <c r="Q95" s="486"/>
      <c r="R95" s="57"/>
      <c r="S95" s="57"/>
      <c r="T95" s="57"/>
      <c r="U95" s="57"/>
    </row>
    <row r="96" spans="1:21" ht="15.75">
      <c r="A96" s="428">
        <v>91</v>
      </c>
      <c r="B96" s="49" t="s">
        <v>93</v>
      </c>
      <c r="C96" s="449">
        <f>IIN_ienemumi!D102</f>
        <v>743615.19570025767</v>
      </c>
      <c r="D96" s="449">
        <f>IIN_ienemumi!F102</f>
        <v>11735.230536194016</v>
      </c>
      <c r="E96" s="228">
        <v>136172</v>
      </c>
      <c r="F96" s="232">
        <v>2117</v>
      </c>
      <c r="G96" s="232">
        <v>13</v>
      </c>
      <c r="H96" s="420">
        <v>2901</v>
      </c>
      <c r="I96" s="414">
        <f t="shared" si="5"/>
        <v>141203</v>
      </c>
      <c r="J96" s="34">
        <f t="shared" si="6"/>
        <v>896553.42623645172</v>
      </c>
      <c r="K96" s="485"/>
      <c r="L96" s="31"/>
      <c r="M96" s="16"/>
      <c r="N96" s="486"/>
      <c r="O96" s="486"/>
      <c r="P96" s="486"/>
      <c r="Q96" s="486"/>
      <c r="R96" s="57"/>
      <c r="S96" s="57"/>
      <c r="T96" s="57"/>
      <c r="U96" s="57"/>
    </row>
    <row r="97" spans="1:21" ht="15.75">
      <c r="A97" s="428">
        <v>92</v>
      </c>
      <c r="B97" s="49" t="s">
        <v>94</v>
      </c>
      <c r="C97" s="449">
        <f>IIN_ienemumi!D103</f>
        <v>1599784.6173762202</v>
      </c>
      <c r="D97" s="449">
        <f>IIN_ienemumi!F103</f>
        <v>25246.715507861121</v>
      </c>
      <c r="E97" s="228">
        <v>403881</v>
      </c>
      <c r="F97" s="232">
        <v>5647</v>
      </c>
      <c r="G97" s="232">
        <v>4036</v>
      </c>
      <c r="H97" s="420">
        <v>9835</v>
      </c>
      <c r="I97" s="414">
        <f t="shared" si="5"/>
        <v>423399</v>
      </c>
      <c r="J97" s="34">
        <f t="shared" si="6"/>
        <v>2048430.3328840814</v>
      </c>
      <c r="K97" s="485"/>
      <c r="L97" s="31"/>
      <c r="M97" s="16"/>
      <c r="N97" s="486"/>
      <c r="O97" s="486"/>
      <c r="P97" s="486"/>
      <c r="Q97" s="486"/>
      <c r="R97" s="57"/>
      <c r="S97" s="57"/>
      <c r="T97" s="57"/>
      <c r="U97" s="57"/>
    </row>
    <row r="98" spans="1:21" ht="15.75">
      <c r="A98" s="428">
        <v>93</v>
      </c>
      <c r="B98" s="49" t="s">
        <v>95</v>
      </c>
      <c r="C98" s="449">
        <f>IIN_ienemumi!D104</f>
        <v>2489438.3934057266</v>
      </c>
      <c r="D98" s="449">
        <f>IIN_ienemumi!F104</f>
        <v>39286.627843528513</v>
      </c>
      <c r="E98" s="228">
        <v>152511</v>
      </c>
      <c r="F98" s="232">
        <v>15548</v>
      </c>
      <c r="G98" s="232">
        <v>4781</v>
      </c>
      <c r="H98" s="420">
        <v>13140</v>
      </c>
      <c r="I98" s="414">
        <f t="shared" si="5"/>
        <v>185980</v>
      </c>
      <c r="J98" s="34">
        <f t="shared" si="6"/>
        <v>2714705.0212492552</v>
      </c>
      <c r="K98" s="485"/>
      <c r="L98" s="31"/>
      <c r="M98" s="16"/>
      <c r="N98" s="486"/>
      <c r="O98" s="486"/>
      <c r="P98" s="486"/>
      <c r="Q98" s="486"/>
      <c r="R98" s="57"/>
      <c r="S98" s="57"/>
      <c r="T98" s="57"/>
      <c r="U98" s="57"/>
    </row>
    <row r="99" spans="1:21" ht="15.75">
      <c r="A99" s="428">
        <v>94</v>
      </c>
      <c r="B99" s="49" t="s">
        <v>96</v>
      </c>
      <c r="C99" s="449">
        <f>IIN_ienemumi!D105</f>
        <v>4234825.2641092334</v>
      </c>
      <c r="D99" s="449">
        <f>IIN_ienemumi!F105</f>
        <v>66831.139334130392</v>
      </c>
      <c r="E99" s="228">
        <v>373260</v>
      </c>
      <c r="F99" s="232">
        <v>81580</v>
      </c>
      <c r="G99" s="232">
        <v>11506</v>
      </c>
      <c r="H99" s="420">
        <v>40033</v>
      </c>
      <c r="I99" s="414">
        <f t="shared" si="5"/>
        <v>506379</v>
      </c>
      <c r="J99" s="34">
        <f t="shared" si="6"/>
        <v>4808035.4034433635</v>
      </c>
      <c r="K99" s="485"/>
      <c r="L99" s="31"/>
      <c r="M99" s="16"/>
      <c r="N99" s="486"/>
      <c r="O99" s="486"/>
      <c r="P99" s="486"/>
      <c r="Q99" s="486"/>
      <c r="R99" s="57"/>
      <c r="S99" s="57"/>
      <c r="T99" s="57"/>
      <c r="U99" s="57"/>
    </row>
    <row r="100" spans="1:21" ht="15.75">
      <c r="A100" s="428">
        <v>95</v>
      </c>
      <c r="B100" s="49" t="s">
        <v>97</v>
      </c>
      <c r="C100" s="449">
        <f>IIN_ienemumi!D106</f>
        <v>1778894.2726996832</v>
      </c>
      <c r="D100" s="449">
        <f>IIN_ienemumi!F106</f>
        <v>28073.302576862243</v>
      </c>
      <c r="E100" s="228">
        <v>130206</v>
      </c>
      <c r="F100" s="232">
        <v>20809</v>
      </c>
      <c r="G100" s="232">
        <v>777</v>
      </c>
      <c r="H100" s="420">
        <v>7696</v>
      </c>
      <c r="I100" s="414">
        <f t="shared" si="5"/>
        <v>159488</v>
      </c>
      <c r="J100" s="34">
        <f t="shared" si="6"/>
        <v>1966455.5752765455</v>
      </c>
      <c r="K100" s="485"/>
      <c r="L100" s="31"/>
      <c r="M100" s="16"/>
      <c r="N100" s="486"/>
      <c r="O100" s="486"/>
      <c r="P100" s="486"/>
      <c r="Q100" s="486"/>
      <c r="R100" s="57"/>
      <c r="S100" s="57"/>
      <c r="T100" s="57"/>
      <c r="U100" s="57"/>
    </row>
    <row r="101" spans="1:21" ht="15.75">
      <c r="A101" s="428">
        <v>96</v>
      </c>
      <c r="B101" s="49" t="s">
        <v>98</v>
      </c>
      <c r="C101" s="449">
        <f>IIN_ienemumi!D107</f>
        <v>17686339.074485797</v>
      </c>
      <c r="D101" s="449">
        <f>IIN_ienemumi!F107</f>
        <v>279113.80453291506</v>
      </c>
      <c r="E101" s="228">
        <v>732372</v>
      </c>
      <c r="F101" s="232">
        <v>465155</v>
      </c>
      <c r="G101" s="232">
        <v>20248</v>
      </c>
      <c r="H101" s="420">
        <v>268517</v>
      </c>
      <c r="I101" s="414">
        <f t="shared" si="5"/>
        <v>1486292</v>
      </c>
      <c r="J101" s="34">
        <f t="shared" si="6"/>
        <v>19451744.879018713</v>
      </c>
      <c r="K101" s="485"/>
      <c r="L101" s="31"/>
      <c r="M101" s="16"/>
      <c r="N101" s="486"/>
      <c r="O101" s="486"/>
      <c r="P101" s="486"/>
      <c r="Q101" s="486"/>
      <c r="R101" s="57"/>
      <c r="S101" s="57"/>
      <c r="T101" s="57"/>
      <c r="U101" s="57"/>
    </row>
    <row r="102" spans="1:21" ht="15.75">
      <c r="A102" s="428">
        <v>97</v>
      </c>
      <c r="B102" s="49" t="s">
        <v>99</v>
      </c>
      <c r="C102" s="449">
        <f>IIN_ienemumi!D108</f>
        <v>13114943.357525202</v>
      </c>
      <c r="D102" s="449">
        <f>IIN_ienemumi!F108</f>
        <v>206971.13864752516</v>
      </c>
      <c r="E102" s="228">
        <v>1183671</v>
      </c>
      <c r="F102" s="232">
        <v>250368</v>
      </c>
      <c r="G102" s="232">
        <v>30042</v>
      </c>
      <c r="H102" s="420">
        <v>95584</v>
      </c>
      <c r="I102" s="414">
        <f t="shared" si="5"/>
        <v>1559665</v>
      </c>
      <c r="J102" s="34">
        <f t="shared" si="6"/>
        <v>14881579.496172726</v>
      </c>
      <c r="K102" s="485"/>
      <c r="L102" s="31"/>
      <c r="M102" s="16"/>
      <c r="N102" s="486"/>
      <c r="O102" s="486"/>
      <c r="P102" s="486"/>
      <c r="Q102" s="486"/>
      <c r="R102" s="57"/>
      <c r="S102" s="57"/>
      <c r="T102" s="57"/>
      <c r="U102" s="57"/>
    </row>
    <row r="103" spans="1:21" ht="15.75">
      <c r="A103" s="428">
        <v>98</v>
      </c>
      <c r="B103" s="49" t="s">
        <v>100</v>
      </c>
      <c r="C103" s="449">
        <f>IIN_ienemumi!D109</f>
        <v>4702341.7434177939</v>
      </c>
      <c r="D103" s="449">
        <f>IIN_ienemumi!F109</f>
        <v>74209.167238723196</v>
      </c>
      <c r="E103" s="228">
        <v>772367</v>
      </c>
      <c r="F103" s="232">
        <v>137727</v>
      </c>
      <c r="G103" s="232">
        <v>15445</v>
      </c>
      <c r="H103" s="420">
        <v>157901</v>
      </c>
      <c r="I103" s="414">
        <f t="shared" si="5"/>
        <v>1083440</v>
      </c>
      <c r="J103" s="34">
        <f t="shared" si="6"/>
        <v>5859990.9106565174</v>
      </c>
      <c r="K103" s="485"/>
      <c r="L103" s="31"/>
      <c r="M103" s="16"/>
      <c r="N103" s="486"/>
      <c r="O103" s="486"/>
      <c r="P103" s="486"/>
      <c r="Q103" s="486"/>
      <c r="R103" s="57"/>
      <c r="S103" s="57"/>
      <c r="T103" s="57"/>
      <c r="U103" s="57"/>
    </row>
    <row r="104" spans="1:21" ht="15.75">
      <c r="A104" s="428">
        <v>99</v>
      </c>
      <c r="B104" s="49" t="s">
        <v>101</v>
      </c>
      <c r="C104" s="449">
        <f>IIN_ienemumi!D110</f>
        <v>1572650.2579296664</v>
      </c>
      <c r="D104" s="449">
        <f>IIN_ienemumi!F110</f>
        <v>24818.499455528563</v>
      </c>
      <c r="E104" s="228">
        <v>178819</v>
      </c>
      <c r="F104" s="232">
        <v>9411</v>
      </c>
      <c r="G104" s="232">
        <v>19803</v>
      </c>
      <c r="H104" s="420">
        <v>17355</v>
      </c>
      <c r="I104" s="414">
        <f t="shared" si="5"/>
        <v>225388</v>
      </c>
      <c r="J104" s="34">
        <f t="shared" si="6"/>
        <v>1822856.757385195</v>
      </c>
      <c r="K104" s="485"/>
      <c r="L104" s="31"/>
      <c r="M104" s="16"/>
      <c r="N104" s="486"/>
      <c r="O104" s="486"/>
      <c r="P104" s="486"/>
      <c r="Q104" s="486"/>
      <c r="R104" s="57"/>
      <c r="S104" s="57"/>
      <c r="T104" s="57"/>
      <c r="U104" s="57"/>
    </row>
    <row r="105" spans="1:21" ht="15.75">
      <c r="A105" s="428">
        <v>100</v>
      </c>
      <c r="B105" s="49" t="s">
        <v>102</v>
      </c>
      <c r="C105" s="449">
        <f>IIN_ienemumi!D111</f>
        <v>13745143.546375031</v>
      </c>
      <c r="D105" s="449">
        <f>IIN_ienemumi!F111</f>
        <v>216916.53048845092</v>
      </c>
      <c r="E105" s="228">
        <v>785714</v>
      </c>
      <c r="F105" s="232">
        <v>312257</v>
      </c>
      <c r="G105" s="232">
        <v>9701</v>
      </c>
      <c r="H105" s="420">
        <v>180225</v>
      </c>
      <c r="I105" s="414">
        <f t="shared" si="5"/>
        <v>1287897</v>
      </c>
      <c r="J105" s="34">
        <f t="shared" si="6"/>
        <v>15249957.076863481</v>
      </c>
      <c r="K105" s="485"/>
      <c r="L105" s="31"/>
      <c r="M105" s="16"/>
      <c r="N105" s="486"/>
      <c r="O105" s="486"/>
      <c r="P105" s="486"/>
      <c r="Q105" s="486"/>
      <c r="R105" s="57"/>
      <c r="S105" s="57"/>
      <c r="T105" s="57"/>
      <c r="U105" s="57"/>
    </row>
    <row r="106" spans="1:21" ht="15.75">
      <c r="A106" s="428">
        <v>101</v>
      </c>
      <c r="B106" s="49" t="s">
        <v>103</v>
      </c>
      <c r="C106" s="449">
        <f>IIN_ienemumi!D112</f>
        <v>2083379.3319857612</v>
      </c>
      <c r="D106" s="449">
        <f>IIN_ienemumi!F112</f>
        <v>32878.479214200808</v>
      </c>
      <c r="E106" s="228">
        <v>103741</v>
      </c>
      <c r="F106" s="232">
        <v>6878</v>
      </c>
      <c r="G106" s="232">
        <v>12442</v>
      </c>
      <c r="H106" s="420">
        <v>15088</v>
      </c>
      <c r="I106" s="414">
        <f t="shared" si="5"/>
        <v>138149</v>
      </c>
      <c r="J106" s="34">
        <f t="shared" si="6"/>
        <v>2254406.8111999622</v>
      </c>
      <c r="K106" s="485"/>
      <c r="L106" s="31"/>
      <c r="M106" s="16"/>
      <c r="N106" s="486"/>
      <c r="O106" s="486"/>
      <c r="P106" s="486"/>
      <c r="Q106" s="486"/>
      <c r="R106" s="57"/>
      <c r="S106" s="57"/>
      <c r="T106" s="57"/>
      <c r="U106" s="57"/>
    </row>
    <row r="107" spans="1:21" ht="15.75">
      <c r="A107" s="428">
        <v>102</v>
      </c>
      <c r="B107" s="49" t="s">
        <v>104</v>
      </c>
      <c r="C107" s="449">
        <f>IIN_ienemumi!D113</f>
        <v>1865953.7115174434</v>
      </c>
      <c r="D107" s="449">
        <f>IIN_ienemumi!F113</f>
        <v>29447.215577545343</v>
      </c>
      <c r="E107" s="228">
        <v>263031</v>
      </c>
      <c r="F107" s="232">
        <v>19672</v>
      </c>
      <c r="G107" s="232">
        <v>12879</v>
      </c>
      <c r="H107" s="420">
        <v>10830</v>
      </c>
      <c r="I107" s="414">
        <f t="shared" si="5"/>
        <v>306412</v>
      </c>
      <c r="J107" s="34">
        <f t="shared" si="6"/>
        <v>2201812.9270949885</v>
      </c>
      <c r="K107" s="485"/>
      <c r="L107" s="31"/>
      <c r="M107" s="16"/>
      <c r="N107" s="486"/>
      <c r="O107" s="486"/>
      <c r="P107" s="486"/>
      <c r="Q107" s="486"/>
      <c r="R107" s="57"/>
      <c r="S107" s="57"/>
      <c r="T107" s="57"/>
      <c r="U107" s="57"/>
    </row>
    <row r="108" spans="1:21" ht="15.75">
      <c r="A108" s="428">
        <v>103</v>
      </c>
      <c r="B108" s="49" t="s">
        <v>105</v>
      </c>
      <c r="C108" s="449">
        <f>IIN_ienemumi!D114</f>
        <v>7314374.7540478949</v>
      </c>
      <c r="D108" s="449">
        <f>IIN_ienemumi!F114</f>
        <v>115430.50016082353</v>
      </c>
      <c r="E108" s="228">
        <v>436917</v>
      </c>
      <c r="F108" s="232">
        <v>84595</v>
      </c>
      <c r="G108" s="232">
        <v>40232</v>
      </c>
      <c r="H108" s="420">
        <v>50477</v>
      </c>
      <c r="I108" s="414">
        <f t="shared" si="5"/>
        <v>612221</v>
      </c>
      <c r="J108" s="34">
        <f t="shared" si="6"/>
        <v>8042026.2542087184</v>
      </c>
      <c r="K108" s="485"/>
      <c r="L108" s="31"/>
      <c r="M108" s="16"/>
      <c r="N108" s="486"/>
      <c r="O108" s="486"/>
      <c r="P108" s="486"/>
      <c r="Q108" s="486"/>
      <c r="R108" s="57"/>
      <c r="S108" s="57"/>
      <c r="T108" s="57"/>
      <c r="U108" s="57"/>
    </row>
    <row r="109" spans="1:21" ht="15.75">
      <c r="A109" s="428">
        <v>104</v>
      </c>
      <c r="B109" s="49" t="s">
        <v>106</v>
      </c>
      <c r="C109" s="449">
        <f>IIN_ienemumi!D115</f>
        <v>9311886.8620906509</v>
      </c>
      <c r="D109" s="449">
        <f>IIN_ienemumi!F115</f>
        <v>146953.88110067393</v>
      </c>
      <c r="E109" s="228">
        <v>621072</v>
      </c>
      <c r="F109" s="232">
        <v>409149</v>
      </c>
      <c r="G109" s="232">
        <v>16458</v>
      </c>
      <c r="H109" s="420">
        <v>172873</v>
      </c>
      <c r="I109" s="414">
        <f t="shared" si="5"/>
        <v>1219552</v>
      </c>
      <c r="J109" s="34">
        <f t="shared" si="6"/>
        <v>10678392.743191324</v>
      </c>
      <c r="K109" s="485"/>
      <c r="L109" s="31"/>
      <c r="M109" s="16"/>
      <c r="N109" s="486"/>
      <c r="O109" s="486"/>
      <c r="P109" s="486"/>
      <c r="Q109" s="486"/>
      <c r="R109" s="57"/>
      <c r="S109" s="57"/>
      <c r="T109" s="57"/>
      <c r="U109" s="57"/>
    </row>
    <row r="110" spans="1:21" ht="15.75">
      <c r="A110" s="428">
        <v>105</v>
      </c>
      <c r="B110" s="49" t="s">
        <v>107</v>
      </c>
      <c r="C110" s="449">
        <f>IIN_ienemumi!D116</f>
        <v>1564278.9712884941</v>
      </c>
      <c r="D110" s="449">
        <f>IIN_ienemumi!F116</f>
        <v>24686.38948899378</v>
      </c>
      <c r="E110" s="228">
        <v>117663</v>
      </c>
      <c r="F110" s="232">
        <v>10372</v>
      </c>
      <c r="G110" s="232">
        <v>60</v>
      </c>
      <c r="H110" s="420">
        <v>8020</v>
      </c>
      <c r="I110" s="414">
        <f t="shared" si="5"/>
        <v>136115</v>
      </c>
      <c r="J110" s="34">
        <f t="shared" si="6"/>
        <v>1725080.3607774877</v>
      </c>
      <c r="K110" s="485"/>
      <c r="L110" s="31"/>
      <c r="M110" s="16"/>
      <c r="N110" s="486"/>
      <c r="O110" s="486"/>
      <c r="P110" s="486"/>
      <c r="Q110" s="486"/>
      <c r="R110" s="57"/>
      <c r="S110" s="57"/>
      <c r="T110" s="57"/>
      <c r="U110" s="57"/>
    </row>
    <row r="111" spans="1:21" ht="15.75">
      <c r="A111" s="428">
        <v>106</v>
      </c>
      <c r="B111" s="49" t="s">
        <v>108</v>
      </c>
      <c r="C111" s="449">
        <f>IIN_ienemumi!D117</f>
        <v>14822207.092901314</v>
      </c>
      <c r="D111" s="449">
        <f>IIN_ienemumi!F117</f>
        <v>233914.01667983254</v>
      </c>
      <c r="E111" s="228">
        <v>1140680</v>
      </c>
      <c r="F111" s="232">
        <v>247808</v>
      </c>
      <c r="G111" s="232">
        <v>15626</v>
      </c>
      <c r="H111" s="420">
        <v>104195</v>
      </c>
      <c r="I111" s="414">
        <f t="shared" si="5"/>
        <v>1508309</v>
      </c>
      <c r="J111" s="34">
        <f t="shared" si="6"/>
        <v>16564430.109581146</v>
      </c>
      <c r="K111" s="485"/>
      <c r="L111" s="31"/>
      <c r="M111" s="16"/>
      <c r="N111" s="486"/>
      <c r="O111" s="486"/>
      <c r="P111" s="486"/>
      <c r="Q111" s="486"/>
      <c r="R111" s="57"/>
      <c r="S111" s="57"/>
      <c r="T111" s="57"/>
      <c r="U111" s="57"/>
    </row>
    <row r="112" spans="1:21" ht="15.75">
      <c r="A112" s="428">
        <v>107</v>
      </c>
      <c r="B112" s="49" t="s">
        <v>109</v>
      </c>
      <c r="C112" s="449">
        <f>IIN_ienemumi!D118</f>
        <v>1822600.4355128985</v>
      </c>
      <c r="D112" s="449">
        <f>IIN_ienemumi!F118</f>
        <v>28763.04358730853</v>
      </c>
      <c r="E112" s="228">
        <v>483345</v>
      </c>
      <c r="F112" s="232">
        <v>9841</v>
      </c>
      <c r="G112" s="232">
        <v>506</v>
      </c>
      <c r="H112" s="420">
        <v>8096</v>
      </c>
      <c r="I112" s="414">
        <f t="shared" si="5"/>
        <v>501788</v>
      </c>
      <c r="J112" s="34">
        <f t="shared" si="6"/>
        <v>2353151.4791002069</v>
      </c>
      <c r="K112" s="485"/>
      <c r="L112" s="31"/>
      <c r="M112" s="16"/>
      <c r="N112" s="486"/>
      <c r="O112" s="486"/>
      <c r="P112" s="486"/>
      <c r="Q112" s="486"/>
      <c r="R112" s="57"/>
      <c r="S112" s="57"/>
      <c r="T112" s="57"/>
      <c r="U112" s="57"/>
    </row>
    <row r="113" spans="1:21" ht="15.75">
      <c r="A113" s="428">
        <v>108</v>
      </c>
      <c r="B113" s="49" t="s">
        <v>110</v>
      </c>
      <c r="C113" s="449">
        <f>IIN_ienemumi!D119</f>
        <v>16533533.615674544</v>
      </c>
      <c r="D113" s="449">
        <f>IIN_ienemumi!F119</f>
        <v>260921.01086657081</v>
      </c>
      <c r="E113" s="228">
        <v>1214543</v>
      </c>
      <c r="F113" s="232">
        <v>325781</v>
      </c>
      <c r="G113" s="232">
        <v>27956</v>
      </c>
      <c r="H113" s="420">
        <v>152765</v>
      </c>
      <c r="I113" s="414">
        <f t="shared" si="5"/>
        <v>1721045</v>
      </c>
      <c r="J113" s="34">
        <f t="shared" si="6"/>
        <v>18515499.626541115</v>
      </c>
      <c r="K113" s="485"/>
      <c r="L113" s="31"/>
      <c r="M113" s="16"/>
      <c r="N113" s="486"/>
      <c r="O113" s="486"/>
      <c r="P113" s="486"/>
      <c r="Q113" s="486"/>
      <c r="R113" s="57"/>
      <c r="S113" s="57"/>
      <c r="T113" s="57"/>
      <c r="U113" s="57"/>
    </row>
    <row r="114" spans="1:21" ht="15.75">
      <c r="A114" s="428">
        <v>109</v>
      </c>
      <c r="B114" s="49" t="s">
        <v>111</v>
      </c>
      <c r="C114" s="449">
        <f>IIN_ienemumi!D120</f>
        <v>1077192.7638049028</v>
      </c>
      <c r="D114" s="449">
        <f>IIN_ienemumi!F120</f>
        <v>16999.52541080938</v>
      </c>
      <c r="E114" s="228">
        <v>140953</v>
      </c>
      <c r="F114" s="232">
        <v>3247</v>
      </c>
      <c r="G114" s="232">
        <v>0</v>
      </c>
      <c r="H114" s="420">
        <v>4485</v>
      </c>
      <c r="I114" s="414">
        <f t="shared" si="5"/>
        <v>148685</v>
      </c>
      <c r="J114" s="34">
        <f t="shared" si="6"/>
        <v>1242877.2892157121</v>
      </c>
      <c r="K114" s="485"/>
      <c r="L114" s="31"/>
      <c r="M114" s="16"/>
      <c r="N114" s="486"/>
      <c r="O114" s="486"/>
      <c r="P114" s="486"/>
      <c r="Q114" s="486"/>
      <c r="R114" s="57"/>
      <c r="S114" s="57"/>
      <c r="T114" s="57"/>
      <c r="U114" s="57"/>
    </row>
    <row r="115" spans="1:21" ht="15.75">
      <c r="A115" s="428">
        <v>110</v>
      </c>
      <c r="B115" s="49" t="s">
        <v>112</v>
      </c>
      <c r="C115" s="449">
        <f>IIN_ienemumi!D121</f>
        <v>4325268.6562094484</v>
      </c>
      <c r="D115" s="449">
        <f>IIN_ienemumi!F121</f>
        <v>68258.455589780482</v>
      </c>
      <c r="E115" s="228">
        <v>296170</v>
      </c>
      <c r="F115" s="232">
        <v>61429</v>
      </c>
      <c r="G115" s="232">
        <v>126</v>
      </c>
      <c r="H115" s="420">
        <v>30298</v>
      </c>
      <c r="I115" s="414">
        <f t="shared" si="5"/>
        <v>388023</v>
      </c>
      <c r="J115" s="34">
        <f t="shared" si="6"/>
        <v>4781550.1117992289</v>
      </c>
      <c r="K115" s="485"/>
      <c r="L115" s="31"/>
      <c r="M115" s="16"/>
      <c r="N115" s="486"/>
      <c r="O115" s="486"/>
      <c r="P115" s="486"/>
      <c r="Q115" s="486"/>
      <c r="R115" s="57"/>
      <c r="S115" s="57"/>
      <c r="T115" s="57"/>
      <c r="U115" s="57"/>
    </row>
    <row r="116" spans="1:21" ht="15.75">
      <c r="A116" s="428">
        <v>111</v>
      </c>
      <c r="B116" s="49" t="s">
        <v>113</v>
      </c>
      <c r="C116" s="449">
        <f>IIN_ienemumi!D122</f>
        <v>1265222.3504884886</v>
      </c>
      <c r="D116" s="449">
        <f>IIN_ienemumi!F122</f>
        <v>19966.880785089008</v>
      </c>
      <c r="E116" s="228">
        <v>131900</v>
      </c>
      <c r="F116" s="232">
        <v>9507</v>
      </c>
      <c r="G116" s="232">
        <v>74</v>
      </c>
      <c r="H116" s="420">
        <v>7353</v>
      </c>
      <c r="I116" s="414">
        <f t="shared" si="5"/>
        <v>148834</v>
      </c>
      <c r="J116" s="34">
        <f t="shared" si="6"/>
        <v>1434023.2312735775</v>
      </c>
      <c r="K116" s="485"/>
      <c r="L116" s="31"/>
      <c r="M116" s="16"/>
      <c r="N116" s="486"/>
      <c r="O116" s="486"/>
      <c r="P116" s="486"/>
      <c r="Q116" s="486"/>
      <c r="R116" s="57"/>
      <c r="S116" s="57"/>
      <c r="T116" s="57"/>
      <c r="U116" s="57"/>
    </row>
    <row r="117" spans="1:21" ht="15.75">
      <c r="A117" s="428">
        <v>112</v>
      </c>
      <c r="B117" s="49" t="s">
        <v>114</v>
      </c>
      <c r="C117" s="449">
        <f>IIN_ienemumi!D123</f>
        <v>603141.77718625299</v>
      </c>
      <c r="D117" s="449">
        <f>IIN_ienemumi!F123</f>
        <v>9518.3743449797676</v>
      </c>
      <c r="E117" s="228">
        <v>114423</v>
      </c>
      <c r="F117" s="232">
        <v>1595</v>
      </c>
      <c r="G117" s="232">
        <v>18184</v>
      </c>
      <c r="H117" s="420">
        <v>3049</v>
      </c>
      <c r="I117" s="414">
        <f t="shared" si="5"/>
        <v>137251</v>
      </c>
      <c r="J117" s="34">
        <f t="shared" si="6"/>
        <v>749911.15153123275</v>
      </c>
      <c r="K117" s="485"/>
      <c r="L117" s="31"/>
      <c r="M117" s="16"/>
      <c r="N117" s="486"/>
      <c r="O117" s="486"/>
      <c r="P117" s="486"/>
      <c r="Q117" s="486"/>
      <c r="R117" s="57"/>
      <c r="S117" s="57"/>
      <c r="T117" s="57"/>
      <c r="U117" s="57"/>
    </row>
    <row r="118" spans="1:21" ht="15.75">
      <c r="A118" s="428">
        <v>113</v>
      </c>
      <c r="B118" s="49" t="s">
        <v>115</v>
      </c>
      <c r="C118" s="449">
        <f>IIN_ienemumi!D124</f>
        <v>1798264.8671152643</v>
      </c>
      <c r="D118" s="449">
        <f>IIN_ienemumi!F124</f>
        <v>28378.996156558245</v>
      </c>
      <c r="E118" s="228">
        <v>181648</v>
      </c>
      <c r="F118" s="232">
        <v>12828</v>
      </c>
      <c r="G118" s="232">
        <v>166</v>
      </c>
      <c r="H118" s="420">
        <v>11230</v>
      </c>
      <c r="I118" s="414">
        <f t="shared" si="5"/>
        <v>205872</v>
      </c>
      <c r="J118" s="34">
        <f t="shared" si="6"/>
        <v>2032515.8632718225</v>
      </c>
      <c r="K118" s="485"/>
      <c r="L118" s="31"/>
      <c r="M118" s="16"/>
      <c r="N118" s="486"/>
      <c r="O118" s="486"/>
      <c r="P118" s="486"/>
      <c r="Q118" s="486"/>
      <c r="R118" s="57"/>
      <c r="S118" s="57"/>
      <c r="T118" s="57"/>
      <c r="U118" s="57"/>
    </row>
    <row r="119" spans="1:21" ht="15.75">
      <c r="A119" s="428">
        <v>114</v>
      </c>
      <c r="B119" s="49" t="s">
        <v>116</v>
      </c>
      <c r="C119" s="449">
        <f>IIN_ienemumi!D125</f>
        <v>4556453.631306652</v>
      </c>
      <c r="D119" s="449">
        <f>IIN_ienemumi!F125</f>
        <v>71906.860026587543</v>
      </c>
      <c r="E119" s="228">
        <v>381637</v>
      </c>
      <c r="F119" s="232">
        <v>20955</v>
      </c>
      <c r="G119" s="232">
        <v>663</v>
      </c>
      <c r="H119" s="420">
        <v>22842</v>
      </c>
      <c r="I119" s="414">
        <f t="shared" si="5"/>
        <v>426097</v>
      </c>
      <c r="J119" s="34">
        <f t="shared" si="6"/>
        <v>5054457.4913332397</v>
      </c>
      <c r="K119" s="485"/>
      <c r="L119" s="31"/>
      <c r="M119" s="16"/>
      <c r="N119" s="486"/>
      <c r="O119" s="486"/>
      <c r="P119" s="486"/>
      <c r="Q119" s="486"/>
      <c r="R119" s="57"/>
      <c r="S119" s="57"/>
      <c r="T119" s="57"/>
      <c r="U119" s="57"/>
    </row>
    <row r="120" spans="1:21" ht="15.75">
      <c r="A120" s="428">
        <v>115</v>
      </c>
      <c r="B120" s="49" t="s">
        <v>117</v>
      </c>
      <c r="C120" s="449">
        <f>IIN_ienemumi!D126</f>
        <v>6278028.3223689059</v>
      </c>
      <c r="D120" s="449">
        <f>IIN_ienemumi!F126</f>
        <v>99075.583852715659</v>
      </c>
      <c r="E120" s="228">
        <v>891321</v>
      </c>
      <c r="F120" s="232">
        <v>76960</v>
      </c>
      <c r="G120" s="232">
        <v>20985</v>
      </c>
      <c r="H120" s="420">
        <v>41405</v>
      </c>
      <c r="I120" s="414">
        <f t="shared" si="5"/>
        <v>1030671</v>
      </c>
      <c r="J120" s="34">
        <f t="shared" si="6"/>
        <v>7407774.9062216217</v>
      </c>
      <c r="K120" s="485"/>
      <c r="L120" s="31"/>
      <c r="M120" s="16"/>
      <c r="N120" s="486"/>
      <c r="O120" s="486"/>
      <c r="P120" s="486"/>
      <c r="Q120" s="486"/>
      <c r="R120" s="57"/>
      <c r="S120" s="57"/>
      <c r="T120" s="57"/>
      <c r="U120" s="57"/>
    </row>
    <row r="121" spans="1:21" ht="15.75">
      <c r="A121" s="428">
        <v>116</v>
      </c>
      <c r="B121" s="49" t="s">
        <v>118</v>
      </c>
      <c r="C121" s="449">
        <f>IIN_ienemumi!D127</f>
        <v>1755862.3515924378</v>
      </c>
      <c r="D121" s="449">
        <f>IIN_ienemumi!F127</f>
        <v>27709.828423230359</v>
      </c>
      <c r="E121" s="228">
        <v>191369</v>
      </c>
      <c r="F121" s="232">
        <v>6376</v>
      </c>
      <c r="G121" s="232">
        <v>2779</v>
      </c>
      <c r="H121" s="420">
        <v>7551</v>
      </c>
      <c r="I121" s="414">
        <f t="shared" si="5"/>
        <v>208075</v>
      </c>
      <c r="J121" s="34">
        <f t="shared" si="6"/>
        <v>1991647.1800156683</v>
      </c>
      <c r="K121" s="485"/>
      <c r="L121" s="31"/>
      <c r="M121" s="16"/>
      <c r="N121" s="486"/>
      <c r="O121" s="486"/>
      <c r="P121" s="486"/>
      <c r="Q121" s="486"/>
      <c r="R121" s="57"/>
      <c r="S121" s="57"/>
      <c r="T121" s="57"/>
      <c r="U121" s="57"/>
    </row>
    <row r="122" spans="1:21" ht="15.75">
      <c r="A122" s="428">
        <v>117</v>
      </c>
      <c r="B122" s="49" t="s">
        <v>119</v>
      </c>
      <c r="C122" s="449">
        <f>IIN_ienemumi!D128</f>
        <v>1912727.2557417804</v>
      </c>
      <c r="D122" s="449">
        <f>IIN_ienemumi!F128</f>
        <v>30185.363920453488</v>
      </c>
      <c r="E122" s="228">
        <v>201549</v>
      </c>
      <c r="F122" s="232">
        <v>4300</v>
      </c>
      <c r="G122" s="232">
        <v>273</v>
      </c>
      <c r="H122" s="420">
        <v>7480</v>
      </c>
      <c r="I122" s="414">
        <f t="shared" si="5"/>
        <v>213602</v>
      </c>
      <c r="J122" s="34">
        <f t="shared" si="6"/>
        <v>2156514.6196622336</v>
      </c>
      <c r="K122" s="485"/>
      <c r="L122" s="31"/>
      <c r="M122" s="16"/>
      <c r="N122" s="486"/>
      <c r="O122" s="486"/>
      <c r="P122" s="486"/>
      <c r="Q122" s="486"/>
      <c r="R122" s="57"/>
      <c r="S122" s="57"/>
      <c r="T122" s="57"/>
      <c r="U122" s="57"/>
    </row>
    <row r="123" spans="1:21" ht="15.75">
      <c r="A123" s="428">
        <v>118</v>
      </c>
      <c r="B123" s="49" t="s">
        <v>120</v>
      </c>
      <c r="C123" s="449">
        <f>IIN_ienemumi!D129</f>
        <v>2256968.2460589702</v>
      </c>
      <c r="D123" s="449">
        <f>IIN_ienemumi!F129</f>
        <v>35617.941690163738</v>
      </c>
      <c r="E123" s="228">
        <v>167000</v>
      </c>
      <c r="F123" s="232">
        <v>21842</v>
      </c>
      <c r="G123" s="232">
        <v>13</v>
      </c>
      <c r="H123" s="420">
        <v>10935</v>
      </c>
      <c r="I123" s="414">
        <f t="shared" si="5"/>
        <v>199790</v>
      </c>
      <c r="J123" s="34">
        <f t="shared" si="6"/>
        <v>2492376.1877491339</v>
      </c>
      <c r="K123" s="485"/>
      <c r="L123" s="31"/>
      <c r="M123" s="16"/>
      <c r="N123" s="486"/>
      <c r="O123" s="486"/>
      <c r="P123" s="486"/>
      <c r="Q123" s="486"/>
      <c r="R123" s="57"/>
      <c r="S123" s="57"/>
      <c r="T123" s="57"/>
      <c r="U123" s="57"/>
    </row>
    <row r="124" spans="1:21" ht="15.75">
      <c r="A124" s="431">
        <v>119</v>
      </c>
      <c r="B124" s="51" t="s">
        <v>121</v>
      </c>
      <c r="C124" s="451">
        <f>IIN_ienemumi!D130</f>
        <v>864044.29462084186</v>
      </c>
      <c r="D124" s="451">
        <f>IIN_ienemumi!F130</f>
        <v>13635.760874023255</v>
      </c>
      <c r="E124" s="452">
        <v>97879</v>
      </c>
      <c r="F124" s="233">
        <v>5660</v>
      </c>
      <c r="G124" s="233">
        <v>1376</v>
      </c>
      <c r="H124" s="421">
        <v>5314</v>
      </c>
      <c r="I124" s="414">
        <f t="shared" si="5"/>
        <v>110229</v>
      </c>
      <c r="J124" s="34">
        <f t="shared" si="6"/>
        <v>987909.05549486517</v>
      </c>
      <c r="K124" s="485"/>
      <c r="L124" s="31"/>
      <c r="M124" s="16"/>
      <c r="N124" s="486"/>
      <c r="O124" s="486"/>
      <c r="P124" s="486"/>
      <c r="Q124" s="486"/>
      <c r="R124" s="57"/>
      <c r="S124" s="57"/>
      <c r="T124" s="57"/>
      <c r="U124" s="57"/>
    </row>
    <row r="125" spans="1:21" ht="15.75">
      <c r="A125" s="581" t="s">
        <v>122</v>
      </c>
      <c r="B125" s="581" t="s">
        <v>122</v>
      </c>
      <c r="C125" s="80">
        <f t="shared" ref="C125:J125" si="7">SUM(C15:C124)</f>
        <v>565420576.89943182</v>
      </c>
      <c r="D125" s="80">
        <f t="shared" si="7"/>
        <v>8923083.9528153967</v>
      </c>
      <c r="E125" s="413">
        <f t="shared" si="7"/>
        <v>47101086</v>
      </c>
      <c r="F125" s="413">
        <f t="shared" si="7"/>
        <v>9835000</v>
      </c>
      <c r="G125" s="413">
        <f t="shared" si="7"/>
        <v>1361299</v>
      </c>
      <c r="H125" s="413">
        <f t="shared" si="7"/>
        <v>5926266</v>
      </c>
      <c r="I125" s="227">
        <f t="shared" si="7"/>
        <v>64223651</v>
      </c>
      <c r="J125" s="80">
        <f t="shared" si="7"/>
        <v>638567311.852247</v>
      </c>
      <c r="K125" s="485"/>
      <c r="L125" s="31"/>
      <c r="R125" s="57"/>
      <c r="S125" s="57"/>
      <c r="T125" s="57"/>
      <c r="U125" s="57"/>
    </row>
    <row r="126" spans="1:21" ht="15.75">
      <c r="E126" s="234"/>
      <c r="F126" s="234"/>
      <c r="G126" s="234"/>
      <c r="H126" s="234"/>
      <c r="I126" s="234"/>
      <c r="L126" s="31"/>
    </row>
  </sheetData>
  <sheetProtection formatCells="0" formatColumns="0" formatRows="0" insertColumns="0" insertRows="0" insertHyperlinks="0" deleteColumns="0" deleteRows="0"/>
  <mergeCells count="2">
    <mergeCell ref="A14:B14"/>
    <mergeCell ref="A125:B125"/>
  </mergeCells>
  <phoneticPr fontId="9" type="noConversion"/>
  <pageMargins left="0.75" right="0.75" top="1" bottom="1" header="0" footer="0"/>
  <pageSetup paperSize="9" scale="5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0"/>
  <sheetViews>
    <sheetView workbookViewId="0">
      <selection activeCell="A4" sqref="A4:G4"/>
    </sheetView>
  </sheetViews>
  <sheetFormatPr defaultRowHeight="15.75"/>
  <cols>
    <col min="1" max="1" width="8.140625" style="3" customWidth="1"/>
    <col min="2" max="2" width="24.140625" style="3" customWidth="1"/>
    <col min="3" max="3" width="27.28515625" style="3" customWidth="1"/>
    <col min="4" max="4" width="20.7109375" style="23" customWidth="1"/>
    <col min="5" max="5" width="16.140625" customWidth="1"/>
    <col min="6" max="7" width="20.7109375" customWidth="1"/>
    <col min="8" max="8" width="16" customWidth="1"/>
    <col min="9" max="9" width="12.7109375" customWidth="1"/>
  </cols>
  <sheetData>
    <row r="1" spans="1:8" ht="12.75" customHeight="1"/>
    <row r="2" spans="1:8" ht="40.5" customHeight="1">
      <c r="A2" s="584" t="s">
        <v>252</v>
      </c>
      <c r="B2" s="585"/>
      <c r="C2" s="585"/>
      <c r="D2" s="585"/>
      <c r="E2" s="585"/>
      <c r="F2" s="585"/>
      <c r="G2" s="585"/>
    </row>
    <row r="3" spans="1:8" ht="12" customHeight="1">
      <c r="A3" s="12"/>
    </row>
    <row r="4" spans="1:8" ht="33.75" customHeight="1">
      <c r="A4" s="582" t="s">
        <v>253</v>
      </c>
      <c r="B4" s="583"/>
      <c r="C4" s="583"/>
      <c r="D4" s="583"/>
      <c r="E4" s="583"/>
      <c r="F4" s="583"/>
      <c r="G4" s="583"/>
    </row>
    <row r="5" spans="1:8" ht="18.75">
      <c r="A5" s="12"/>
      <c r="D5" s="60"/>
      <c r="F5" s="491"/>
      <c r="G5" s="492"/>
    </row>
    <row r="6" spans="1:8" s="23" customFormat="1" ht="18.75">
      <c r="A6" s="22"/>
      <c r="B6" s="22"/>
      <c r="C6" s="81" t="s">
        <v>139</v>
      </c>
      <c r="D6" s="82">
        <v>1728800000</v>
      </c>
      <c r="E6" s="190"/>
      <c r="H6" s="441"/>
    </row>
    <row r="7" spans="1:8" s="23" customFormat="1">
      <c r="A7" s="22"/>
      <c r="B7" s="22"/>
      <c r="C7" s="83" t="s">
        <v>140</v>
      </c>
      <c r="D7" s="84">
        <v>0.8</v>
      </c>
    </row>
    <row r="8" spans="1:8" s="23" customFormat="1">
      <c r="A8" s="22"/>
      <c r="B8" s="22"/>
      <c r="C8" s="85" t="s">
        <v>141</v>
      </c>
      <c r="D8" s="80">
        <f>D6*D7</f>
        <v>1383040000</v>
      </c>
      <c r="E8" s="432"/>
      <c r="F8" s="496" t="s">
        <v>239</v>
      </c>
      <c r="G8" s="80">
        <v>21826199</v>
      </c>
    </row>
    <row r="9" spans="1:8" s="23" customFormat="1">
      <c r="A9" s="22"/>
      <c r="B9" s="22"/>
      <c r="C9" s="22"/>
      <c r="D9" s="24"/>
      <c r="E9" s="14"/>
      <c r="F9" s="422"/>
    </row>
    <row r="10" spans="1:8" ht="63.75" customHeight="1">
      <c r="A10" s="86" t="s">
        <v>0</v>
      </c>
      <c r="B10" s="86" t="s">
        <v>1</v>
      </c>
      <c r="C10" s="86" t="s">
        <v>142</v>
      </c>
      <c r="D10" s="87" t="s">
        <v>143</v>
      </c>
      <c r="F10" s="79" t="s">
        <v>236</v>
      </c>
      <c r="G10" s="489" t="s">
        <v>240</v>
      </c>
    </row>
    <row r="11" spans="1:8" s="2" customFormat="1" ht="15" customHeight="1">
      <c r="A11" s="88"/>
      <c r="B11" s="89" t="s">
        <v>123</v>
      </c>
      <c r="C11" s="130">
        <f>SUM(C12:C130)</f>
        <v>99.999999999999915</v>
      </c>
      <c r="D11" s="90">
        <f>SUM(D12:D130)</f>
        <v>1383039999.9999981</v>
      </c>
      <c r="F11" s="90">
        <f>SUM(F12:F130)</f>
        <v>21826198.999999993</v>
      </c>
      <c r="G11" s="490">
        <f>SUM(G12:G130)</f>
        <v>1404866198.9999988</v>
      </c>
    </row>
    <row r="12" spans="1:8">
      <c r="A12" s="91">
        <v>1</v>
      </c>
      <c r="B12" s="127" t="s">
        <v>2</v>
      </c>
      <c r="C12" s="128">
        <f>IIN_SK_koeficienti!G9</f>
        <v>2.9278290614025986</v>
      </c>
      <c r="D12" s="93">
        <f>$D$8*C12/100</f>
        <v>40493047.050822504</v>
      </c>
      <c r="F12" s="443">
        <f>$G$8*C12/100</f>
        <v>639033.79732156335</v>
      </c>
      <c r="G12" s="93">
        <f>D12+F12</f>
        <v>41132080.848144069</v>
      </c>
    </row>
    <row r="13" spans="1:8">
      <c r="A13" s="4">
        <v>2</v>
      </c>
      <c r="B13" s="5" t="s">
        <v>3</v>
      </c>
      <c r="C13" s="25">
        <f>IIN_SK_koeficienti!G10</f>
        <v>0.85743419020824496</v>
      </c>
      <c r="D13" s="26">
        <f t="shared" ref="D13:D76" si="0">$D$8*C13/100</f>
        <v>11858657.824256111</v>
      </c>
      <c r="E13" s="58"/>
      <c r="F13" s="444">
        <f t="shared" ref="F13:F76" si="1">$G$8*C13/100</f>
        <v>187145.29264889006</v>
      </c>
      <c r="G13" s="26">
        <f t="shared" ref="G13:G76" si="2">D13+F13</f>
        <v>12045803.116905</v>
      </c>
    </row>
    <row r="14" spans="1:8">
      <c r="A14" s="4">
        <v>3</v>
      </c>
      <c r="B14" s="5" t="s">
        <v>4</v>
      </c>
      <c r="C14" s="25">
        <f>IIN_SK_koeficienti!G11</f>
        <v>2.9303759706192709</v>
      </c>
      <c r="D14" s="26">
        <f t="shared" si="0"/>
        <v>40528271.824052766</v>
      </c>
      <c r="F14" s="444">
        <f t="shared" si="1"/>
        <v>639589.6907955436</v>
      </c>
      <c r="G14" s="26">
        <f t="shared" si="2"/>
        <v>41167861.514848307</v>
      </c>
    </row>
    <row r="15" spans="1:8">
      <c r="A15" s="4">
        <v>4</v>
      </c>
      <c r="B15" s="5" t="s">
        <v>5</v>
      </c>
      <c r="C15" s="25">
        <f>IIN_SK_koeficienti!G12</f>
        <v>3.7283044392211666</v>
      </c>
      <c r="D15" s="26">
        <f t="shared" si="0"/>
        <v>51563941.716204427</v>
      </c>
      <c r="F15" s="444">
        <f t="shared" si="1"/>
        <v>813747.14623024582</v>
      </c>
      <c r="G15" s="26">
        <f t="shared" si="2"/>
        <v>52377688.86243467</v>
      </c>
    </row>
    <row r="16" spans="1:8">
      <c r="A16" s="4">
        <v>5</v>
      </c>
      <c r="B16" s="5" t="s">
        <v>6</v>
      </c>
      <c r="C16" s="25">
        <f>IIN_SK_koeficienti!G13</f>
        <v>2.9262125325248785</v>
      </c>
      <c r="D16" s="26">
        <f t="shared" si="0"/>
        <v>40470689.809832074</v>
      </c>
      <c r="F16" s="444">
        <f t="shared" si="1"/>
        <v>638680.9705118197</v>
      </c>
      <c r="G16" s="26">
        <f t="shared" si="2"/>
        <v>41109370.78034389</v>
      </c>
    </row>
    <row r="17" spans="1:7">
      <c r="A17" s="4">
        <v>6</v>
      </c>
      <c r="B17" s="5" t="s">
        <v>7</v>
      </c>
      <c r="C17" s="25">
        <f>IIN_SK_koeficienti!G14</f>
        <v>1.0737241361079115</v>
      </c>
      <c r="D17" s="26">
        <f t="shared" si="0"/>
        <v>14850034.292026859</v>
      </c>
      <c r="F17" s="444">
        <f t="shared" si="1"/>
        <v>234353.16665794363</v>
      </c>
      <c r="G17" s="26">
        <f t="shared" si="2"/>
        <v>15084387.458684802</v>
      </c>
    </row>
    <row r="18" spans="1:7">
      <c r="A18" s="4">
        <v>7</v>
      </c>
      <c r="B18" s="5" t="s">
        <v>8</v>
      </c>
      <c r="C18" s="25">
        <f>IIN_SK_koeficienti!G15</f>
        <v>41.448787659564921</v>
      </c>
      <c r="D18" s="26">
        <f t="shared" si="0"/>
        <v>573253312.8468467</v>
      </c>
      <c r="F18" s="444">
        <f t="shared" si="1"/>
        <v>9046694.8776640818</v>
      </c>
      <c r="G18" s="26">
        <f t="shared" si="2"/>
        <v>582300007.72451079</v>
      </c>
    </row>
    <row r="19" spans="1:7">
      <c r="A19" s="4">
        <v>8</v>
      </c>
      <c r="B19" s="5" t="s">
        <v>9</v>
      </c>
      <c r="C19" s="25">
        <f>IIN_SK_koeficienti!G16</f>
        <v>1.2361738774183557</v>
      </c>
      <c r="D19" s="26">
        <f t="shared" si="0"/>
        <v>17096779.194246825</v>
      </c>
      <c r="F19" s="444">
        <f t="shared" si="1"/>
        <v>269809.77047134639</v>
      </c>
      <c r="G19" s="26">
        <f t="shared" si="2"/>
        <v>17366588.96471817</v>
      </c>
    </row>
    <row r="20" spans="1:7">
      <c r="A20" s="4">
        <v>9</v>
      </c>
      <c r="B20" s="5" t="s">
        <v>10</v>
      </c>
      <c r="C20" s="25">
        <f>IIN_SK_koeficienti!G17</f>
        <v>1.9887124408751338</v>
      </c>
      <c r="D20" s="26">
        <f t="shared" si="0"/>
        <v>27504688.542279448</v>
      </c>
      <c r="F20" s="444">
        <f t="shared" si="1"/>
        <v>434060.33488316403</v>
      </c>
      <c r="G20" s="26">
        <f t="shared" si="2"/>
        <v>27938748.877162613</v>
      </c>
    </row>
    <row r="21" spans="1:7">
      <c r="A21" s="4">
        <v>10</v>
      </c>
      <c r="B21" s="5" t="s">
        <v>12</v>
      </c>
      <c r="C21" s="25">
        <f>IIN_SK_koeficienti!G18</f>
        <v>7.7110076186559018E-2</v>
      </c>
      <c r="D21" s="26">
        <f t="shared" si="0"/>
        <v>1066463.1976905859</v>
      </c>
      <c r="F21" s="444">
        <f t="shared" si="1"/>
        <v>16830.198677529981</v>
      </c>
      <c r="G21" s="26">
        <f t="shared" si="2"/>
        <v>1083293.3963681159</v>
      </c>
    </row>
    <row r="22" spans="1:7">
      <c r="A22" s="4">
        <v>11</v>
      </c>
      <c r="B22" s="5" t="s">
        <v>13</v>
      </c>
      <c r="C22" s="25">
        <f>IIN_SK_koeficienti!G19</f>
        <v>0.41582130983213772</v>
      </c>
      <c r="D22" s="26">
        <f t="shared" si="0"/>
        <v>5750975.0435023978</v>
      </c>
      <c r="F22" s="444">
        <f t="shared" si="1"/>
        <v>90757.986568368957</v>
      </c>
      <c r="G22" s="26">
        <f t="shared" si="2"/>
        <v>5841733.0300707668</v>
      </c>
    </row>
    <row r="23" spans="1:7">
      <c r="A23" s="4">
        <v>12</v>
      </c>
      <c r="B23" s="5" t="s">
        <v>14</v>
      </c>
      <c r="C23" s="25">
        <f>IIN_SK_koeficienti!G20</f>
        <v>0.29501127432432517</v>
      </c>
      <c r="D23" s="26">
        <f t="shared" si="0"/>
        <v>4080123.9284151471</v>
      </c>
      <c r="F23" s="444">
        <f t="shared" si="1"/>
        <v>64389.747806463121</v>
      </c>
      <c r="G23" s="26">
        <f t="shared" si="2"/>
        <v>4144513.67622161</v>
      </c>
    </row>
    <row r="24" spans="1:7">
      <c r="A24" s="4">
        <v>13</v>
      </c>
      <c r="B24" s="5" t="s">
        <v>15</v>
      </c>
      <c r="C24" s="25">
        <f>IIN_SK_koeficienti!G21</f>
        <v>9.8352953817147773E-2</v>
      </c>
      <c r="D24" s="26">
        <f t="shared" si="0"/>
        <v>1360260.6924726805</v>
      </c>
      <c r="F24" s="444">
        <f t="shared" si="1"/>
        <v>21466.711422508768</v>
      </c>
      <c r="G24" s="26">
        <f t="shared" si="2"/>
        <v>1381727.4038951893</v>
      </c>
    </row>
    <row r="25" spans="1:7">
      <c r="A25" s="4">
        <v>14</v>
      </c>
      <c r="B25" s="5" t="s">
        <v>16</v>
      </c>
      <c r="C25" s="25">
        <f>IIN_SK_koeficienti!G22</f>
        <v>0.1534136747698667</v>
      </c>
      <c r="D25" s="26">
        <f t="shared" si="0"/>
        <v>2121772.4875371642</v>
      </c>
      <c r="F25" s="444">
        <f t="shared" si="1"/>
        <v>33484.373948483895</v>
      </c>
      <c r="G25" s="26">
        <f t="shared" si="2"/>
        <v>2155256.861485648</v>
      </c>
    </row>
    <row r="26" spans="1:7">
      <c r="A26" s="4">
        <v>15</v>
      </c>
      <c r="B26" s="5" t="s">
        <v>17</v>
      </c>
      <c r="C26" s="25">
        <f>IIN_SK_koeficienti!G23</f>
        <v>4.9421860619723285E-2</v>
      </c>
      <c r="D26" s="26">
        <f t="shared" si="0"/>
        <v>683524.10111502092</v>
      </c>
      <c r="F26" s="444">
        <f t="shared" si="1"/>
        <v>10786.913648363437</v>
      </c>
      <c r="G26" s="26">
        <f t="shared" si="2"/>
        <v>694311.01476338436</v>
      </c>
    </row>
    <row r="27" spans="1:7">
      <c r="A27" s="4">
        <v>16</v>
      </c>
      <c r="B27" s="5" t="s">
        <v>18</v>
      </c>
      <c r="C27" s="25">
        <f>IIN_SK_koeficienti!G24</f>
        <v>0.52061415321258908</v>
      </c>
      <c r="D27" s="26">
        <f t="shared" si="0"/>
        <v>7200301.9845913919</v>
      </c>
      <c r="F27" s="444">
        <f t="shared" si="1"/>
        <v>113630.28110234458</v>
      </c>
      <c r="G27" s="26">
        <f t="shared" si="2"/>
        <v>7313932.2656937363</v>
      </c>
    </row>
    <row r="28" spans="1:7">
      <c r="A28" s="4">
        <v>17</v>
      </c>
      <c r="B28" s="5" t="s">
        <v>19</v>
      </c>
      <c r="C28" s="25">
        <f>IIN_SK_koeficienti!G25</f>
        <v>0.22290262153678245</v>
      </c>
      <c r="D28" s="26">
        <f t="shared" si="0"/>
        <v>3082832.4169023163</v>
      </c>
      <c r="F28" s="444">
        <f t="shared" si="1"/>
        <v>48651.169752834998</v>
      </c>
      <c r="G28" s="26">
        <f t="shared" si="2"/>
        <v>3131483.5866551511</v>
      </c>
    </row>
    <row r="29" spans="1:7">
      <c r="A29" s="4">
        <v>18</v>
      </c>
      <c r="B29" s="5" t="s">
        <v>20</v>
      </c>
      <c r="C29" s="25">
        <f>IIN_SK_koeficienti!G26</f>
        <v>0.10207737064073308</v>
      </c>
      <c r="D29" s="26">
        <f t="shared" si="0"/>
        <v>1411770.8669095947</v>
      </c>
      <c r="F29" s="444">
        <f t="shared" si="1"/>
        <v>22279.610050013976</v>
      </c>
      <c r="G29" s="26">
        <f t="shared" si="2"/>
        <v>1434050.4769596087</v>
      </c>
    </row>
    <row r="30" spans="1:7">
      <c r="A30" s="4">
        <v>19</v>
      </c>
      <c r="B30" s="5" t="s">
        <v>21</v>
      </c>
      <c r="C30" s="25">
        <f>IIN_SK_koeficienti!G27</f>
        <v>0.24546494518537942</v>
      </c>
      <c r="D30" s="26">
        <f t="shared" si="0"/>
        <v>3394878.3778918711</v>
      </c>
      <c r="F30" s="444">
        <f t="shared" si="1"/>
        <v>53575.667411401831</v>
      </c>
      <c r="G30" s="26">
        <f t="shared" si="2"/>
        <v>3448454.045303273</v>
      </c>
    </row>
    <row r="31" spans="1:7">
      <c r="A31" s="4">
        <v>20</v>
      </c>
      <c r="B31" s="5" t="s">
        <v>22</v>
      </c>
      <c r="C31" s="25">
        <f>IIN_SK_koeficienti!G28</f>
        <v>0.75484854438775717</v>
      </c>
      <c r="D31" s="26">
        <f t="shared" si="0"/>
        <v>10439857.308300437</v>
      </c>
      <c r="F31" s="444">
        <f t="shared" si="1"/>
        <v>164754.74544667522</v>
      </c>
      <c r="G31" s="26">
        <f t="shared" si="2"/>
        <v>10604612.053747112</v>
      </c>
    </row>
    <row r="32" spans="1:7">
      <c r="A32" s="4">
        <v>21</v>
      </c>
      <c r="B32" s="5" t="s">
        <v>23</v>
      </c>
      <c r="C32" s="25">
        <f>IIN_SK_koeficienti!G29</f>
        <v>0.79179567037400123</v>
      </c>
      <c r="D32" s="26">
        <f t="shared" si="0"/>
        <v>10950850.839540586</v>
      </c>
      <c r="F32" s="444">
        <f t="shared" si="1"/>
        <v>172818.89868921356</v>
      </c>
      <c r="G32" s="26">
        <f t="shared" si="2"/>
        <v>11123669.7382298</v>
      </c>
    </row>
    <row r="33" spans="1:7">
      <c r="A33" s="4">
        <v>22</v>
      </c>
      <c r="B33" s="5" t="s">
        <v>24</v>
      </c>
      <c r="C33" s="25">
        <f>IIN_SK_koeficienti!G30</f>
        <v>0.29269709253114345</v>
      </c>
      <c r="D33" s="26">
        <f t="shared" si="0"/>
        <v>4048117.8685427266</v>
      </c>
      <c r="F33" s="444">
        <f t="shared" si="1"/>
        <v>63884.649883061509</v>
      </c>
      <c r="G33" s="26">
        <f t="shared" si="2"/>
        <v>4112002.5184257883</v>
      </c>
    </row>
    <row r="34" spans="1:7">
      <c r="A34" s="4">
        <v>23</v>
      </c>
      <c r="B34" s="5" t="s">
        <v>25</v>
      </c>
      <c r="C34" s="25">
        <f>IIN_SK_koeficienti!G31</f>
        <v>2.927202634815141E-2</v>
      </c>
      <c r="D34" s="26">
        <f t="shared" si="0"/>
        <v>404843.83320547326</v>
      </c>
      <c r="F34" s="444">
        <f t="shared" si="1"/>
        <v>6388.9707220799592</v>
      </c>
      <c r="G34" s="26">
        <f t="shared" si="2"/>
        <v>411232.80392755324</v>
      </c>
    </row>
    <row r="35" spans="1:7">
      <c r="A35" s="4">
        <v>24</v>
      </c>
      <c r="B35" s="5" t="s">
        <v>26</v>
      </c>
      <c r="C35" s="25">
        <f>IIN_SK_koeficienti!G32</f>
        <v>0.39176156302408327</v>
      </c>
      <c r="D35" s="26">
        <f t="shared" si="0"/>
        <v>5418219.1212482806</v>
      </c>
      <c r="F35" s="444">
        <f t="shared" si="1"/>
        <v>85506.658351146834</v>
      </c>
      <c r="G35" s="26">
        <f t="shared" si="2"/>
        <v>5503725.7795994272</v>
      </c>
    </row>
    <row r="36" spans="1:7">
      <c r="A36" s="4">
        <v>25</v>
      </c>
      <c r="B36" s="5" t="s">
        <v>27</v>
      </c>
      <c r="C36" s="25">
        <f>IIN_SK_koeficienti!G33</f>
        <v>0.95731473531093259</v>
      </c>
      <c r="D36" s="26">
        <f t="shared" si="0"/>
        <v>13240045.715244321</v>
      </c>
      <c r="F36" s="444">
        <f t="shared" si="1"/>
        <v>208945.41918528744</v>
      </c>
      <c r="G36" s="26">
        <f t="shared" si="2"/>
        <v>13448991.134429609</v>
      </c>
    </row>
    <row r="37" spans="1:7">
      <c r="A37" s="4">
        <v>26</v>
      </c>
      <c r="B37" s="5" t="s">
        <v>28</v>
      </c>
      <c r="C37" s="25">
        <f>IIN_SK_koeficienti!G34</f>
        <v>0.13148406904576138</v>
      </c>
      <c r="D37" s="26">
        <f t="shared" si="0"/>
        <v>1818477.2685304983</v>
      </c>
      <c r="F37" s="444">
        <f t="shared" si="1"/>
        <v>28697.974563225278</v>
      </c>
      <c r="G37" s="26">
        <f t="shared" si="2"/>
        <v>1847175.2430937234</v>
      </c>
    </row>
    <row r="38" spans="1:7">
      <c r="A38" s="4">
        <v>27</v>
      </c>
      <c r="B38" s="5" t="s">
        <v>29</v>
      </c>
      <c r="C38" s="25">
        <f>IIN_SK_koeficienti!G35</f>
        <v>0.22027519711011545</v>
      </c>
      <c r="D38" s="26">
        <f t="shared" si="0"/>
        <v>3046494.0861117407</v>
      </c>
      <c r="F38" s="444">
        <f t="shared" si="1"/>
        <v>48077.702868896042</v>
      </c>
      <c r="G38" s="26">
        <f t="shared" si="2"/>
        <v>3094571.7889806367</v>
      </c>
    </row>
    <row r="39" spans="1:7">
      <c r="A39" s="4">
        <v>28</v>
      </c>
      <c r="B39" s="5" t="s">
        <v>30</v>
      </c>
      <c r="C39" s="25">
        <f>IIN_SK_koeficienti!G36</f>
        <v>0.29750299616999948</v>
      </c>
      <c r="D39" s="26">
        <f t="shared" si="0"/>
        <v>4114585.4382295609</v>
      </c>
      <c r="F39" s="444">
        <f t="shared" si="1"/>
        <v>64933.595975026459</v>
      </c>
      <c r="G39" s="26">
        <f t="shared" si="2"/>
        <v>4179519.0342045873</v>
      </c>
    </row>
    <row r="40" spans="1:7">
      <c r="A40" s="4">
        <v>29</v>
      </c>
      <c r="B40" s="5" t="s">
        <v>31</v>
      </c>
      <c r="C40" s="25">
        <f>IIN_SK_koeficienti!G37</f>
        <v>0.50567954723189379</v>
      </c>
      <c r="D40" s="26">
        <f t="shared" si="0"/>
        <v>6993750.4100359837</v>
      </c>
      <c r="F40" s="444">
        <f t="shared" si="1"/>
        <v>110370.62428113213</v>
      </c>
      <c r="G40" s="26">
        <f t="shared" si="2"/>
        <v>7104121.0343171153</v>
      </c>
    </row>
    <row r="41" spans="1:7">
      <c r="A41" s="4">
        <v>30</v>
      </c>
      <c r="B41" s="5" t="s">
        <v>32</v>
      </c>
      <c r="C41" s="25">
        <f>IIN_SK_koeficienti!G38</f>
        <v>0.80304073779815222</v>
      </c>
      <c r="D41" s="26">
        <f t="shared" si="0"/>
        <v>11106374.620043565</v>
      </c>
      <c r="F41" s="444">
        <f t="shared" si="1"/>
        <v>175273.26948289294</v>
      </c>
      <c r="G41" s="26">
        <f t="shared" si="2"/>
        <v>11281647.889526457</v>
      </c>
    </row>
    <row r="42" spans="1:7">
      <c r="A42" s="4">
        <v>31</v>
      </c>
      <c r="B42" s="5" t="s">
        <v>33</v>
      </c>
      <c r="C42" s="25">
        <f>IIN_SK_koeficienti!G39</f>
        <v>8.6713560430947731E-2</v>
      </c>
      <c r="D42" s="26">
        <f t="shared" si="0"/>
        <v>1199283.2261841795</v>
      </c>
      <c r="F42" s="444">
        <f t="shared" si="1"/>
        <v>18926.274259643909</v>
      </c>
      <c r="G42" s="26">
        <f t="shared" si="2"/>
        <v>1218209.5004438234</v>
      </c>
    </row>
    <row r="43" spans="1:7">
      <c r="A43" s="4">
        <v>32</v>
      </c>
      <c r="B43" s="5" t="s">
        <v>34</v>
      </c>
      <c r="C43" s="25">
        <f>IIN_SK_koeficienti!G40</f>
        <v>6.7043190850383502E-2</v>
      </c>
      <c r="D43" s="26">
        <f t="shared" si="0"/>
        <v>927234.14673714398</v>
      </c>
      <c r="F43" s="444">
        <f t="shared" si="1"/>
        <v>14632.980250954495</v>
      </c>
      <c r="G43" s="26">
        <f t="shared" si="2"/>
        <v>941867.12698809849</v>
      </c>
    </row>
    <row r="44" spans="1:7">
      <c r="A44" s="4">
        <v>33</v>
      </c>
      <c r="B44" s="5" t="s">
        <v>35</v>
      </c>
      <c r="C44" s="25">
        <f>IIN_SK_koeficienti!G41</f>
        <v>0.17862133875019554</v>
      </c>
      <c r="D44" s="26">
        <f t="shared" si="0"/>
        <v>2470404.5634507043</v>
      </c>
      <c r="F44" s="444">
        <f t="shared" si="1"/>
        <v>38986.248852081793</v>
      </c>
      <c r="G44" s="26">
        <f t="shared" si="2"/>
        <v>2509390.8123027859</v>
      </c>
    </row>
    <row r="45" spans="1:7">
      <c r="A45" s="4">
        <v>34</v>
      </c>
      <c r="B45" s="5" t="s">
        <v>36</v>
      </c>
      <c r="C45" s="25">
        <f>IIN_SK_koeficienti!G42</f>
        <v>0.55834396319960844</v>
      </c>
      <c r="D45" s="26">
        <f t="shared" si="0"/>
        <v>7722120.3486358644</v>
      </c>
      <c r="F45" s="444">
        <f t="shared" si="1"/>
        <v>121865.26451243329</v>
      </c>
      <c r="G45" s="26">
        <f t="shared" si="2"/>
        <v>7843985.6131482981</v>
      </c>
    </row>
    <row r="46" spans="1:7">
      <c r="A46" s="4">
        <v>35</v>
      </c>
      <c r="B46" s="5" t="s">
        <v>37</v>
      </c>
      <c r="C46" s="25">
        <f>IIN_SK_koeficienti!G43</f>
        <v>0.97381975658204201</v>
      </c>
      <c r="D46" s="26">
        <f t="shared" si="0"/>
        <v>13468316.761432273</v>
      </c>
      <c r="F46" s="444">
        <f t="shared" si="1"/>
        <v>212547.83797291209</v>
      </c>
      <c r="G46" s="26">
        <f t="shared" si="2"/>
        <v>13680864.599405186</v>
      </c>
    </row>
    <row r="47" spans="1:7">
      <c r="A47" s="4">
        <v>36</v>
      </c>
      <c r="B47" s="5" t="s">
        <v>38</v>
      </c>
      <c r="C47" s="25">
        <f>IIN_SK_koeficienti!G44</f>
        <v>0.13893165418333575</v>
      </c>
      <c r="D47" s="26">
        <f t="shared" si="0"/>
        <v>1921480.3500172067</v>
      </c>
      <c r="F47" s="444">
        <f t="shared" si="1"/>
        <v>30323.499316046684</v>
      </c>
      <c r="G47" s="26">
        <f t="shared" si="2"/>
        <v>1951803.8493332535</v>
      </c>
    </row>
    <row r="48" spans="1:7">
      <c r="A48" s="4">
        <v>37</v>
      </c>
      <c r="B48" s="5" t="s">
        <v>39</v>
      </c>
      <c r="C48" s="25">
        <f>IIN_SK_koeficienti!G45</f>
        <v>9.8265093290687514E-2</v>
      </c>
      <c r="D48" s="26">
        <f t="shared" si="0"/>
        <v>1359045.5462475247</v>
      </c>
      <c r="F48" s="444">
        <f t="shared" si="1"/>
        <v>21447.534809161105</v>
      </c>
      <c r="G48" s="26">
        <f t="shared" si="2"/>
        <v>1380493.0810566859</v>
      </c>
    </row>
    <row r="49" spans="1:7">
      <c r="A49" s="4">
        <v>38</v>
      </c>
      <c r="B49" s="5" t="s">
        <v>40</v>
      </c>
      <c r="C49" s="25">
        <f>IIN_SK_koeficienti!G46</f>
        <v>0.34301498718634671</v>
      </c>
      <c r="D49" s="26">
        <f t="shared" si="0"/>
        <v>4744034.4787820494</v>
      </c>
      <c r="F49" s="444">
        <f t="shared" si="1"/>
        <v>74867.133703116531</v>
      </c>
      <c r="G49" s="26">
        <f t="shared" si="2"/>
        <v>4818901.6124851657</v>
      </c>
    </row>
    <row r="50" spans="1:7">
      <c r="A50" s="4">
        <v>39</v>
      </c>
      <c r="B50" s="5" t="s">
        <v>41</v>
      </c>
      <c r="C50" s="25">
        <f>IIN_SK_koeficienti!G47</f>
        <v>0.10149867679724678</v>
      </c>
      <c r="D50" s="26">
        <f t="shared" si="0"/>
        <v>1403767.299576642</v>
      </c>
      <c r="F50" s="444">
        <f t="shared" si="1"/>
        <v>22153.303180133909</v>
      </c>
      <c r="G50" s="26">
        <f t="shared" si="2"/>
        <v>1425920.6027567759</v>
      </c>
    </row>
    <row r="51" spans="1:7">
      <c r="A51" s="4">
        <v>40</v>
      </c>
      <c r="B51" s="5" t="s">
        <v>42</v>
      </c>
      <c r="C51" s="25">
        <f>IIN_SK_koeficienti!G48</f>
        <v>0.74857447404907429</v>
      </c>
      <c r="D51" s="26">
        <f t="shared" si="0"/>
        <v>10353084.405888317</v>
      </c>
      <c r="F51" s="444">
        <f t="shared" si="1"/>
        <v>163385.35436915432</v>
      </c>
      <c r="G51" s="26">
        <f t="shared" si="2"/>
        <v>10516469.760257471</v>
      </c>
    </row>
    <row r="52" spans="1:7">
      <c r="A52" s="4">
        <v>41</v>
      </c>
      <c r="B52" s="5" t="s">
        <v>43</v>
      </c>
      <c r="C52" s="25">
        <f>IIN_SK_koeficienti!G49</f>
        <v>0.36095112736207208</v>
      </c>
      <c r="D52" s="26">
        <f t="shared" si="0"/>
        <v>4992098.4718684014</v>
      </c>
      <c r="F52" s="444">
        <f t="shared" si="1"/>
        <v>78781.911350789305</v>
      </c>
      <c r="G52" s="26">
        <f t="shared" si="2"/>
        <v>5070880.3832191909</v>
      </c>
    </row>
    <row r="53" spans="1:7">
      <c r="A53" s="4">
        <v>42</v>
      </c>
      <c r="B53" s="5" t="s">
        <v>44</v>
      </c>
      <c r="C53" s="25">
        <f>IIN_SK_koeficienti!G50</f>
        <v>0.76253623444039464</v>
      </c>
      <c r="D53" s="26">
        <f t="shared" si="0"/>
        <v>10546181.136804434</v>
      </c>
      <c r="F53" s="444">
        <f t="shared" si="1"/>
        <v>166432.67597606708</v>
      </c>
      <c r="G53" s="26">
        <f t="shared" si="2"/>
        <v>10712613.812780501</v>
      </c>
    </row>
    <row r="54" spans="1:7">
      <c r="A54" s="4">
        <v>43</v>
      </c>
      <c r="B54" s="5" t="s">
        <v>45</v>
      </c>
      <c r="C54" s="25">
        <f>IIN_SK_koeficienti!G51</f>
        <v>0.45046467625134701</v>
      </c>
      <c r="D54" s="26">
        <f t="shared" si="0"/>
        <v>6230106.6584266294</v>
      </c>
      <c r="F54" s="444">
        <f t="shared" si="1"/>
        <v>98319.316663324746</v>
      </c>
      <c r="G54" s="26">
        <f t="shared" si="2"/>
        <v>6328425.9750899542</v>
      </c>
    </row>
    <row r="55" spans="1:7">
      <c r="A55" s="4">
        <v>44</v>
      </c>
      <c r="B55" s="5" t="s">
        <v>46</v>
      </c>
      <c r="C55" s="25">
        <f>IIN_SK_koeficienti!G52</f>
        <v>0.68920080749701873</v>
      </c>
      <c r="D55" s="26">
        <f t="shared" si="0"/>
        <v>9531922.8480067682</v>
      </c>
      <c r="F55" s="444">
        <f t="shared" si="1"/>
        <v>150426.33975390621</v>
      </c>
      <c r="G55" s="26">
        <f t="shared" si="2"/>
        <v>9682349.1877606735</v>
      </c>
    </row>
    <row r="56" spans="1:7">
      <c r="A56" s="4">
        <v>45</v>
      </c>
      <c r="B56" s="5" t="s">
        <v>47</v>
      </c>
      <c r="C56" s="25">
        <f>IIN_SK_koeficienti!G53</f>
        <v>0.38689265723765104</v>
      </c>
      <c r="D56" s="26">
        <f t="shared" si="0"/>
        <v>5350880.2066596095</v>
      </c>
      <c r="F56" s="444">
        <f t="shared" si="1"/>
        <v>84443.961285077618</v>
      </c>
      <c r="G56" s="26">
        <f t="shared" si="2"/>
        <v>5435324.1679446874</v>
      </c>
    </row>
    <row r="57" spans="1:7">
      <c r="A57" s="4">
        <v>46</v>
      </c>
      <c r="B57" s="5" t="s">
        <v>48</v>
      </c>
      <c r="C57" s="25">
        <f>IIN_SK_koeficienti!G54</f>
        <v>0.21162358812135551</v>
      </c>
      <c r="D57" s="26">
        <f t="shared" si="0"/>
        <v>2926838.8731535953</v>
      </c>
      <c r="F57" s="444">
        <f t="shared" si="1"/>
        <v>46189.385474307419</v>
      </c>
      <c r="G57" s="26">
        <f t="shared" si="2"/>
        <v>2973028.2586279027</v>
      </c>
    </row>
    <row r="58" spans="1:7">
      <c r="A58" s="4">
        <v>47</v>
      </c>
      <c r="B58" s="5" t="s">
        <v>49</v>
      </c>
      <c r="C58" s="25">
        <f>IIN_SK_koeficienti!G55</f>
        <v>0.20089973238755029</v>
      </c>
      <c r="D58" s="26">
        <f t="shared" si="0"/>
        <v>2778523.6588127757</v>
      </c>
      <c r="F58" s="444">
        <f t="shared" si="1"/>
        <v>43848.77538137418</v>
      </c>
      <c r="G58" s="26">
        <f t="shared" si="2"/>
        <v>2822372.4341941499</v>
      </c>
    </row>
    <row r="59" spans="1:7">
      <c r="A59" s="4">
        <v>48</v>
      </c>
      <c r="B59" s="5" t="s">
        <v>50</v>
      </c>
      <c r="C59" s="25">
        <f>IIN_SK_koeficienti!G56</f>
        <v>7.7264734593300508E-2</v>
      </c>
      <c r="D59" s="26">
        <f t="shared" si="0"/>
        <v>1068602.1853191834</v>
      </c>
      <c r="F59" s="444">
        <f t="shared" si="1"/>
        <v>16863.954729155608</v>
      </c>
      <c r="G59" s="26">
        <f t="shared" si="2"/>
        <v>1085466.140048339</v>
      </c>
    </row>
    <row r="60" spans="1:7">
      <c r="A60" s="4">
        <v>49</v>
      </c>
      <c r="B60" s="5" t="s">
        <v>51</v>
      </c>
      <c r="C60" s="25">
        <f>IIN_SK_koeficienti!G57</f>
        <v>0.1002122639539445</v>
      </c>
      <c r="D60" s="26">
        <f t="shared" si="0"/>
        <v>1385975.695388634</v>
      </c>
      <c r="F60" s="444">
        <f t="shared" si="1"/>
        <v>21872.528152993196</v>
      </c>
      <c r="G60" s="26">
        <f t="shared" si="2"/>
        <v>1407848.2235416272</v>
      </c>
    </row>
    <row r="61" spans="1:7">
      <c r="A61" s="4">
        <v>50</v>
      </c>
      <c r="B61" s="5" t="s">
        <v>52</v>
      </c>
      <c r="C61" s="25">
        <f>IIN_SK_koeficienti!G58</f>
        <v>0.14132514547639799</v>
      </c>
      <c r="D61" s="26">
        <f t="shared" si="0"/>
        <v>1954583.2919967747</v>
      </c>
      <c r="F61" s="444">
        <f t="shared" si="1"/>
        <v>30845.90748871812</v>
      </c>
      <c r="G61" s="26">
        <f t="shared" si="2"/>
        <v>1985429.1994854929</v>
      </c>
    </row>
    <row r="62" spans="1:7">
      <c r="A62" s="4">
        <v>51</v>
      </c>
      <c r="B62" s="5" t="s">
        <v>53</v>
      </c>
      <c r="C62" s="25">
        <f>IIN_SK_koeficienti!G59</f>
        <v>0.9028387473933086</v>
      </c>
      <c r="D62" s="26">
        <f t="shared" si="0"/>
        <v>12486621.011948416</v>
      </c>
      <c r="F62" s="444">
        <f t="shared" si="1"/>
        <v>197055.38165517084</v>
      </c>
      <c r="G62" s="26">
        <f t="shared" si="2"/>
        <v>12683676.393603588</v>
      </c>
    </row>
    <row r="63" spans="1:7">
      <c r="A63" s="4">
        <v>52</v>
      </c>
      <c r="B63" s="5" t="s">
        <v>54</v>
      </c>
      <c r="C63" s="25">
        <f>IIN_SK_koeficienti!G60</f>
        <v>0.2768987400449473</v>
      </c>
      <c r="D63" s="26">
        <f t="shared" si="0"/>
        <v>3829620.334317639</v>
      </c>
      <c r="F63" s="444">
        <f t="shared" si="1"/>
        <v>60436.470030702883</v>
      </c>
      <c r="G63" s="26">
        <f t="shared" si="2"/>
        <v>3890056.8043483421</v>
      </c>
    </row>
    <row r="64" spans="1:7">
      <c r="A64" s="4">
        <v>53</v>
      </c>
      <c r="B64" s="5" t="s">
        <v>55</v>
      </c>
      <c r="C64" s="25">
        <f>IIN_SK_koeficienti!G61</f>
        <v>0.14936547350461135</v>
      </c>
      <c r="D64" s="26">
        <f t="shared" si="0"/>
        <v>2065784.2447581769</v>
      </c>
      <c r="F64" s="444">
        <f t="shared" si="1"/>
        <v>32600.805484408746</v>
      </c>
      <c r="G64" s="26">
        <f t="shared" si="2"/>
        <v>2098385.0502425856</v>
      </c>
    </row>
    <row r="65" spans="1:7">
      <c r="A65" s="4">
        <v>54</v>
      </c>
      <c r="B65" s="5" t="s">
        <v>56</v>
      </c>
      <c r="C65" s="25">
        <f>IIN_SK_koeficienti!G62</f>
        <v>0.25086222430373301</v>
      </c>
      <c r="D65" s="26">
        <f t="shared" si="0"/>
        <v>3469524.907010349</v>
      </c>
      <c r="F65" s="444">
        <f t="shared" si="1"/>
        <v>54753.688292359133</v>
      </c>
      <c r="G65" s="26">
        <f t="shared" si="2"/>
        <v>3524278.595302708</v>
      </c>
    </row>
    <row r="66" spans="1:7">
      <c r="A66" s="4">
        <v>55</v>
      </c>
      <c r="B66" s="5" t="s">
        <v>57</v>
      </c>
      <c r="C66" s="25">
        <f>IIN_SK_koeficienti!G63</f>
        <v>0.21571278501357977</v>
      </c>
      <c r="D66" s="26">
        <f t="shared" si="0"/>
        <v>2983394.101851814</v>
      </c>
      <c r="F66" s="444">
        <f t="shared" si="1"/>
        <v>47081.90172550609</v>
      </c>
      <c r="G66" s="26">
        <f t="shared" si="2"/>
        <v>3030476.0035773199</v>
      </c>
    </row>
    <row r="67" spans="1:7">
      <c r="A67" s="4">
        <v>56</v>
      </c>
      <c r="B67" s="5" t="s">
        <v>58</v>
      </c>
      <c r="C67" s="25">
        <f>IIN_SK_koeficienti!G64</f>
        <v>0.42747336258935786</v>
      </c>
      <c r="D67" s="26">
        <f t="shared" si="0"/>
        <v>5912127.5939558558</v>
      </c>
      <c r="F67" s="444">
        <f t="shared" si="1"/>
        <v>93301.186790744789</v>
      </c>
      <c r="G67" s="26">
        <f t="shared" si="2"/>
        <v>6005428.7807466006</v>
      </c>
    </row>
    <row r="68" spans="1:7">
      <c r="A68" s="4">
        <v>57</v>
      </c>
      <c r="B68" s="5" t="s">
        <v>59</v>
      </c>
      <c r="C68" s="25">
        <f>IIN_SK_koeficienti!G65</f>
        <v>0.23354047530342847</v>
      </c>
      <c r="D68" s="26">
        <f t="shared" si="0"/>
        <v>3229958.1896365373</v>
      </c>
      <c r="F68" s="444">
        <f t="shared" si="1"/>
        <v>50973.008885272153</v>
      </c>
      <c r="G68" s="26">
        <f t="shared" si="2"/>
        <v>3280931.1985218097</v>
      </c>
    </row>
    <row r="69" spans="1:7">
      <c r="A69" s="4">
        <v>58</v>
      </c>
      <c r="B69" s="5" t="s">
        <v>60</v>
      </c>
      <c r="C69" s="25">
        <f>IIN_SK_koeficienti!G66</f>
        <v>0.17972999750145771</v>
      </c>
      <c r="D69" s="26">
        <f t="shared" si="0"/>
        <v>2485737.7574441605</v>
      </c>
      <c r="F69" s="444">
        <f t="shared" si="1"/>
        <v>39228.226917363187</v>
      </c>
      <c r="G69" s="26">
        <f t="shared" si="2"/>
        <v>2524965.9843615238</v>
      </c>
    </row>
    <row r="70" spans="1:7">
      <c r="A70" s="4">
        <v>59</v>
      </c>
      <c r="B70" s="5" t="s">
        <v>61</v>
      </c>
      <c r="C70" s="25">
        <f>IIN_SK_koeficienti!G67</f>
        <v>0.76336576221917007</v>
      </c>
      <c r="D70" s="26">
        <f t="shared" si="0"/>
        <v>10557653.83779601</v>
      </c>
      <c r="F70" s="444">
        <f t="shared" si="1"/>
        <v>166613.73035982289</v>
      </c>
      <c r="G70" s="26">
        <f t="shared" si="2"/>
        <v>10724267.568155833</v>
      </c>
    </row>
    <row r="71" spans="1:7">
      <c r="A71" s="4">
        <v>60</v>
      </c>
      <c r="B71" s="5" t="s">
        <v>62</v>
      </c>
      <c r="C71" s="25">
        <f>IIN_SK_koeficienti!G68</f>
        <v>0.27751790170756074</v>
      </c>
      <c r="D71" s="26">
        <f t="shared" si="0"/>
        <v>3838183.5877762479</v>
      </c>
      <c r="F71" s="444">
        <f t="shared" si="1"/>
        <v>60571.609487316608</v>
      </c>
      <c r="G71" s="26">
        <f t="shared" si="2"/>
        <v>3898755.1972635644</v>
      </c>
    </row>
    <row r="72" spans="1:7">
      <c r="A72" s="4">
        <v>61</v>
      </c>
      <c r="B72" s="5" t="s">
        <v>63</v>
      </c>
      <c r="C72" s="25">
        <f>IIN_SK_koeficienti!G69</f>
        <v>1.6367813162574296</v>
      </c>
      <c r="D72" s="26">
        <f t="shared" si="0"/>
        <v>22637340.316366754</v>
      </c>
      <c r="F72" s="444">
        <f t="shared" si="1"/>
        <v>357247.14728116593</v>
      </c>
      <c r="G72" s="26">
        <f t="shared" si="2"/>
        <v>22994587.463647921</v>
      </c>
    </row>
    <row r="73" spans="1:7">
      <c r="A73" s="4">
        <v>62</v>
      </c>
      <c r="B73" s="5" t="s">
        <v>64</v>
      </c>
      <c r="C73" s="25">
        <f>IIN_SK_koeficienti!G70</f>
        <v>0.47111803722438189</v>
      </c>
      <c r="D73" s="26">
        <f t="shared" si="0"/>
        <v>6515750.9020280913</v>
      </c>
      <c r="F73" s="444">
        <f t="shared" si="1"/>
        <v>102827.16032948765</v>
      </c>
      <c r="G73" s="26">
        <f t="shared" si="2"/>
        <v>6618578.0623575794</v>
      </c>
    </row>
    <row r="74" spans="1:7">
      <c r="A74" s="4">
        <v>63</v>
      </c>
      <c r="B74" s="5" t="s">
        <v>65</v>
      </c>
      <c r="C74" s="25">
        <f>IIN_SK_koeficienti!G71</f>
        <v>0.13260821562135217</v>
      </c>
      <c r="D74" s="26">
        <f t="shared" si="0"/>
        <v>1834024.665329549</v>
      </c>
      <c r="F74" s="444">
        <f t="shared" si="1"/>
        <v>28943.333031865408</v>
      </c>
      <c r="G74" s="26">
        <f t="shared" si="2"/>
        <v>1862967.9983614143</v>
      </c>
    </row>
    <row r="75" spans="1:7">
      <c r="A75" s="4">
        <v>64</v>
      </c>
      <c r="B75" s="5" t="s">
        <v>66</v>
      </c>
      <c r="C75" s="25">
        <f>IIN_SK_koeficienti!G72</f>
        <v>0.64204388192101558</v>
      </c>
      <c r="D75" s="26">
        <f t="shared" si="0"/>
        <v>8879723.7045204137</v>
      </c>
      <c r="F75" s="444">
        <f t="shared" si="1"/>
        <v>140133.77533540587</v>
      </c>
      <c r="G75" s="26">
        <f t="shared" si="2"/>
        <v>9019857.4798558187</v>
      </c>
    </row>
    <row r="76" spans="1:7">
      <c r="A76" s="4">
        <v>65</v>
      </c>
      <c r="B76" s="5" t="s">
        <v>67</v>
      </c>
      <c r="C76" s="25">
        <f>IIN_SK_koeficienti!G73</f>
        <v>0.35889061213512702</v>
      </c>
      <c r="D76" s="26">
        <f t="shared" si="0"/>
        <v>4963600.7220736602</v>
      </c>
      <c r="F76" s="444">
        <f t="shared" si="1"/>
        <v>78332.179196930971</v>
      </c>
      <c r="G76" s="26">
        <f t="shared" si="2"/>
        <v>5041932.9012705917</v>
      </c>
    </row>
    <row r="77" spans="1:7">
      <c r="A77" s="4">
        <v>66</v>
      </c>
      <c r="B77" s="5" t="s">
        <v>68</v>
      </c>
      <c r="C77" s="25">
        <f>IIN_SK_koeficienti!G74</f>
        <v>8.6778889273098556E-2</v>
      </c>
      <c r="D77" s="26">
        <f t="shared" ref="D77:D130" si="3">$D$8*C77/100</f>
        <v>1200186.7502026623</v>
      </c>
      <c r="F77" s="444">
        <f t="shared" ref="F77:F130" si="4">$G$8*C77/100</f>
        <v>18940.533062736144</v>
      </c>
      <c r="G77" s="26">
        <f t="shared" ref="G77:G130" si="5">D77+F77</f>
        <v>1219127.2832653983</v>
      </c>
    </row>
    <row r="78" spans="1:7">
      <c r="A78" s="4">
        <v>67</v>
      </c>
      <c r="B78" s="5" t="s">
        <v>69</v>
      </c>
      <c r="C78" s="25">
        <f>IIN_SK_koeficienti!G75</f>
        <v>0.37255093053129723</v>
      </c>
      <c r="D78" s="26">
        <f t="shared" si="3"/>
        <v>5152528.3896200536</v>
      </c>
      <c r="F78" s="444">
        <f t="shared" si="4"/>
        <v>81313.707474112685</v>
      </c>
      <c r="G78" s="26">
        <f t="shared" si="5"/>
        <v>5233842.0970941661</v>
      </c>
    </row>
    <row r="79" spans="1:7">
      <c r="A79" s="4">
        <v>68</v>
      </c>
      <c r="B79" s="5" t="s">
        <v>70</v>
      </c>
      <c r="C79" s="25">
        <f>IIN_SK_koeficienti!G76</f>
        <v>0.83558293078463186</v>
      </c>
      <c r="D79" s="26">
        <f t="shared" si="3"/>
        <v>11556446.165923772</v>
      </c>
      <c r="F79" s="444">
        <f t="shared" si="4"/>
        <v>182375.99328308602</v>
      </c>
      <c r="G79" s="26">
        <f t="shared" si="5"/>
        <v>11738822.159206858</v>
      </c>
    </row>
    <row r="80" spans="1:7">
      <c r="A80" s="4">
        <v>69</v>
      </c>
      <c r="B80" s="5" t="s">
        <v>71</v>
      </c>
      <c r="C80" s="25">
        <f>IIN_SK_koeficienti!G77</f>
        <v>0.17098098270286455</v>
      </c>
      <c r="D80" s="26">
        <f t="shared" si="3"/>
        <v>2364735.3831736981</v>
      </c>
      <c r="F80" s="444">
        <f t="shared" si="4"/>
        <v>37318.649536882796</v>
      </c>
      <c r="G80" s="26">
        <f t="shared" si="5"/>
        <v>2402054.0327105811</v>
      </c>
    </row>
    <row r="81" spans="1:7">
      <c r="A81" s="4">
        <v>70</v>
      </c>
      <c r="B81" s="5" t="s">
        <v>72</v>
      </c>
      <c r="C81" s="25">
        <f>IIN_SK_koeficienti!G78</f>
        <v>1.649092607054391</v>
      </c>
      <c r="D81" s="26">
        <f t="shared" si="3"/>
        <v>22807610.392605048</v>
      </c>
      <c r="F81" s="444">
        <f t="shared" si="4"/>
        <v>359934.23410997941</v>
      </c>
      <c r="G81" s="26">
        <f t="shared" si="5"/>
        <v>23167544.626715027</v>
      </c>
    </row>
    <row r="82" spans="1:7">
      <c r="A82" s="4">
        <v>71</v>
      </c>
      <c r="B82" s="5" t="s">
        <v>73</v>
      </c>
      <c r="C82" s="25">
        <f>IIN_SK_koeficienti!G79</f>
        <v>9.8997602567910709E-2</v>
      </c>
      <c r="D82" s="26">
        <f t="shared" si="3"/>
        <v>1369176.4425552324</v>
      </c>
      <c r="F82" s="444">
        <f t="shared" si="4"/>
        <v>21607.413741701301</v>
      </c>
      <c r="G82" s="26">
        <f t="shared" si="5"/>
        <v>1390783.8562969337</v>
      </c>
    </row>
    <row r="83" spans="1:7">
      <c r="A83" s="4">
        <v>72</v>
      </c>
      <c r="B83" s="5" t="s">
        <v>74</v>
      </c>
      <c r="C83" s="25">
        <f>IIN_SK_koeficienti!G80</f>
        <v>5.2899359612942259E-2</v>
      </c>
      <c r="D83" s="26">
        <f t="shared" si="3"/>
        <v>731619.30319083657</v>
      </c>
      <c r="F83" s="444">
        <f t="shared" si="4"/>
        <v>11545.919498846408</v>
      </c>
      <c r="G83" s="26">
        <f t="shared" si="5"/>
        <v>743165.22268968297</v>
      </c>
    </row>
    <row r="84" spans="1:7">
      <c r="A84" s="4">
        <v>73</v>
      </c>
      <c r="B84" s="5" t="s">
        <v>75</v>
      </c>
      <c r="C84" s="25">
        <f>IIN_SK_koeficienti!G81</f>
        <v>7.4923123256743426E-2</v>
      </c>
      <c r="D84" s="26">
        <f t="shared" si="3"/>
        <v>1036216.7638900642</v>
      </c>
      <c r="F84" s="444">
        <f t="shared" si="4"/>
        <v>16352.869979032101</v>
      </c>
      <c r="G84" s="26">
        <f t="shared" si="5"/>
        <v>1052569.6338690964</v>
      </c>
    </row>
    <row r="85" spans="1:7">
      <c r="A85" s="4">
        <v>74</v>
      </c>
      <c r="B85" s="5" t="s">
        <v>76</v>
      </c>
      <c r="C85" s="25">
        <f>IIN_SK_koeficienti!G82</f>
        <v>0.12042827635509903</v>
      </c>
      <c r="D85" s="26">
        <f t="shared" si="3"/>
        <v>1665571.2333015618</v>
      </c>
      <c r="F85" s="444">
        <f t="shared" si="4"/>
        <v>26284.915249533864</v>
      </c>
      <c r="G85" s="26">
        <f t="shared" si="5"/>
        <v>1691856.1485510957</v>
      </c>
    </row>
    <row r="86" spans="1:7">
      <c r="A86" s="4">
        <v>75</v>
      </c>
      <c r="B86" s="5" t="s">
        <v>77</v>
      </c>
      <c r="C86" s="25">
        <f>IIN_SK_koeficienti!G83</f>
        <v>0.13262801020252035</v>
      </c>
      <c r="D86" s="26">
        <f t="shared" si="3"/>
        <v>1834298.4323049376</v>
      </c>
      <c r="F86" s="444">
        <f t="shared" si="4"/>
        <v>28947.653436542394</v>
      </c>
      <c r="G86" s="26">
        <f t="shared" si="5"/>
        <v>1863246.0857414801</v>
      </c>
    </row>
    <row r="87" spans="1:7">
      <c r="A87" s="4">
        <v>76</v>
      </c>
      <c r="B87" s="5" t="s">
        <v>78</v>
      </c>
      <c r="C87" s="25">
        <f>IIN_SK_koeficienti!G84</f>
        <v>1.7022032103458964</v>
      </c>
      <c r="D87" s="26">
        <f t="shared" si="3"/>
        <v>23542151.280367885</v>
      </c>
      <c r="F87" s="444">
        <f t="shared" si="4"/>
        <v>371526.26007448393</v>
      </c>
      <c r="G87" s="26">
        <f t="shared" si="5"/>
        <v>23913677.54044237</v>
      </c>
    </row>
    <row r="88" spans="1:7">
      <c r="A88" s="4">
        <v>77</v>
      </c>
      <c r="B88" s="5" t="s">
        <v>79</v>
      </c>
      <c r="C88" s="25">
        <f>IIN_SK_koeficienti!G85</f>
        <v>1.0376661332591202</v>
      </c>
      <c r="D88" s="26">
        <f t="shared" si="3"/>
        <v>14351337.689426934</v>
      </c>
      <c r="F88" s="444">
        <f t="shared" si="4"/>
        <v>226483.07520074077</v>
      </c>
      <c r="G88" s="26">
        <f t="shared" si="5"/>
        <v>14577820.764627675</v>
      </c>
    </row>
    <row r="89" spans="1:7">
      <c r="A89" s="4">
        <v>78</v>
      </c>
      <c r="B89" s="7" t="s">
        <v>80</v>
      </c>
      <c r="C89" s="25">
        <f>IIN_SK_koeficienti!G86</f>
        <v>0.51089224456902049</v>
      </c>
      <c r="D89" s="26">
        <f t="shared" si="3"/>
        <v>7065844.0992873814</v>
      </c>
      <c r="F89" s="444">
        <f t="shared" si="4"/>
        <v>111508.3579752011</v>
      </c>
      <c r="G89" s="26">
        <f t="shared" si="5"/>
        <v>7177352.4572625821</v>
      </c>
    </row>
    <row r="90" spans="1:7">
      <c r="A90" s="4">
        <v>79</v>
      </c>
      <c r="B90" s="5" t="s">
        <v>81</v>
      </c>
      <c r="C90" s="25">
        <f>IIN_SK_koeficienti!G87</f>
        <v>0.15623927966943096</v>
      </c>
      <c r="D90" s="26">
        <f t="shared" si="3"/>
        <v>2160851.7335400982</v>
      </c>
      <c r="F90" s="444">
        <f t="shared" si="4"/>
        <v>34101.096096816545</v>
      </c>
      <c r="G90" s="26">
        <f t="shared" si="5"/>
        <v>2194952.8296369147</v>
      </c>
    </row>
    <row r="91" spans="1:7">
      <c r="A91" s="4">
        <v>80</v>
      </c>
      <c r="B91" s="5" t="s">
        <v>82</v>
      </c>
      <c r="C91" s="25">
        <f>IIN_SK_koeficienti!G88</f>
        <v>9.8578150154915417E-2</v>
      </c>
      <c r="D91" s="26">
        <f t="shared" si="3"/>
        <v>1363375.2479025421</v>
      </c>
      <c r="F91" s="444">
        <f t="shared" si="4"/>
        <v>21515.863223330649</v>
      </c>
      <c r="G91" s="26">
        <f t="shared" si="5"/>
        <v>1384891.1111258727</v>
      </c>
    </row>
    <row r="92" spans="1:7">
      <c r="A92" s="4">
        <v>81</v>
      </c>
      <c r="B92" s="5" t="s">
        <v>83</v>
      </c>
      <c r="C92" s="25">
        <f>IIN_SK_koeficienti!G89</f>
        <v>0.1877439262998149</v>
      </c>
      <c r="D92" s="26">
        <f t="shared" si="3"/>
        <v>2596573.5982969599</v>
      </c>
      <c r="F92" s="444">
        <f t="shared" si="4"/>
        <v>40977.36296461094</v>
      </c>
      <c r="G92" s="26">
        <f t="shared" si="5"/>
        <v>2637550.9612615709</v>
      </c>
    </row>
    <row r="93" spans="1:7">
      <c r="A93" s="4">
        <v>82</v>
      </c>
      <c r="B93" s="5" t="s">
        <v>84</v>
      </c>
      <c r="C93" s="25">
        <f>IIN_SK_koeficienti!G90</f>
        <v>0.34687757129246433</v>
      </c>
      <c r="D93" s="26">
        <f t="shared" si="3"/>
        <v>4797455.5620032987</v>
      </c>
      <c r="F93" s="444">
        <f t="shared" si="4"/>
        <v>75710.18899666013</v>
      </c>
      <c r="G93" s="26">
        <f t="shared" si="5"/>
        <v>4873165.7509999592</v>
      </c>
    </row>
    <row r="94" spans="1:7">
      <c r="A94" s="4">
        <v>83</v>
      </c>
      <c r="B94" s="5" t="s">
        <v>85</v>
      </c>
      <c r="C94" s="25">
        <f>IIN_SK_koeficienti!G91</f>
        <v>0.16510796360643246</v>
      </c>
      <c r="D94" s="26">
        <f t="shared" si="3"/>
        <v>2283509.1798624038</v>
      </c>
      <c r="F94" s="444">
        <f t="shared" si="4"/>
        <v>36036.792701587525</v>
      </c>
      <c r="G94" s="26">
        <f t="shared" si="5"/>
        <v>2319545.9725639913</v>
      </c>
    </row>
    <row r="95" spans="1:7">
      <c r="A95" s="4">
        <v>84</v>
      </c>
      <c r="B95" s="5" t="s">
        <v>86</v>
      </c>
      <c r="C95" s="25">
        <f>IIN_SK_koeficienti!G92</f>
        <v>0.33554004996713488</v>
      </c>
      <c r="D95" s="26">
        <f t="shared" si="3"/>
        <v>4640653.1070654625</v>
      </c>
      <c r="F95" s="444">
        <f t="shared" si="4"/>
        <v>73235.63903052629</v>
      </c>
      <c r="G95" s="26">
        <f t="shared" si="5"/>
        <v>4713888.7460959889</v>
      </c>
    </row>
    <row r="96" spans="1:7">
      <c r="A96" s="4">
        <v>85</v>
      </c>
      <c r="B96" s="5" t="s">
        <v>87</v>
      </c>
      <c r="C96" s="25">
        <f>IIN_SK_koeficienti!G93</f>
        <v>0.10631336118407451</v>
      </c>
      <c r="D96" s="26">
        <f t="shared" si="3"/>
        <v>1470356.3105202243</v>
      </c>
      <c r="F96" s="444">
        <f t="shared" si="4"/>
        <v>23204.165775624857</v>
      </c>
      <c r="G96" s="26">
        <f t="shared" si="5"/>
        <v>1493560.4762958491</v>
      </c>
    </row>
    <row r="97" spans="1:7">
      <c r="A97" s="4">
        <v>86</v>
      </c>
      <c r="B97" s="5" t="s">
        <v>88</v>
      </c>
      <c r="C97" s="25">
        <f>IIN_SK_koeficienti!G94</f>
        <v>0.66887438747777828</v>
      </c>
      <c r="D97" s="26">
        <f t="shared" si="3"/>
        <v>9250800.3285726644</v>
      </c>
      <c r="F97" s="444">
        <f t="shared" si="4"/>
        <v>145989.85487093095</v>
      </c>
      <c r="G97" s="26">
        <f t="shared" si="5"/>
        <v>9396790.1834435947</v>
      </c>
    </row>
    <row r="98" spans="1:7">
      <c r="A98" s="4">
        <v>87</v>
      </c>
      <c r="B98" s="5" t="s">
        <v>89</v>
      </c>
      <c r="C98" s="25">
        <f>IIN_SK_koeficienti!G95</f>
        <v>0.12595678305874158</v>
      </c>
      <c r="D98" s="26">
        <f t="shared" si="3"/>
        <v>1742032.6924156195</v>
      </c>
      <c r="F98" s="444">
        <f t="shared" si="4"/>
        <v>27491.578124399228</v>
      </c>
      <c r="G98" s="26">
        <f t="shared" si="5"/>
        <v>1769524.2705400188</v>
      </c>
    </row>
    <row r="99" spans="1:7">
      <c r="A99" s="4">
        <v>88</v>
      </c>
      <c r="B99" s="5" t="s">
        <v>90</v>
      </c>
      <c r="C99" s="25">
        <f>IIN_SK_koeficienti!G96</f>
        <v>0.13093759646062969</v>
      </c>
      <c r="D99" s="26">
        <f t="shared" si="3"/>
        <v>1810919.3340890929</v>
      </c>
      <c r="F99" s="444">
        <f t="shared" si="4"/>
        <v>28578.700369313992</v>
      </c>
      <c r="G99" s="26">
        <f t="shared" si="5"/>
        <v>1839498.034458407</v>
      </c>
    </row>
    <row r="100" spans="1:7">
      <c r="A100" s="4">
        <v>89</v>
      </c>
      <c r="B100" s="5" t="s">
        <v>91</v>
      </c>
      <c r="C100" s="25">
        <f>IIN_SK_koeficienti!G97</f>
        <v>0.3228586626549112</v>
      </c>
      <c r="D100" s="26">
        <f t="shared" si="3"/>
        <v>4465264.4479824845</v>
      </c>
      <c r="F100" s="444">
        <f t="shared" si="4"/>
        <v>70467.774199799591</v>
      </c>
      <c r="G100" s="26">
        <f t="shared" si="5"/>
        <v>4535732.2221822841</v>
      </c>
    </row>
    <row r="101" spans="1:7">
      <c r="A101" s="4">
        <v>90</v>
      </c>
      <c r="B101" s="5" t="s">
        <v>92</v>
      </c>
      <c r="C101" s="25">
        <f>IIN_SK_koeficienti!G98</f>
        <v>5.2323026125744909E-2</v>
      </c>
      <c r="D101" s="26">
        <f t="shared" si="3"/>
        <v>723648.38052950229</v>
      </c>
      <c r="F101" s="444">
        <f t="shared" si="4"/>
        <v>11420.127805027074</v>
      </c>
      <c r="G101" s="26">
        <f t="shared" si="5"/>
        <v>735068.50833452935</v>
      </c>
    </row>
    <row r="102" spans="1:7">
      <c r="A102" s="4">
        <v>91</v>
      </c>
      <c r="B102" s="5" t="s">
        <v>93</v>
      </c>
      <c r="C102" s="25">
        <f>IIN_SK_koeficienti!G99</f>
        <v>5.376671648688814E-2</v>
      </c>
      <c r="D102" s="26">
        <f t="shared" si="3"/>
        <v>743615.19570025767</v>
      </c>
      <c r="F102" s="444">
        <f t="shared" si="4"/>
        <v>11735.230536194016</v>
      </c>
      <c r="G102" s="26">
        <f t="shared" si="5"/>
        <v>755350.42623645172</v>
      </c>
    </row>
    <row r="103" spans="1:7">
      <c r="A103" s="4">
        <v>92</v>
      </c>
      <c r="B103" s="11" t="s">
        <v>94</v>
      </c>
      <c r="C103" s="25">
        <f>IIN_SK_koeficienti!G100</f>
        <v>0.11567160872977067</v>
      </c>
      <c r="D103" s="26">
        <f t="shared" si="3"/>
        <v>1599784.6173762202</v>
      </c>
      <c r="F103" s="444">
        <f t="shared" si="4"/>
        <v>25246.715507861121</v>
      </c>
      <c r="G103" s="26">
        <f t="shared" si="5"/>
        <v>1625031.3328840814</v>
      </c>
    </row>
    <row r="104" spans="1:7">
      <c r="A104" s="4">
        <v>93</v>
      </c>
      <c r="B104" s="11" t="s">
        <v>95</v>
      </c>
      <c r="C104" s="25">
        <f>IIN_SK_koeficienti!G101</f>
        <v>0.17999757009238537</v>
      </c>
      <c r="D104" s="26">
        <f t="shared" si="3"/>
        <v>2489438.3934057266</v>
      </c>
      <c r="F104" s="444">
        <f t="shared" si="4"/>
        <v>39286.627843528513</v>
      </c>
      <c r="G104" s="26">
        <f t="shared" si="5"/>
        <v>2528725.0212492552</v>
      </c>
    </row>
    <row r="105" spans="1:7">
      <c r="A105" s="4">
        <v>94</v>
      </c>
      <c r="B105" s="5" t="s">
        <v>96</v>
      </c>
      <c r="C105" s="25">
        <f>IIN_SK_koeficienti!G102</f>
        <v>0.30619687529711603</v>
      </c>
      <c r="D105" s="26">
        <f t="shared" si="3"/>
        <v>4234825.2641092334</v>
      </c>
      <c r="F105" s="444">
        <f t="shared" si="4"/>
        <v>66831.139334130392</v>
      </c>
      <c r="G105" s="26">
        <f t="shared" si="5"/>
        <v>4301656.4034433635</v>
      </c>
    </row>
    <row r="106" spans="1:7">
      <c r="A106" s="4">
        <v>95</v>
      </c>
      <c r="B106" s="5" t="s">
        <v>97</v>
      </c>
      <c r="C106" s="25">
        <f>IIN_SK_koeficienti!G103</f>
        <v>0.12862204077247827</v>
      </c>
      <c r="D106" s="26">
        <f t="shared" si="3"/>
        <v>1778894.2726996832</v>
      </c>
      <c r="F106" s="444">
        <f t="shared" si="4"/>
        <v>28073.302576862243</v>
      </c>
      <c r="G106" s="26">
        <f t="shared" si="5"/>
        <v>1806967.5752765455</v>
      </c>
    </row>
    <row r="107" spans="1:7">
      <c r="A107" s="4">
        <v>96</v>
      </c>
      <c r="B107" s="5" t="s">
        <v>98</v>
      </c>
      <c r="C107" s="25">
        <f>IIN_SK_koeficienti!G104</f>
        <v>1.2788017030950514</v>
      </c>
      <c r="D107" s="26">
        <f t="shared" si="3"/>
        <v>17686339.074485797</v>
      </c>
      <c r="F107" s="444">
        <f t="shared" si="4"/>
        <v>279113.80453291506</v>
      </c>
      <c r="G107" s="26">
        <f t="shared" si="5"/>
        <v>17965452.879018713</v>
      </c>
    </row>
    <row r="108" spans="1:7">
      <c r="A108" s="4">
        <v>97</v>
      </c>
      <c r="B108" s="5" t="s">
        <v>99</v>
      </c>
      <c r="C108" s="25">
        <f>IIN_SK_koeficienti!G105</f>
        <v>0.94826927330555888</v>
      </c>
      <c r="D108" s="26">
        <f t="shared" si="3"/>
        <v>13114943.357525202</v>
      </c>
      <c r="F108" s="444">
        <f t="shared" si="4"/>
        <v>206971.13864752516</v>
      </c>
      <c r="G108" s="26">
        <f t="shared" si="5"/>
        <v>13321914.496172726</v>
      </c>
    </row>
    <row r="109" spans="1:7">
      <c r="A109" s="4">
        <v>98</v>
      </c>
      <c r="B109" s="5" t="s">
        <v>100</v>
      </c>
      <c r="C109" s="25">
        <f>IIN_SK_koeficienti!G106</f>
        <v>0.34000041527488678</v>
      </c>
      <c r="D109" s="26">
        <f t="shared" si="3"/>
        <v>4702341.7434177939</v>
      </c>
      <c r="F109" s="444">
        <f t="shared" si="4"/>
        <v>74209.167238723196</v>
      </c>
      <c r="G109" s="26">
        <f t="shared" si="5"/>
        <v>4776550.9106565174</v>
      </c>
    </row>
    <row r="110" spans="1:7">
      <c r="A110" s="4">
        <v>99</v>
      </c>
      <c r="B110" s="5" t="s">
        <v>101</v>
      </c>
      <c r="C110" s="25">
        <f>IIN_SK_koeficienti!G107</f>
        <v>0.11370967274479887</v>
      </c>
      <c r="D110" s="26">
        <f t="shared" si="3"/>
        <v>1572650.2579296664</v>
      </c>
      <c r="F110" s="444">
        <f t="shared" si="4"/>
        <v>24818.499455528563</v>
      </c>
      <c r="G110" s="26">
        <f t="shared" si="5"/>
        <v>1597468.757385195</v>
      </c>
    </row>
    <row r="111" spans="1:7">
      <c r="A111" s="4">
        <v>100</v>
      </c>
      <c r="B111" s="5" t="s">
        <v>102</v>
      </c>
      <c r="C111" s="25">
        <f>IIN_SK_koeficienti!G108</f>
        <v>0.99383557571545522</v>
      </c>
      <c r="D111" s="26">
        <f t="shared" si="3"/>
        <v>13745143.546375031</v>
      </c>
      <c r="F111" s="444">
        <f t="shared" si="4"/>
        <v>216916.53048845092</v>
      </c>
      <c r="G111" s="26">
        <f t="shared" si="5"/>
        <v>13962060.076863481</v>
      </c>
    </row>
    <row r="112" spans="1:7">
      <c r="A112" s="4">
        <v>101</v>
      </c>
      <c r="B112" s="5" t="s">
        <v>103</v>
      </c>
      <c r="C112" s="25">
        <f>IIN_SK_koeficienti!G109</f>
        <v>0.15063767728957667</v>
      </c>
      <c r="D112" s="26">
        <f t="shared" si="3"/>
        <v>2083379.3319857612</v>
      </c>
      <c r="F112" s="444">
        <f t="shared" si="4"/>
        <v>32878.479214200808</v>
      </c>
      <c r="G112" s="26">
        <f t="shared" si="5"/>
        <v>2116257.8111999622</v>
      </c>
    </row>
    <row r="113" spans="1:7">
      <c r="A113" s="4">
        <v>102</v>
      </c>
      <c r="B113" s="5" t="s">
        <v>104</v>
      </c>
      <c r="C113" s="25">
        <f>IIN_SK_koeficienti!G110</f>
        <v>0.1349168289794542</v>
      </c>
      <c r="D113" s="26">
        <f t="shared" si="3"/>
        <v>1865953.7115174434</v>
      </c>
      <c r="F113" s="444">
        <f t="shared" si="4"/>
        <v>29447.215577545343</v>
      </c>
      <c r="G113" s="26">
        <f t="shared" si="5"/>
        <v>1895400.9270949888</v>
      </c>
    </row>
    <row r="114" spans="1:7">
      <c r="A114" s="4">
        <v>103</v>
      </c>
      <c r="B114" s="5" t="s">
        <v>105</v>
      </c>
      <c r="C114" s="25">
        <f>IIN_SK_koeficienti!G111</f>
        <v>0.52886212647847453</v>
      </c>
      <c r="D114" s="26">
        <f t="shared" si="3"/>
        <v>7314374.7540478949</v>
      </c>
      <c r="F114" s="444">
        <f t="shared" si="4"/>
        <v>115430.50016082353</v>
      </c>
      <c r="G114" s="26">
        <f t="shared" si="5"/>
        <v>7429805.2542087184</v>
      </c>
    </row>
    <row r="115" spans="1:7">
      <c r="A115" s="4">
        <v>104</v>
      </c>
      <c r="B115" s="5" t="s">
        <v>106</v>
      </c>
      <c r="C115" s="25">
        <f>IIN_SK_koeficienti!G112</f>
        <v>0.67329121804797043</v>
      </c>
      <c r="D115" s="26">
        <f t="shared" si="3"/>
        <v>9311886.8620906509</v>
      </c>
      <c r="F115" s="444">
        <f t="shared" si="4"/>
        <v>146953.88110067393</v>
      </c>
      <c r="G115" s="26">
        <f t="shared" si="5"/>
        <v>9458840.7431913242</v>
      </c>
    </row>
    <row r="116" spans="1:7">
      <c r="A116" s="4">
        <v>105</v>
      </c>
      <c r="B116" s="5" t="s">
        <v>107</v>
      </c>
      <c r="C116" s="25">
        <f>IIN_SK_koeficienti!G113</f>
        <v>0.1131043911447604</v>
      </c>
      <c r="D116" s="26">
        <f t="shared" si="3"/>
        <v>1564278.9712884941</v>
      </c>
      <c r="F116" s="444">
        <f t="shared" si="4"/>
        <v>24686.38948899378</v>
      </c>
      <c r="G116" s="26">
        <f t="shared" si="5"/>
        <v>1588965.3607774877</v>
      </c>
    </row>
    <row r="117" spans="1:7">
      <c r="A117" s="4">
        <v>106</v>
      </c>
      <c r="B117" s="5" t="s">
        <v>108</v>
      </c>
      <c r="C117" s="25">
        <f>IIN_SK_koeficienti!G114</f>
        <v>1.0717121047042251</v>
      </c>
      <c r="D117" s="26">
        <f t="shared" si="3"/>
        <v>14822207.092901314</v>
      </c>
      <c r="F117" s="444">
        <f t="shared" si="4"/>
        <v>233914.01667983254</v>
      </c>
      <c r="G117" s="26">
        <f t="shared" si="5"/>
        <v>15056121.109581146</v>
      </c>
    </row>
    <row r="118" spans="1:7">
      <c r="A118" s="4">
        <v>107</v>
      </c>
      <c r="B118" s="5" t="s">
        <v>109</v>
      </c>
      <c r="C118" s="25">
        <f>IIN_SK_koeficienti!G115</f>
        <v>0.13178219252609458</v>
      </c>
      <c r="D118" s="26">
        <f t="shared" si="3"/>
        <v>1822600.4355128985</v>
      </c>
      <c r="F118" s="444">
        <f t="shared" si="4"/>
        <v>28763.04358730853</v>
      </c>
      <c r="G118" s="26">
        <f t="shared" si="5"/>
        <v>1851363.4791002071</v>
      </c>
    </row>
    <row r="119" spans="1:7">
      <c r="A119" s="4">
        <v>108</v>
      </c>
      <c r="B119" s="5" t="s">
        <v>110</v>
      </c>
      <c r="C119" s="25">
        <f>IIN_SK_koeficienti!G116</f>
        <v>1.1954486938681848</v>
      </c>
      <c r="D119" s="26">
        <f t="shared" si="3"/>
        <v>16533533.615674544</v>
      </c>
      <c r="F119" s="444">
        <f t="shared" si="4"/>
        <v>260921.01086657081</v>
      </c>
      <c r="G119" s="26">
        <f t="shared" si="5"/>
        <v>16794454.626541115</v>
      </c>
    </row>
    <row r="120" spans="1:7">
      <c r="A120" s="4">
        <v>109</v>
      </c>
      <c r="B120" s="5" t="s">
        <v>111</v>
      </c>
      <c r="C120" s="25">
        <f>IIN_SK_koeficienti!G117</f>
        <v>7.7885871978026863E-2</v>
      </c>
      <c r="D120" s="26">
        <f t="shared" si="3"/>
        <v>1077192.7638049028</v>
      </c>
      <c r="F120" s="444">
        <f t="shared" si="4"/>
        <v>16999.52541080938</v>
      </c>
      <c r="G120" s="26">
        <f t="shared" si="5"/>
        <v>1094192.2892157121</v>
      </c>
    </row>
    <row r="121" spans="1:7">
      <c r="A121" s="4">
        <v>110</v>
      </c>
      <c r="B121" s="5" t="s">
        <v>112</v>
      </c>
      <c r="C121" s="25">
        <f>IIN_SK_koeficienti!G118</f>
        <v>0.31273633851583815</v>
      </c>
      <c r="D121" s="26">
        <f t="shared" si="3"/>
        <v>4325268.6562094484</v>
      </c>
      <c r="F121" s="444">
        <f t="shared" si="4"/>
        <v>68258.455589780482</v>
      </c>
      <c r="G121" s="26">
        <f t="shared" si="5"/>
        <v>4393527.1117992289</v>
      </c>
    </row>
    <row r="122" spans="1:7">
      <c r="A122" s="4">
        <v>111</v>
      </c>
      <c r="B122" s="5" t="s">
        <v>113</v>
      </c>
      <c r="C122" s="25">
        <f>IIN_SK_koeficienti!G119</f>
        <v>9.1481255096634129E-2</v>
      </c>
      <c r="D122" s="26">
        <f t="shared" si="3"/>
        <v>1265222.3504884886</v>
      </c>
      <c r="F122" s="444">
        <f t="shared" si="4"/>
        <v>19966.880785089008</v>
      </c>
      <c r="G122" s="26">
        <f t="shared" si="5"/>
        <v>1285189.2312735775</v>
      </c>
    </row>
    <row r="123" spans="1:7">
      <c r="A123" s="4">
        <v>112</v>
      </c>
      <c r="B123" s="5" t="s">
        <v>114</v>
      </c>
      <c r="C123" s="25">
        <f>IIN_SK_koeficienti!G120</f>
        <v>4.3609857790537727E-2</v>
      </c>
      <c r="D123" s="26">
        <f t="shared" si="3"/>
        <v>603141.77718625299</v>
      </c>
      <c r="F123" s="444">
        <f t="shared" si="4"/>
        <v>9518.3743449797676</v>
      </c>
      <c r="G123" s="26">
        <f t="shared" si="5"/>
        <v>612660.15153123275</v>
      </c>
    </row>
    <row r="124" spans="1:7">
      <c r="A124" s="4">
        <v>113</v>
      </c>
      <c r="B124" s="5" t="s">
        <v>115</v>
      </c>
      <c r="C124" s="25">
        <f>IIN_SK_koeficienti!G121</f>
        <v>0.13002262169678855</v>
      </c>
      <c r="D124" s="26">
        <f t="shared" si="3"/>
        <v>1798264.8671152643</v>
      </c>
      <c r="F124" s="444">
        <f t="shared" si="4"/>
        <v>28378.996156558245</v>
      </c>
      <c r="G124" s="26">
        <f t="shared" si="5"/>
        <v>1826643.8632718225</v>
      </c>
    </row>
    <row r="125" spans="1:7">
      <c r="A125" s="4">
        <v>114</v>
      </c>
      <c r="B125" s="5" t="s">
        <v>116</v>
      </c>
      <c r="C125" s="25">
        <f>IIN_SK_koeficienti!G122</f>
        <v>0.32945204992673044</v>
      </c>
      <c r="D125" s="26">
        <f t="shared" si="3"/>
        <v>4556453.631306652</v>
      </c>
      <c r="F125" s="444">
        <f t="shared" si="4"/>
        <v>71906.860026587543</v>
      </c>
      <c r="G125" s="26">
        <f t="shared" si="5"/>
        <v>4628360.4913332397</v>
      </c>
    </row>
    <row r="126" spans="1:7">
      <c r="A126" s="4">
        <v>115</v>
      </c>
      <c r="B126" s="5" t="s">
        <v>117</v>
      </c>
      <c r="C126" s="25">
        <f>IIN_SK_koeficienti!G123</f>
        <v>0.45392962765855688</v>
      </c>
      <c r="D126" s="26">
        <f t="shared" si="3"/>
        <v>6278028.3223689059</v>
      </c>
      <c r="F126" s="444">
        <f t="shared" si="4"/>
        <v>99075.583852715659</v>
      </c>
      <c r="G126" s="26">
        <f t="shared" si="5"/>
        <v>6377103.9062216217</v>
      </c>
    </row>
    <row r="127" spans="1:7">
      <c r="A127" s="4">
        <v>116</v>
      </c>
      <c r="B127" s="5" t="s">
        <v>118</v>
      </c>
      <c r="C127" s="25">
        <f>IIN_SK_koeficienti!G124</f>
        <v>0.12695672949390024</v>
      </c>
      <c r="D127" s="26">
        <f t="shared" si="3"/>
        <v>1755862.3515924378</v>
      </c>
      <c r="F127" s="444">
        <f t="shared" si="4"/>
        <v>27709.828423230359</v>
      </c>
      <c r="G127" s="26">
        <f t="shared" si="5"/>
        <v>1783572.1800156683</v>
      </c>
    </row>
    <row r="128" spans="1:7">
      <c r="A128" s="4">
        <v>117</v>
      </c>
      <c r="B128" s="5" t="s">
        <v>119</v>
      </c>
      <c r="C128" s="25">
        <f>IIN_SK_koeficienti!G125</f>
        <v>0.13829876617753503</v>
      </c>
      <c r="D128" s="26">
        <f t="shared" si="3"/>
        <v>1912727.2557417804</v>
      </c>
      <c r="F128" s="444">
        <f t="shared" si="4"/>
        <v>30185.363920453488</v>
      </c>
      <c r="G128" s="26">
        <f t="shared" si="5"/>
        <v>1942912.6196622339</v>
      </c>
    </row>
    <row r="129" spans="1:7">
      <c r="A129" s="4">
        <v>118</v>
      </c>
      <c r="B129" s="5" t="s">
        <v>120</v>
      </c>
      <c r="C129" s="25">
        <f>IIN_SK_koeficienti!G126</f>
        <v>0.16318893495914583</v>
      </c>
      <c r="D129" s="26">
        <f t="shared" si="3"/>
        <v>2256968.2460589702</v>
      </c>
      <c r="F129" s="444">
        <f t="shared" si="4"/>
        <v>35617.941690163738</v>
      </c>
      <c r="G129" s="26">
        <f t="shared" si="5"/>
        <v>2292586.1877491339</v>
      </c>
    </row>
    <row r="130" spans="1:7">
      <c r="A130" s="8">
        <v>119</v>
      </c>
      <c r="B130" s="6" t="s">
        <v>121</v>
      </c>
      <c r="C130" s="27">
        <f>IIN_SK_koeficienti!G127</f>
        <v>6.2474280904445414E-2</v>
      </c>
      <c r="D130" s="129">
        <f t="shared" si="3"/>
        <v>864044.29462084186</v>
      </c>
      <c r="F130" s="445">
        <f t="shared" si="4"/>
        <v>13635.760874023255</v>
      </c>
      <c r="G130" s="129">
        <f t="shared" si="5"/>
        <v>877680.05549486517</v>
      </c>
    </row>
  </sheetData>
  <sheetProtection formatCells="0" formatColumns="0" formatRows="0" insertColumns="0" insertRows="0" insertHyperlinks="0" deleteColumns="0" deleteRows="0"/>
  <mergeCells count="2">
    <mergeCell ref="A4:G4"/>
    <mergeCell ref="A2:G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5"/>
  <sheetViews>
    <sheetView zoomScaleNormal="100" workbookViewId="0">
      <selection activeCell="H1" sqref="H1"/>
    </sheetView>
  </sheetViews>
  <sheetFormatPr defaultRowHeight="15"/>
  <cols>
    <col min="1" max="1" width="13.140625" style="1" customWidth="1"/>
    <col min="2" max="2" width="18.85546875" style="1" customWidth="1"/>
    <col min="3" max="5" width="16.7109375" style="1" customWidth="1"/>
    <col min="6" max="6" width="23.85546875" style="1" customWidth="1"/>
    <col min="7" max="7" width="21.28515625" customWidth="1"/>
    <col min="8" max="9" width="9.140625" style="23"/>
  </cols>
  <sheetData>
    <row r="1" spans="1:11" ht="18.75">
      <c r="H1" s="441"/>
    </row>
    <row r="2" spans="1:11">
      <c r="A2" s="586" t="s">
        <v>144</v>
      </c>
      <c r="B2" s="586"/>
      <c r="C2" s="587"/>
      <c r="D2" s="65"/>
      <c r="E2" s="65"/>
      <c r="G2" s="126"/>
    </row>
    <row r="3" spans="1:11" ht="15.75" thickBot="1">
      <c r="A3" s="65" t="s">
        <v>234</v>
      </c>
      <c r="B3" s="65"/>
      <c r="C3" s="66"/>
      <c r="D3" s="65"/>
      <c r="E3" s="65"/>
    </row>
    <row r="4" spans="1:11" ht="45.75" customHeight="1" thickBot="1">
      <c r="A4" s="591" t="s">
        <v>233</v>
      </c>
      <c r="B4" s="592"/>
      <c r="C4" s="592"/>
      <c r="D4" s="592"/>
      <c r="E4" s="592"/>
      <c r="F4" s="593"/>
      <c r="G4" s="594"/>
    </row>
    <row r="6" spans="1:11">
      <c r="G6" s="251"/>
      <c r="J6" s="9"/>
      <c r="K6" s="9"/>
    </row>
    <row r="7" spans="1:11" ht="15.75">
      <c r="B7" s="124"/>
      <c r="C7" s="595" t="s">
        <v>235</v>
      </c>
      <c r="D7" s="596"/>
      <c r="E7" s="596"/>
      <c r="F7" s="597"/>
      <c r="G7" s="436">
        <v>2018</v>
      </c>
      <c r="J7" s="9"/>
      <c r="K7" s="9"/>
    </row>
    <row r="8" spans="1:11" ht="102.75" customHeight="1">
      <c r="A8" s="117" t="s">
        <v>145</v>
      </c>
      <c r="B8" s="64" t="s">
        <v>180</v>
      </c>
      <c r="C8" s="118" t="s">
        <v>167</v>
      </c>
      <c r="D8" s="118" t="s">
        <v>168</v>
      </c>
      <c r="E8" s="118" t="s">
        <v>169</v>
      </c>
      <c r="F8" s="64" t="s">
        <v>170</v>
      </c>
      <c r="G8" s="121" t="s">
        <v>238</v>
      </c>
      <c r="J8" s="9"/>
      <c r="K8" s="9"/>
    </row>
    <row r="9" spans="1:11" ht="15.75">
      <c r="A9" s="469">
        <v>50000</v>
      </c>
      <c r="B9" s="472" t="s">
        <v>172</v>
      </c>
      <c r="C9" s="433">
        <v>47408387.200000003</v>
      </c>
      <c r="D9" s="433">
        <v>46935579.199481301</v>
      </c>
      <c r="E9" s="476">
        <v>2829939.73</v>
      </c>
      <c r="F9" s="479">
        <f>D9-E9</f>
        <v>44105639.469481304</v>
      </c>
      <c r="G9" s="473">
        <f>F9/$F$128*100</f>
        <v>2.9278290614025986</v>
      </c>
      <c r="J9" s="440"/>
      <c r="K9" s="440"/>
    </row>
    <row r="10" spans="1:11" ht="15.75">
      <c r="A10" s="470">
        <v>110000</v>
      </c>
      <c r="B10" s="119" t="s">
        <v>173</v>
      </c>
      <c r="C10" s="435">
        <v>14004015.57</v>
      </c>
      <c r="D10" s="435">
        <v>13852804.002521699</v>
      </c>
      <c r="E10" s="477">
        <v>936174.49</v>
      </c>
      <c r="F10" s="480">
        <f t="shared" ref="F10:F14" si="0">D10-E10</f>
        <v>12916629.512521699</v>
      </c>
      <c r="G10" s="474">
        <f t="shared" ref="G10:G73" si="1">F10/$F$128*100</f>
        <v>0.85743419020824496</v>
      </c>
      <c r="J10" s="440"/>
      <c r="K10" s="440"/>
    </row>
    <row r="11" spans="1:11" ht="15.75">
      <c r="A11" s="470">
        <v>90000</v>
      </c>
      <c r="B11" s="119" t="s">
        <v>176</v>
      </c>
      <c r="C11" s="435">
        <v>46288937.229999803</v>
      </c>
      <c r="D11" s="435">
        <v>46849881.895401403</v>
      </c>
      <c r="E11" s="477">
        <v>2705875.07</v>
      </c>
      <c r="F11" s="480">
        <f t="shared" si="0"/>
        <v>44144006.825401403</v>
      </c>
      <c r="G11" s="474">
        <f t="shared" si="1"/>
        <v>2.9303759706192709</v>
      </c>
      <c r="J11" s="440"/>
      <c r="K11" s="440"/>
    </row>
    <row r="12" spans="1:11" ht="15.75">
      <c r="A12" s="470">
        <v>130000</v>
      </c>
      <c r="B12" s="119" t="s">
        <v>177</v>
      </c>
      <c r="C12" s="435">
        <v>63393920.6299996</v>
      </c>
      <c r="D12" s="435">
        <v>58900078.521241397</v>
      </c>
      <c r="E12" s="477">
        <v>2735853.09</v>
      </c>
      <c r="F12" s="480">
        <f t="shared" si="0"/>
        <v>56164225.431241393</v>
      </c>
      <c r="G12" s="474">
        <f t="shared" si="1"/>
        <v>3.7283044392211666</v>
      </c>
      <c r="J12" s="440"/>
      <c r="K12" s="440"/>
    </row>
    <row r="13" spans="1:11" ht="15.75">
      <c r="A13" s="470">
        <v>170000</v>
      </c>
      <c r="B13" s="119" t="s">
        <v>178</v>
      </c>
      <c r="C13" s="435">
        <v>47746333.400000401</v>
      </c>
      <c r="D13" s="435">
        <v>46791846.514350504</v>
      </c>
      <c r="E13" s="477">
        <v>2710558.89</v>
      </c>
      <c r="F13" s="480">
        <f t="shared" si="0"/>
        <v>44081287.624350503</v>
      </c>
      <c r="G13" s="474">
        <f t="shared" si="1"/>
        <v>2.9262125325248785</v>
      </c>
      <c r="J13" s="440"/>
      <c r="K13" s="440"/>
    </row>
    <row r="14" spans="1:11" ht="15.75">
      <c r="A14" s="470">
        <v>210000</v>
      </c>
      <c r="B14" s="119" t="s">
        <v>179</v>
      </c>
      <c r="C14" s="435">
        <v>17250046.449999899</v>
      </c>
      <c r="D14" s="435">
        <v>17306524.197930701</v>
      </c>
      <c r="E14" s="477">
        <v>1131642.18</v>
      </c>
      <c r="F14" s="480">
        <f t="shared" si="0"/>
        <v>16174882.017930701</v>
      </c>
      <c r="G14" s="474">
        <f t="shared" si="1"/>
        <v>1.0737241361079115</v>
      </c>
      <c r="J14" s="440"/>
      <c r="K14" s="440"/>
    </row>
    <row r="15" spans="1:11" ht="15.75">
      <c r="A15" s="470">
        <v>10000</v>
      </c>
      <c r="B15" s="119" t="s">
        <v>174</v>
      </c>
      <c r="C15" s="435">
        <v>672424714.89998102</v>
      </c>
      <c r="D15" s="435">
        <v>657924462.83636701</v>
      </c>
      <c r="E15" s="477">
        <v>33528281.699999999</v>
      </c>
      <c r="F15" s="480">
        <f t="shared" ref="F15:F73" si="2">D15-E15</f>
        <v>624396181.13636696</v>
      </c>
      <c r="G15" s="474">
        <f t="shared" si="1"/>
        <v>41.448787659564921</v>
      </c>
      <c r="J15" s="440"/>
      <c r="K15" s="440"/>
    </row>
    <row r="16" spans="1:11" ht="15.75">
      <c r="A16" s="470">
        <v>250000</v>
      </c>
      <c r="B16" s="119" t="s">
        <v>9</v>
      </c>
      <c r="C16" s="435">
        <v>19810881.48</v>
      </c>
      <c r="D16" s="435">
        <v>19674248.606566399</v>
      </c>
      <c r="E16" s="477">
        <v>1052178.05</v>
      </c>
      <c r="F16" s="480">
        <f t="shared" si="2"/>
        <v>18622070.556566399</v>
      </c>
      <c r="G16" s="474">
        <f t="shared" si="1"/>
        <v>1.2361738774183557</v>
      </c>
      <c r="J16" s="440"/>
      <c r="K16" s="440"/>
    </row>
    <row r="17" spans="1:11" ht="15.75">
      <c r="A17" s="470">
        <v>270000</v>
      </c>
      <c r="B17" s="119" t="s">
        <v>175</v>
      </c>
      <c r="C17" s="435">
        <v>32038125.7900001</v>
      </c>
      <c r="D17" s="435">
        <v>31745723.3903252</v>
      </c>
      <c r="E17" s="477">
        <v>1787200.51</v>
      </c>
      <c r="F17" s="480">
        <f t="shared" si="2"/>
        <v>29958522.880325198</v>
      </c>
      <c r="G17" s="474">
        <f t="shared" si="1"/>
        <v>1.9887124408751338</v>
      </c>
      <c r="J17" s="440"/>
      <c r="K17" s="440"/>
    </row>
    <row r="18" spans="1:11" ht="15.75">
      <c r="A18" s="470">
        <v>604300</v>
      </c>
      <c r="B18" s="119" t="s">
        <v>12</v>
      </c>
      <c r="C18" s="435">
        <v>1268178.6200000001</v>
      </c>
      <c r="D18" s="435">
        <v>1244029.02950995</v>
      </c>
      <c r="E18" s="477">
        <v>82421.179999999993</v>
      </c>
      <c r="F18" s="480">
        <f t="shared" si="2"/>
        <v>1161607.84950995</v>
      </c>
      <c r="G18" s="474">
        <f t="shared" si="1"/>
        <v>7.7110076186559018E-2</v>
      </c>
      <c r="J18" s="440"/>
      <c r="K18" s="440"/>
    </row>
    <row r="19" spans="1:11" ht="15.75">
      <c r="A19" s="470">
        <v>320200</v>
      </c>
      <c r="B19" s="119" t="s">
        <v>13</v>
      </c>
      <c r="C19" s="435">
        <v>6701779.25</v>
      </c>
      <c r="D19" s="435">
        <v>6691413.1942274598</v>
      </c>
      <c r="E19" s="477">
        <v>427364.17</v>
      </c>
      <c r="F19" s="480">
        <f t="shared" si="2"/>
        <v>6264049.0242274599</v>
      </c>
      <c r="G19" s="474">
        <f t="shared" si="1"/>
        <v>0.41582130983213772</v>
      </c>
      <c r="J19" s="440"/>
      <c r="K19" s="440"/>
    </row>
    <row r="20" spans="1:11" ht="15.75">
      <c r="A20" s="470">
        <v>640600</v>
      </c>
      <c r="B20" s="119" t="s">
        <v>14</v>
      </c>
      <c r="C20" s="435">
        <v>4788209.3</v>
      </c>
      <c r="D20" s="435">
        <v>4752900.0112681901</v>
      </c>
      <c r="E20" s="477">
        <v>308767.3</v>
      </c>
      <c r="F20" s="480">
        <f t="shared" si="2"/>
        <v>4444132.7112681903</v>
      </c>
      <c r="G20" s="474">
        <f t="shared" si="1"/>
        <v>0.29501127432432517</v>
      </c>
      <c r="J20" s="440"/>
      <c r="K20" s="440"/>
    </row>
    <row r="21" spans="1:11" ht="15.75">
      <c r="A21" s="470">
        <v>560800</v>
      </c>
      <c r="B21" s="119" t="s">
        <v>15</v>
      </c>
      <c r="C21" s="435">
        <v>1596974.0800000001</v>
      </c>
      <c r="D21" s="435">
        <v>1576244.3857064401</v>
      </c>
      <c r="E21" s="477">
        <v>94627.86</v>
      </c>
      <c r="F21" s="480">
        <f t="shared" si="2"/>
        <v>1481616.52570644</v>
      </c>
      <c r="G21" s="474">
        <f t="shared" si="1"/>
        <v>9.8352953817147773E-2</v>
      </c>
      <c r="J21" s="440"/>
      <c r="K21" s="440"/>
    </row>
    <row r="22" spans="1:11" ht="15.75">
      <c r="A22" s="470">
        <v>661000</v>
      </c>
      <c r="B22" s="119" t="s">
        <v>16</v>
      </c>
      <c r="C22" s="435">
        <v>2543168.0699999901</v>
      </c>
      <c r="D22" s="435">
        <v>2492356.70384807</v>
      </c>
      <c r="E22" s="477">
        <v>181290.01</v>
      </c>
      <c r="F22" s="480">
        <f t="shared" si="2"/>
        <v>2311066.6938480698</v>
      </c>
      <c r="G22" s="474">
        <f t="shared" si="1"/>
        <v>0.1534136747698667</v>
      </c>
      <c r="J22" s="440"/>
      <c r="K22" s="440"/>
    </row>
    <row r="23" spans="1:11" ht="15.75">
      <c r="A23" s="470">
        <v>624200</v>
      </c>
      <c r="B23" s="119" t="s">
        <v>17</v>
      </c>
      <c r="C23" s="435">
        <v>811712.55</v>
      </c>
      <c r="D23" s="435">
        <v>783352.96201139898</v>
      </c>
      <c r="E23" s="477">
        <v>38848.17</v>
      </c>
      <c r="F23" s="480">
        <f t="shared" si="2"/>
        <v>744504.79201139894</v>
      </c>
      <c r="G23" s="474">
        <f t="shared" si="1"/>
        <v>4.9421860619723285E-2</v>
      </c>
      <c r="J23" s="440"/>
      <c r="K23" s="440"/>
    </row>
    <row r="24" spans="1:11" ht="15.75">
      <c r="A24" s="470">
        <v>360200</v>
      </c>
      <c r="B24" s="119" t="s">
        <v>18</v>
      </c>
      <c r="C24" s="435">
        <v>8355317.1699999897</v>
      </c>
      <c r="D24" s="435">
        <v>8366608.79541538</v>
      </c>
      <c r="E24" s="477">
        <v>523930.94</v>
      </c>
      <c r="F24" s="480">
        <f t="shared" si="2"/>
        <v>7842677.8554153796</v>
      </c>
      <c r="G24" s="474">
        <f t="shared" si="1"/>
        <v>0.52061415321258908</v>
      </c>
      <c r="J24" s="440"/>
      <c r="K24" s="440"/>
    </row>
    <row r="25" spans="1:11" ht="15.75">
      <c r="A25" s="470">
        <v>424701</v>
      </c>
      <c r="B25" s="119" t="s">
        <v>19</v>
      </c>
      <c r="C25" s="435">
        <v>3581326.21999999</v>
      </c>
      <c r="D25" s="435">
        <v>3571842.9888456198</v>
      </c>
      <c r="E25" s="477">
        <v>213975.28</v>
      </c>
      <c r="F25" s="480">
        <f t="shared" si="2"/>
        <v>3357867.70884562</v>
      </c>
      <c r="G25" s="474">
        <f t="shared" si="1"/>
        <v>0.22290262153678245</v>
      </c>
      <c r="J25" s="440"/>
      <c r="K25" s="440"/>
    </row>
    <row r="26" spans="1:11" ht="15.75">
      <c r="A26" s="470">
        <v>360800</v>
      </c>
      <c r="B26" s="119" t="s">
        <v>208</v>
      </c>
      <c r="C26" s="435">
        <v>1691633.27</v>
      </c>
      <c r="D26" s="435">
        <v>1659366.5370036301</v>
      </c>
      <c r="E26" s="477">
        <v>121644.35</v>
      </c>
      <c r="F26" s="480">
        <f t="shared" si="2"/>
        <v>1537722.18700363</v>
      </c>
      <c r="G26" s="474">
        <f t="shared" si="1"/>
        <v>0.10207737064073308</v>
      </c>
      <c r="J26" s="440"/>
      <c r="K26" s="440"/>
    </row>
    <row r="27" spans="1:11" ht="15.75">
      <c r="A27" s="470">
        <v>460800</v>
      </c>
      <c r="B27" s="119" t="s">
        <v>21</v>
      </c>
      <c r="C27" s="435">
        <v>3975237.3899999801</v>
      </c>
      <c r="D27" s="435">
        <v>3965334.05051741</v>
      </c>
      <c r="E27" s="477">
        <v>267581.15999999997</v>
      </c>
      <c r="F27" s="480">
        <f t="shared" si="2"/>
        <v>3697752.8905174099</v>
      </c>
      <c r="G27" s="474">
        <f t="shared" si="1"/>
        <v>0.24546494518537942</v>
      </c>
      <c r="J27" s="440"/>
      <c r="K27" s="440"/>
    </row>
    <row r="28" spans="1:11" ht="15.75">
      <c r="A28" s="470" t="s">
        <v>146</v>
      </c>
      <c r="B28" s="119" t="s">
        <v>22</v>
      </c>
      <c r="C28" s="435">
        <v>12108958.949999901</v>
      </c>
      <c r="D28" s="435">
        <v>11979320.9954251</v>
      </c>
      <c r="E28" s="477">
        <v>608070.47</v>
      </c>
      <c r="F28" s="480">
        <f t="shared" si="2"/>
        <v>11371250.525425099</v>
      </c>
      <c r="G28" s="474">
        <f t="shared" si="1"/>
        <v>0.75484854438775717</v>
      </c>
      <c r="J28" s="440"/>
      <c r="K28" s="440"/>
    </row>
    <row r="29" spans="1:11" ht="15.75">
      <c r="A29" s="470" t="s">
        <v>147</v>
      </c>
      <c r="B29" s="119" t="s">
        <v>23</v>
      </c>
      <c r="C29" s="435">
        <v>12617045.130000001</v>
      </c>
      <c r="D29" s="435">
        <v>12495442.8705035</v>
      </c>
      <c r="E29" s="477">
        <v>567610.46</v>
      </c>
      <c r="F29" s="480">
        <f t="shared" si="2"/>
        <v>11927832.410503499</v>
      </c>
      <c r="G29" s="474">
        <f t="shared" si="1"/>
        <v>0.79179567037400123</v>
      </c>
      <c r="J29" s="440"/>
      <c r="K29" s="440"/>
    </row>
    <row r="30" spans="1:11" ht="15.75">
      <c r="A30" s="470" t="s">
        <v>148</v>
      </c>
      <c r="B30" s="119" t="s">
        <v>24</v>
      </c>
      <c r="C30" s="435">
        <v>4737093.8099999996</v>
      </c>
      <c r="D30" s="435">
        <v>4678471.8966335598</v>
      </c>
      <c r="E30" s="477">
        <v>269200.67</v>
      </c>
      <c r="F30" s="480">
        <f t="shared" si="2"/>
        <v>4409271.2266335599</v>
      </c>
      <c r="G30" s="474">
        <f t="shared" si="1"/>
        <v>0.29269709253114345</v>
      </c>
      <c r="J30" s="440"/>
      <c r="K30" s="440"/>
    </row>
    <row r="31" spans="1:11" ht="15.75">
      <c r="A31" s="470">
        <v>384400</v>
      </c>
      <c r="B31" s="119" t="s">
        <v>25</v>
      </c>
      <c r="C31" s="435">
        <v>483643.47</v>
      </c>
      <c r="D31" s="435">
        <v>473309.60803391499</v>
      </c>
      <c r="E31" s="477">
        <v>32347.58</v>
      </c>
      <c r="F31" s="480">
        <f t="shared" si="2"/>
        <v>440962.02803391498</v>
      </c>
      <c r="G31" s="474">
        <f t="shared" si="1"/>
        <v>2.927202634815141E-2</v>
      </c>
      <c r="J31" s="440"/>
      <c r="K31" s="440"/>
    </row>
    <row r="32" spans="1:11" ht="15.75">
      <c r="A32" s="470">
        <v>380200</v>
      </c>
      <c r="B32" s="119" t="s">
        <v>26</v>
      </c>
      <c r="C32" s="435">
        <v>6233816.8699999703</v>
      </c>
      <c r="D32" s="435">
        <v>6276055.87942407</v>
      </c>
      <c r="E32" s="477">
        <v>374449.64</v>
      </c>
      <c r="F32" s="480">
        <f t="shared" si="2"/>
        <v>5901606.2394240703</v>
      </c>
      <c r="G32" s="474">
        <f t="shared" si="1"/>
        <v>0.39176156302408327</v>
      </c>
      <c r="J32" s="440"/>
      <c r="K32" s="440"/>
    </row>
    <row r="33" spans="1:11" ht="15.75">
      <c r="A33" s="470">
        <v>400200</v>
      </c>
      <c r="B33" s="119" t="s">
        <v>27</v>
      </c>
      <c r="C33" s="435">
        <v>15655324.57</v>
      </c>
      <c r="D33" s="435">
        <v>15568415.2924859</v>
      </c>
      <c r="E33" s="477">
        <v>1147157.19</v>
      </c>
      <c r="F33" s="480">
        <f t="shared" si="2"/>
        <v>14421258.102485901</v>
      </c>
      <c r="G33" s="474">
        <f t="shared" si="1"/>
        <v>0.95731473531093259</v>
      </c>
      <c r="J33" s="440"/>
      <c r="K33" s="440"/>
    </row>
    <row r="34" spans="1:11" ht="15.75">
      <c r="A34" s="470">
        <v>964700</v>
      </c>
      <c r="B34" s="119" t="s">
        <v>28</v>
      </c>
      <c r="C34" s="435">
        <v>2125710.25</v>
      </c>
      <c r="D34" s="435">
        <v>2104376.46273454</v>
      </c>
      <c r="E34" s="477">
        <v>123663.51</v>
      </c>
      <c r="F34" s="480">
        <f t="shared" si="2"/>
        <v>1980712.95273454</v>
      </c>
      <c r="G34" s="474">
        <f t="shared" si="1"/>
        <v>0.13148406904576138</v>
      </c>
      <c r="J34" s="440"/>
      <c r="K34" s="440"/>
    </row>
    <row r="35" spans="1:11" ht="15.75">
      <c r="A35" s="470">
        <v>840601</v>
      </c>
      <c r="B35" s="119" t="s">
        <v>29</v>
      </c>
      <c r="C35" s="435">
        <v>3547804.5599999898</v>
      </c>
      <c r="D35" s="435">
        <v>3530491.5191837498</v>
      </c>
      <c r="E35" s="477">
        <v>212204.07</v>
      </c>
      <c r="F35" s="480">
        <f t="shared" si="2"/>
        <v>3318287.44918375</v>
      </c>
      <c r="G35" s="474">
        <f t="shared" si="1"/>
        <v>0.22027519711011545</v>
      </c>
      <c r="J35" s="440"/>
      <c r="K35" s="440"/>
    </row>
    <row r="36" spans="1:11" ht="15.75">
      <c r="A36" s="470">
        <v>967101</v>
      </c>
      <c r="B36" s="119" t="s">
        <v>30</v>
      </c>
      <c r="C36" s="435">
        <v>4788834.9400000004</v>
      </c>
      <c r="D36" s="435">
        <v>4748493.6991282897</v>
      </c>
      <c r="E36" s="477">
        <v>266824.99</v>
      </c>
      <c r="F36" s="480">
        <f t="shared" si="2"/>
        <v>4481668.7091282895</v>
      </c>
      <c r="G36" s="474">
        <f t="shared" si="1"/>
        <v>0.29750299616999948</v>
      </c>
      <c r="J36" s="440"/>
      <c r="K36" s="440"/>
    </row>
    <row r="37" spans="1:11" ht="15.75">
      <c r="A37" s="470" t="s">
        <v>149</v>
      </c>
      <c r="B37" s="119" t="s">
        <v>31</v>
      </c>
      <c r="C37" s="435">
        <v>8138729.7999999803</v>
      </c>
      <c r="D37" s="435">
        <v>7999554.01547853</v>
      </c>
      <c r="E37" s="477">
        <v>381855.26</v>
      </c>
      <c r="F37" s="480">
        <f t="shared" si="2"/>
        <v>7617698.7554785302</v>
      </c>
      <c r="G37" s="474">
        <f t="shared" si="1"/>
        <v>0.50567954723189379</v>
      </c>
      <c r="J37" s="440"/>
      <c r="K37" s="440"/>
    </row>
    <row r="38" spans="1:11" ht="15.75">
      <c r="A38" s="470">
        <v>420200</v>
      </c>
      <c r="B38" s="119" t="s">
        <v>32</v>
      </c>
      <c r="C38" s="435">
        <v>12953185.189999999</v>
      </c>
      <c r="D38" s="435">
        <v>12894703.805155899</v>
      </c>
      <c r="E38" s="477">
        <v>797472.54</v>
      </c>
      <c r="F38" s="480">
        <f t="shared" si="2"/>
        <v>12097231.2651559</v>
      </c>
      <c r="G38" s="474">
        <f t="shared" si="1"/>
        <v>0.80304073779815222</v>
      </c>
      <c r="J38" s="440"/>
      <c r="K38" s="440"/>
    </row>
    <row r="39" spans="1:11" ht="15.75">
      <c r="A39" s="470">
        <v>700800</v>
      </c>
      <c r="B39" s="119" t="s">
        <v>33</v>
      </c>
      <c r="C39" s="482">
        <v>1421911.34</v>
      </c>
      <c r="D39" s="482">
        <v>1404895.25398731</v>
      </c>
      <c r="E39" s="483">
        <v>98617.82</v>
      </c>
      <c r="F39" s="480">
        <f t="shared" si="2"/>
        <v>1306277.4339873099</v>
      </c>
      <c r="G39" s="474">
        <f t="shared" si="1"/>
        <v>8.6713560430947731E-2</v>
      </c>
      <c r="J39" s="440"/>
      <c r="K39" s="440"/>
    </row>
    <row r="40" spans="1:11" ht="15.75">
      <c r="A40" s="470">
        <v>684901</v>
      </c>
      <c r="B40" s="119" t="s">
        <v>34</v>
      </c>
      <c r="C40" s="435">
        <v>1092321.93</v>
      </c>
      <c r="D40" s="435">
        <v>1085056.87080684</v>
      </c>
      <c r="E40" s="477">
        <v>75099.41</v>
      </c>
      <c r="F40" s="480">
        <f t="shared" si="2"/>
        <v>1009957.46080684</v>
      </c>
      <c r="G40" s="474">
        <f t="shared" si="1"/>
        <v>6.7043190850383502E-2</v>
      </c>
      <c r="J40" s="440"/>
      <c r="K40" s="440"/>
    </row>
    <row r="41" spans="1:11" ht="15.75">
      <c r="A41" s="470">
        <v>601000</v>
      </c>
      <c r="B41" s="119" t="s">
        <v>35</v>
      </c>
      <c r="C41" s="435">
        <v>2904063.66</v>
      </c>
      <c r="D41" s="435">
        <v>2876165.6154085798</v>
      </c>
      <c r="E41" s="477">
        <v>185363.59</v>
      </c>
      <c r="F41" s="480">
        <f t="shared" si="2"/>
        <v>2690802.02540858</v>
      </c>
      <c r="G41" s="474">
        <f t="shared" si="1"/>
        <v>0.17862133875019554</v>
      </c>
      <c r="J41" s="440"/>
      <c r="K41" s="440"/>
    </row>
    <row r="42" spans="1:11" ht="15.75">
      <c r="A42" s="470">
        <v>440200</v>
      </c>
      <c r="B42" s="119" t="s">
        <v>36</v>
      </c>
      <c r="C42" s="435">
        <v>8986348.5099999607</v>
      </c>
      <c r="D42" s="435">
        <v>8962629.7321537901</v>
      </c>
      <c r="E42" s="477">
        <v>551579.42000000004</v>
      </c>
      <c r="F42" s="480">
        <f t="shared" si="2"/>
        <v>8411050.3121537901</v>
      </c>
      <c r="G42" s="474">
        <f t="shared" si="1"/>
        <v>0.55834396319960844</v>
      </c>
      <c r="J42" s="440"/>
      <c r="K42" s="440"/>
    </row>
    <row r="43" spans="1:11" ht="15.75">
      <c r="A43" s="470">
        <v>460200</v>
      </c>
      <c r="B43" s="119" t="s">
        <v>37</v>
      </c>
      <c r="C43" s="435">
        <v>15633324.3999999</v>
      </c>
      <c r="D43" s="435">
        <v>15550234.0295201</v>
      </c>
      <c r="E43" s="477">
        <v>880339.65</v>
      </c>
      <c r="F43" s="480">
        <f t="shared" si="2"/>
        <v>14669894.3795201</v>
      </c>
      <c r="G43" s="474">
        <f t="shared" si="1"/>
        <v>0.97381975658204201</v>
      </c>
      <c r="J43" s="440"/>
      <c r="K43" s="440"/>
    </row>
    <row r="44" spans="1:11" ht="15.75">
      <c r="A44" s="470">
        <v>885100</v>
      </c>
      <c r="B44" s="119" t="s">
        <v>38</v>
      </c>
      <c r="C44" s="435">
        <v>2291781.77</v>
      </c>
      <c r="D44" s="435">
        <v>2241778.94742963</v>
      </c>
      <c r="E44" s="477">
        <v>148873.48000000001</v>
      </c>
      <c r="F44" s="480">
        <f t="shared" si="2"/>
        <v>2092905.46742963</v>
      </c>
      <c r="G44" s="474">
        <f t="shared" si="1"/>
        <v>0.13893165418333575</v>
      </c>
      <c r="J44" s="440"/>
      <c r="K44" s="440"/>
    </row>
    <row r="45" spans="1:11" ht="15.75">
      <c r="A45" s="470">
        <v>640801</v>
      </c>
      <c r="B45" s="119" t="s">
        <v>39</v>
      </c>
      <c r="C45" s="435">
        <v>1607626.01</v>
      </c>
      <c r="D45" s="435">
        <v>1586834.4900539799</v>
      </c>
      <c r="E45" s="477">
        <v>106541.52</v>
      </c>
      <c r="F45" s="480">
        <f t="shared" si="2"/>
        <v>1480292.9700539799</v>
      </c>
      <c r="G45" s="474">
        <f t="shared" si="1"/>
        <v>9.8265093290687514E-2</v>
      </c>
      <c r="J45" s="440"/>
      <c r="K45" s="440"/>
    </row>
    <row r="46" spans="1:11" ht="15.75">
      <c r="A46" s="470">
        <v>905100</v>
      </c>
      <c r="B46" s="119" t="s">
        <v>40</v>
      </c>
      <c r="C46" s="435">
        <v>5559441.26000001</v>
      </c>
      <c r="D46" s="435">
        <v>5495640.3270701598</v>
      </c>
      <c r="E46" s="477">
        <v>328366.2</v>
      </c>
      <c r="F46" s="480">
        <f t="shared" si="2"/>
        <v>5167274.1270701597</v>
      </c>
      <c r="G46" s="474">
        <f t="shared" si="1"/>
        <v>0.34301498718634671</v>
      </c>
      <c r="J46" s="440"/>
      <c r="K46" s="440"/>
    </row>
    <row r="47" spans="1:11" ht="15.75">
      <c r="A47" s="470">
        <v>705500</v>
      </c>
      <c r="B47" s="119" t="s">
        <v>41</v>
      </c>
      <c r="C47" s="435">
        <v>1639069.8900000099</v>
      </c>
      <c r="D47" s="435">
        <v>1622955.6603781299</v>
      </c>
      <c r="E47" s="477">
        <v>93951.08</v>
      </c>
      <c r="F47" s="480">
        <f t="shared" si="2"/>
        <v>1529004.5803781298</v>
      </c>
      <c r="G47" s="474">
        <f t="shared" si="1"/>
        <v>0.10149867679724678</v>
      </c>
      <c r="J47" s="440"/>
      <c r="K47" s="440"/>
    </row>
    <row r="48" spans="1:11" ht="15.75">
      <c r="A48" s="470" t="s">
        <v>150</v>
      </c>
      <c r="B48" s="119" t="s">
        <v>42</v>
      </c>
      <c r="C48" s="435">
        <v>12137283.829999899</v>
      </c>
      <c r="D48" s="435">
        <v>11731423.267325399</v>
      </c>
      <c r="E48" s="477">
        <v>454687.1</v>
      </c>
      <c r="F48" s="480">
        <f t="shared" si="2"/>
        <v>11276736.1673254</v>
      </c>
      <c r="G48" s="474">
        <f t="shared" si="1"/>
        <v>0.74857447404907429</v>
      </c>
      <c r="J48" s="440"/>
      <c r="K48" s="440"/>
    </row>
    <row r="49" spans="1:11" ht="15.75">
      <c r="A49" s="470">
        <v>641000</v>
      </c>
      <c r="B49" s="119" t="s">
        <v>43</v>
      </c>
      <c r="C49" s="435">
        <v>5823071.3399999999</v>
      </c>
      <c r="D49" s="435">
        <v>5804137.2413147697</v>
      </c>
      <c r="E49" s="477">
        <v>366668.06</v>
      </c>
      <c r="F49" s="480">
        <f t="shared" si="2"/>
        <v>5437469.1813147701</v>
      </c>
      <c r="G49" s="474">
        <f t="shared" si="1"/>
        <v>0.36095112736207208</v>
      </c>
      <c r="J49" s="440"/>
      <c r="K49" s="440"/>
    </row>
    <row r="50" spans="1:11" ht="15.75">
      <c r="A50" s="470">
        <v>500200</v>
      </c>
      <c r="B50" s="119" t="s">
        <v>44</v>
      </c>
      <c r="C50" s="435">
        <v>12336262.579999899</v>
      </c>
      <c r="D50" s="435">
        <v>12291238.3380112</v>
      </c>
      <c r="E50" s="477">
        <v>804178.29</v>
      </c>
      <c r="F50" s="480">
        <f t="shared" si="2"/>
        <v>11487060.048011199</v>
      </c>
      <c r="G50" s="474">
        <f t="shared" si="1"/>
        <v>0.76253623444039464</v>
      </c>
      <c r="J50" s="440"/>
      <c r="K50" s="440"/>
    </row>
    <row r="51" spans="1:11" ht="15.75">
      <c r="A51" s="470">
        <v>406400</v>
      </c>
      <c r="B51" s="119" t="s">
        <v>45</v>
      </c>
      <c r="C51" s="435">
        <v>7243514.7999999803</v>
      </c>
      <c r="D51" s="435">
        <v>7187761.3280137302</v>
      </c>
      <c r="E51" s="477">
        <v>401834.9</v>
      </c>
      <c r="F51" s="480">
        <f t="shared" si="2"/>
        <v>6785926.4280137299</v>
      </c>
      <c r="G51" s="474">
        <f t="shared" si="1"/>
        <v>0.45046467625134701</v>
      </c>
      <c r="J51" s="440"/>
      <c r="K51" s="440"/>
    </row>
    <row r="52" spans="1:11" ht="15.75">
      <c r="A52" s="470">
        <v>740600</v>
      </c>
      <c r="B52" s="119" t="s">
        <v>46</v>
      </c>
      <c r="C52" s="435">
        <v>11179968.6599999</v>
      </c>
      <c r="D52" s="435">
        <v>10908596.0350786</v>
      </c>
      <c r="E52" s="477">
        <v>526281.46</v>
      </c>
      <c r="F52" s="480">
        <f t="shared" si="2"/>
        <v>10382314.575078599</v>
      </c>
      <c r="G52" s="474">
        <f t="shared" si="1"/>
        <v>0.68920080749701873</v>
      </c>
      <c r="J52" s="440"/>
      <c r="K52" s="440"/>
    </row>
    <row r="53" spans="1:11" ht="15.75">
      <c r="A53" s="470" t="s">
        <v>151</v>
      </c>
      <c r="B53" s="119" t="s">
        <v>47</v>
      </c>
      <c r="C53" s="435">
        <v>6267298.7999999896</v>
      </c>
      <c r="D53" s="435">
        <v>6181355.7548796302</v>
      </c>
      <c r="E53" s="477">
        <v>353096.08</v>
      </c>
      <c r="F53" s="480">
        <f t="shared" si="2"/>
        <v>5828259.6748796301</v>
      </c>
      <c r="G53" s="474">
        <f t="shared" si="1"/>
        <v>0.38689265723765104</v>
      </c>
      <c r="J53" s="440"/>
      <c r="K53" s="440"/>
    </row>
    <row r="54" spans="1:11" ht="15.75">
      <c r="A54" s="470">
        <v>440801</v>
      </c>
      <c r="B54" s="119" t="s">
        <v>48</v>
      </c>
      <c r="C54" s="435">
        <v>3368554.02999999</v>
      </c>
      <c r="D54" s="435">
        <v>3384901.7009588801</v>
      </c>
      <c r="E54" s="477">
        <v>196944.52</v>
      </c>
      <c r="F54" s="480">
        <f t="shared" si="2"/>
        <v>3187957.1809588801</v>
      </c>
      <c r="G54" s="474">
        <f t="shared" si="1"/>
        <v>0.21162358812135551</v>
      </c>
      <c r="J54" s="440"/>
      <c r="K54" s="440"/>
    </row>
    <row r="55" spans="1:11" ht="15.75">
      <c r="A55" s="470">
        <v>321000</v>
      </c>
      <c r="B55" s="119" t="s">
        <v>49</v>
      </c>
      <c r="C55" s="435">
        <v>3273980.9</v>
      </c>
      <c r="D55" s="435">
        <v>3248676.5256291302</v>
      </c>
      <c r="E55" s="477">
        <v>222266.52</v>
      </c>
      <c r="F55" s="480">
        <f t="shared" si="2"/>
        <v>3026410.0056291302</v>
      </c>
      <c r="G55" s="474">
        <f t="shared" si="1"/>
        <v>0.20089973238755029</v>
      </c>
      <c r="J55" s="440"/>
      <c r="K55" s="440"/>
    </row>
    <row r="56" spans="1:11" ht="15.75">
      <c r="A56" s="470">
        <v>424700</v>
      </c>
      <c r="B56" s="119" t="s">
        <v>50</v>
      </c>
      <c r="C56" s="435">
        <v>1257105.9199999999</v>
      </c>
      <c r="D56" s="435">
        <v>1241128.7571958899</v>
      </c>
      <c r="E56" s="477">
        <v>77191.09</v>
      </c>
      <c r="F56" s="480">
        <f t="shared" si="2"/>
        <v>1163937.6671958899</v>
      </c>
      <c r="G56" s="474">
        <f t="shared" si="1"/>
        <v>7.7264734593300508E-2</v>
      </c>
      <c r="J56" s="440"/>
      <c r="K56" s="440"/>
    </row>
    <row r="57" spans="1:11" ht="15.75">
      <c r="A57" s="470">
        <v>905700</v>
      </c>
      <c r="B57" s="119" t="s">
        <v>51</v>
      </c>
      <c r="C57" s="435">
        <v>1599785.3</v>
      </c>
      <c r="D57" s="435">
        <v>1601567.2859263101</v>
      </c>
      <c r="E57" s="477">
        <v>91941.59</v>
      </c>
      <c r="F57" s="480">
        <f t="shared" si="2"/>
        <v>1509625.69592631</v>
      </c>
      <c r="G57" s="474">
        <f t="shared" si="1"/>
        <v>0.1002122639539445</v>
      </c>
      <c r="J57" s="440"/>
      <c r="K57" s="440"/>
    </row>
    <row r="58" spans="1:11" ht="15.75">
      <c r="A58" s="470">
        <v>560200</v>
      </c>
      <c r="B58" s="119" t="s">
        <v>52</v>
      </c>
      <c r="C58" s="435">
        <v>2296046.52999999</v>
      </c>
      <c r="D58" s="435">
        <v>2275965.9926501601</v>
      </c>
      <c r="E58" s="477">
        <v>147004.29999999999</v>
      </c>
      <c r="F58" s="480">
        <f t="shared" si="2"/>
        <v>2128961.6926501603</v>
      </c>
      <c r="G58" s="474">
        <f t="shared" si="1"/>
        <v>0.14132514547639799</v>
      </c>
      <c r="J58" s="440"/>
      <c r="K58" s="440"/>
    </row>
    <row r="59" spans="1:11" ht="15.75">
      <c r="A59" s="470">
        <v>540200</v>
      </c>
      <c r="B59" s="119" t="s">
        <v>53</v>
      </c>
      <c r="C59" s="435">
        <v>14675969.3999999</v>
      </c>
      <c r="D59" s="435">
        <v>14590466.6770487</v>
      </c>
      <c r="E59" s="477">
        <v>989850.16</v>
      </c>
      <c r="F59" s="480">
        <f t="shared" si="2"/>
        <v>13600616.5170487</v>
      </c>
      <c r="G59" s="474">
        <f t="shared" si="1"/>
        <v>0.9028387473933086</v>
      </c>
      <c r="J59" s="440"/>
      <c r="K59" s="440"/>
    </row>
    <row r="60" spans="1:11" ht="15.75">
      <c r="A60" s="470">
        <v>901201</v>
      </c>
      <c r="B60" s="119" t="s">
        <v>54</v>
      </c>
      <c r="C60" s="435">
        <v>4493526.0000000102</v>
      </c>
      <c r="D60" s="435">
        <v>4453041.9566933597</v>
      </c>
      <c r="E60" s="477">
        <v>281761.55</v>
      </c>
      <c r="F60" s="480">
        <f t="shared" si="2"/>
        <v>4171280.4066933598</v>
      </c>
      <c r="G60" s="474">
        <f t="shared" si="1"/>
        <v>0.2768987400449473</v>
      </c>
      <c r="J60" s="440"/>
      <c r="K60" s="440"/>
    </row>
    <row r="61" spans="1:11" ht="15.75">
      <c r="A61" s="470">
        <v>681000</v>
      </c>
      <c r="B61" s="119" t="s">
        <v>55</v>
      </c>
      <c r="C61" s="435">
        <v>2413866.81</v>
      </c>
      <c r="D61" s="435">
        <v>2418254.7427637302</v>
      </c>
      <c r="E61" s="477">
        <v>168171.29</v>
      </c>
      <c r="F61" s="480">
        <f t="shared" si="2"/>
        <v>2250083.4527637302</v>
      </c>
      <c r="G61" s="474">
        <f t="shared" si="1"/>
        <v>0.14936547350461135</v>
      </c>
      <c r="J61" s="440"/>
      <c r="K61" s="440"/>
    </row>
    <row r="62" spans="1:11" ht="15.75">
      <c r="A62" s="470">
        <v>960200</v>
      </c>
      <c r="B62" s="119" t="s">
        <v>56</v>
      </c>
      <c r="C62" s="435">
        <v>4023339.0099999802</v>
      </c>
      <c r="D62" s="435">
        <v>3988698.9693650501</v>
      </c>
      <c r="E62" s="477">
        <v>209639.95</v>
      </c>
      <c r="F62" s="480">
        <f t="shared" si="2"/>
        <v>3779059.0193650499</v>
      </c>
      <c r="G62" s="474">
        <f t="shared" si="1"/>
        <v>0.25086222430373301</v>
      </c>
      <c r="J62" s="440"/>
      <c r="K62" s="440"/>
    </row>
    <row r="63" spans="1:11" ht="15.75">
      <c r="A63" s="470">
        <v>326100</v>
      </c>
      <c r="B63" s="119" t="s">
        <v>57</v>
      </c>
      <c r="C63" s="435">
        <v>3514597.69</v>
      </c>
      <c r="D63" s="435">
        <v>3493354.5116844098</v>
      </c>
      <c r="E63" s="477">
        <v>243796.52</v>
      </c>
      <c r="F63" s="480">
        <f t="shared" si="2"/>
        <v>3249557.9916844098</v>
      </c>
      <c r="G63" s="474">
        <f t="shared" si="1"/>
        <v>0.21571278501357977</v>
      </c>
      <c r="J63" s="440"/>
      <c r="K63" s="440"/>
    </row>
    <row r="64" spans="1:11" ht="15.75">
      <c r="A64" s="470">
        <v>600202</v>
      </c>
      <c r="B64" s="119" t="s">
        <v>58</v>
      </c>
      <c r="C64" s="435">
        <v>6762400.4100000197</v>
      </c>
      <c r="D64" s="435">
        <v>6821966.0102679199</v>
      </c>
      <c r="E64" s="477">
        <v>382387.19</v>
      </c>
      <c r="F64" s="480">
        <f t="shared" si="2"/>
        <v>6439578.8202679195</v>
      </c>
      <c r="G64" s="474">
        <f t="shared" si="1"/>
        <v>0.42747336258935786</v>
      </c>
      <c r="J64" s="440"/>
      <c r="K64" s="440"/>
    </row>
    <row r="65" spans="1:11" ht="15.75">
      <c r="A65" s="470" t="s">
        <v>152</v>
      </c>
      <c r="B65" s="119" t="s">
        <v>59</v>
      </c>
      <c r="C65" s="435">
        <v>3704385.0899999901</v>
      </c>
      <c r="D65" s="435">
        <v>3802021.9263823298</v>
      </c>
      <c r="E65" s="477">
        <v>283902.59999999998</v>
      </c>
      <c r="F65" s="480">
        <f t="shared" si="2"/>
        <v>3518119.3263823297</v>
      </c>
      <c r="G65" s="474">
        <f t="shared" si="1"/>
        <v>0.23354047530342847</v>
      </c>
      <c r="J65" s="440"/>
      <c r="K65" s="440"/>
    </row>
    <row r="66" spans="1:11" ht="15.75">
      <c r="A66" s="470">
        <v>566900</v>
      </c>
      <c r="B66" s="119" t="s">
        <v>60</v>
      </c>
      <c r="C66" s="435">
        <v>2891000.9800000102</v>
      </c>
      <c r="D66" s="435">
        <v>2899779.73228306</v>
      </c>
      <c r="E66" s="477">
        <v>192276.56</v>
      </c>
      <c r="F66" s="480">
        <f t="shared" si="2"/>
        <v>2707503.1722830599</v>
      </c>
      <c r="G66" s="474">
        <f t="shared" si="1"/>
        <v>0.17972999750145771</v>
      </c>
      <c r="J66" s="440"/>
      <c r="K66" s="440"/>
    </row>
    <row r="67" spans="1:11" ht="15.75">
      <c r="A67" s="470">
        <v>620200</v>
      </c>
      <c r="B67" s="119" t="s">
        <v>61</v>
      </c>
      <c r="C67" s="435">
        <v>12571666.07</v>
      </c>
      <c r="D67" s="435">
        <v>12328300.947502401</v>
      </c>
      <c r="E67" s="477">
        <v>828744.66</v>
      </c>
      <c r="F67" s="480">
        <f t="shared" si="2"/>
        <v>11499556.287502401</v>
      </c>
      <c r="G67" s="474">
        <f t="shared" si="1"/>
        <v>0.76336576221917007</v>
      </c>
      <c r="J67" s="440"/>
      <c r="K67" s="440"/>
    </row>
    <row r="68" spans="1:11" ht="15.75">
      <c r="A68" s="470">
        <v>741001</v>
      </c>
      <c r="B68" s="119" t="s">
        <v>62</v>
      </c>
      <c r="C68" s="435">
        <v>4443473.1199999899</v>
      </c>
      <c r="D68" s="435">
        <v>4434314.4619144499</v>
      </c>
      <c r="E68" s="477">
        <v>253706.83</v>
      </c>
      <c r="F68" s="480">
        <f t="shared" si="2"/>
        <v>4180607.6319144499</v>
      </c>
      <c r="G68" s="474">
        <f t="shared" si="1"/>
        <v>0.27751790170756074</v>
      </c>
      <c r="J68" s="440"/>
      <c r="K68" s="440"/>
    </row>
    <row r="69" spans="1:11" ht="15.75">
      <c r="A69" s="470" t="s">
        <v>153</v>
      </c>
      <c r="B69" s="119" t="s">
        <v>63</v>
      </c>
      <c r="C69" s="435">
        <v>26354166.940000199</v>
      </c>
      <c r="D69" s="435">
        <v>25928191.514259301</v>
      </c>
      <c r="E69" s="477">
        <v>1271257.96</v>
      </c>
      <c r="F69" s="480">
        <f t="shared" si="2"/>
        <v>24656933.5542593</v>
      </c>
      <c r="G69" s="474">
        <f t="shared" si="1"/>
        <v>1.6367813162574296</v>
      </c>
      <c r="J69" s="440"/>
      <c r="K69" s="440"/>
    </row>
    <row r="70" spans="1:11" ht="15.75">
      <c r="A70" s="470">
        <v>741401</v>
      </c>
      <c r="B70" s="119" t="s">
        <v>64</v>
      </c>
      <c r="C70" s="435">
        <v>7670046.47999998</v>
      </c>
      <c r="D70" s="435">
        <v>7585174.7496732501</v>
      </c>
      <c r="E70" s="477">
        <v>488120.29</v>
      </c>
      <c r="F70" s="480">
        <f t="shared" si="2"/>
        <v>7097054.4596732501</v>
      </c>
      <c r="G70" s="474">
        <f t="shared" si="1"/>
        <v>0.47111803722438189</v>
      </c>
      <c r="J70" s="440"/>
      <c r="K70" s="440"/>
    </row>
    <row r="71" spans="1:11" ht="15.75">
      <c r="A71" s="470">
        <v>421200</v>
      </c>
      <c r="B71" s="119" t="s">
        <v>65</v>
      </c>
      <c r="C71" s="435">
        <v>2171591.29</v>
      </c>
      <c r="D71" s="435">
        <v>2150989.8825455601</v>
      </c>
      <c r="E71" s="477">
        <v>153342.47</v>
      </c>
      <c r="F71" s="480">
        <f t="shared" si="2"/>
        <v>1997647.4125455602</v>
      </c>
      <c r="G71" s="474">
        <f t="shared" si="1"/>
        <v>0.13260821562135217</v>
      </c>
      <c r="J71" s="440"/>
      <c r="K71" s="440"/>
    </row>
    <row r="72" spans="1:11" ht="15.75">
      <c r="A72" s="470">
        <v>660200</v>
      </c>
      <c r="B72" s="119" t="s">
        <v>66</v>
      </c>
      <c r="C72" s="435">
        <v>10521653.84</v>
      </c>
      <c r="D72" s="435">
        <v>10408334.290833499</v>
      </c>
      <c r="E72" s="477">
        <v>736404.89</v>
      </c>
      <c r="F72" s="480">
        <f t="shared" si="2"/>
        <v>9671929.4008334987</v>
      </c>
      <c r="G72" s="474">
        <f t="shared" si="1"/>
        <v>0.64204388192101558</v>
      </c>
      <c r="J72" s="440"/>
      <c r="K72" s="440"/>
    </row>
    <row r="73" spans="1:11" ht="15.75">
      <c r="A73" s="470">
        <v>761201</v>
      </c>
      <c r="B73" s="119" t="s">
        <v>67</v>
      </c>
      <c r="C73" s="435">
        <v>5832159.4299999997</v>
      </c>
      <c r="D73" s="435">
        <v>5768484.5810941802</v>
      </c>
      <c r="E73" s="477">
        <v>362055.58</v>
      </c>
      <c r="F73" s="480">
        <f t="shared" si="2"/>
        <v>5406429.0010941802</v>
      </c>
      <c r="G73" s="474">
        <f t="shared" si="1"/>
        <v>0.35889061213512702</v>
      </c>
      <c r="J73" s="440"/>
      <c r="K73" s="440"/>
    </row>
    <row r="74" spans="1:11" ht="15.75">
      <c r="A74" s="470">
        <v>701400</v>
      </c>
      <c r="B74" s="119" t="s">
        <v>68</v>
      </c>
      <c r="C74" s="435">
        <v>1397418.97</v>
      </c>
      <c r="D74" s="435">
        <v>1393500.7860177101</v>
      </c>
      <c r="E74" s="477">
        <v>86239.22</v>
      </c>
      <c r="F74" s="480">
        <f t="shared" ref="F74:F127" si="3">D74-E74</f>
        <v>1307261.5660177101</v>
      </c>
      <c r="G74" s="474">
        <f t="shared" ref="G74:G127" si="4">F74/$F$128*100</f>
        <v>8.6778889273098556E-2</v>
      </c>
      <c r="J74" s="440"/>
      <c r="K74" s="440"/>
    </row>
    <row r="75" spans="1:11" ht="15.75">
      <c r="A75" s="470">
        <v>680200</v>
      </c>
      <c r="B75" s="119" t="s">
        <v>69</v>
      </c>
      <c r="C75" s="435">
        <v>6004230.1899999902</v>
      </c>
      <c r="D75" s="435">
        <v>5984360.8248836696</v>
      </c>
      <c r="E75" s="477">
        <v>372148.95</v>
      </c>
      <c r="F75" s="480">
        <f t="shared" si="3"/>
        <v>5612211.8748836694</v>
      </c>
      <c r="G75" s="474">
        <f t="shared" si="4"/>
        <v>0.37255093053129723</v>
      </c>
      <c r="J75" s="440"/>
      <c r="K75" s="440"/>
    </row>
    <row r="76" spans="1:11" ht="15.75">
      <c r="A76" s="470">
        <v>700200</v>
      </c>
      <c r="B76" s="119" t="s">
        <v>70</v>
      </c>
      <c r="C76" s="435">
        <v>13573251.7399999</v>
      </c>
      <c r="D76" s="435">
        <v>13450027.8520879</v>
      </c>
      <c r="E76" s="477">
        <v>862571.85</v>
      </c>
      <c r="F76" s="480">
        <f t="shared" si="3"/>
        <v>12587456.0020879</v>
      </c>
      <c r="G76" s="474">
        <f t="shared" si="4"/>
        <v>0.83558293078463186</v>
      </c>
      <c r="J76" s="440"/>
      <c r="K76" s="440"/>
    </row>
    <row r="77" spans="1:11" ht="15.75">
      <c r="A77" s="470" t="s">
        <v>154</v>
      </c>
      <c r="B77" s="119" t="s">
        <v>71</v>
      </c>
      <c r="C77" s="435">
        <v>2926152.89</v>
      </c>
      <c r="D77" s="435">
        <v>2753863.7555755302</v>
      </c>
      <c r="E77" s="477">
        <v>178158.2</v>
      </c>
      <c r="F77" s="480">
        <f t="shared" si="3"/>
        <v>2575705.55557553</v>
      </c>
      <c r="G77" s="474">
        <f t="shared" si="4"/>
        <v>0.17098098270286455</v>
      </c>
      <c r="J77" s="440"/>
      <c r="K77" s="440"/>
    </row>
    <row r="78" spans="1:11" ht="15.75">
      <c r="A78" s="470" t="s">
        <v>155</v>
      </c>
      <c r="B78" s="119" t="s">
        <v>72</v>
      </c>
      <c r="C78" s="435">
        <v>26300440.8700004</v>
      </c>
      <c r="D78" s="435">
        <v>25962732.557324201</v>
      </c>
      <c r="E78" s="477">
        <v>1120338.26</v>
      </c>
      <c r="F78" s="480">
        <f t="shared" si="3"/>
        <v>24842394.297324199</v>
      </c>
      <c r="G78" s="474">
        <f t="shared" si="4"/>
        <v>1.649092607054391</v>
      </c>
      <c r="J78" s="440"/>
      <c r="K78" s="440"/>
    </row>
    <row r="79" spans="1:11" ht="15.75">
      <c r="A79" s="470">
        <v>961000</v>
      </c>
      <c r="B79" s="119" t="s">
        <v>73</v>
      </c>
      <c r="C79" s="435">
        <v>1614953.16</v>
      </c>
      <c r="D79" s="435">
        <v>1594475.8855832701</v>
      </c>
      <c r="E79" s="477">
        <v>103148.19</v>
      </c>
      <c r="F79" s="480">
        <f t="shared" si="3"/>
        <v>1491327.6955832702</v>
      </c>
      <c r="G79" s="474">
        <f t="shared" si="4"/>
        <v>9.8997602567910709E-2</v>
      </c>
      <c r="J79" s="440"/>
      <c r="K79" s="440"/>
    </row>
    <row r="80" spans="1:11" ht="15.75">
      <c r="A80" s="470">
        <v>887600</v>
      </c>
      <c r="B80" s="119" t="s">
        <v>74</v>
      </c>
      <c r="C80" s="435">
        <v>936477.24000000104</v>
      </c>
      <c r="D80" s="435">
        <v>894474.12374755996</v>
      </c>
      <c r="E80" s="477">
        <v>97583.31</v>
      </c>
      <c r="F80" s="480">
        <f t="shared" si="3"/>
        <v>796890.81374755991</v>
      </c>
      <c r="G80" s="474">
        <f t="shared" si="4"/>
        <v>5.2899359612942259E-2</v>
      </c>
      <c r="J80" s="440"/>
      <c r="K80" s="440"/>
    </row>
    <row r="81" spans="1:11" ht="15.75">
      <c r="A81" s="470">
        <v>967300</v>
      </c>
      <c r="B81" s="119" t="s">
        <v>75</v>
      </c>
      <c r="C81" s="435">
        <v>1179718.29</v>
      </c>
      <c r="D81" s="435">
        <v>1187865.7062143199</v>
      </c>
      <c r="E81" s="477">
        <v>59202.73</v>
      </c>
      <c r="F81" s="480">
        <f t="shared" si="3"/>
        <v>1128662.9762143199</v>
      </c>
      <c r="G81" s="474">
        <f t="shared" si="4"/>
        <v>7.4923123256743426E-2</v>
      </c>
      <c r="J81" s="440"/>
      <c r="K81" s="440"/>
    </row>
    <row r="82" spans="1:11" ht="15.75">
      <c r="A82" s="470">
        <v>327100</v>
      </c>
      <c r="B82" s="119" t="s">
        <v>76</v>
      </c>
      <c r="C82" s="435">
        <v>1974242.6200000099</v>
      </c>
      <c r="D82" s="435">
        <v>1941124.50583865</v>
      </c>
      <c r="E82" s="477">
        <v>126959.12</v>
      </c>
      <c r="F82" s="480">
        <f t="shared" si="3"/>
        <v>1814165.3858386502</v>
      </c>
      <c r="G82" s="474">
        <f t="shared" si="4"/>
        <v>0.12042827635509903</v>
      </c>
      <c r="J82" s="440"/>
      <c r="K82" s="440"/>
    </row>
    <row r="83" spans="1:11" ht="15.75">
      <c r="A83" s="470">
        <v>647900</v>
      </c>
      <c r="B83" s="119" t="s">
        <v>77</v>
      </c>
      <c r="C83" s="435">
        <v>2140342.89</v>
      </c>
      <c r="D83" s="435">
        <v>2123405.23367699</v>
      </c>
      <c r="E83" s="477">
        <v>125459.63</v>
      </c>
      <c r="F83" s="480">
        <f t="shared" si="3"/>
        <v>1997945.6036769901</v>
      </c>
      <c r="G83" s="474">
        <f t="shared" si="4"/>
        <v>0.13262801020252035</v>
      </c>
      <c r="J83" s="440"/>
      <c r="K83" s="440"/>
    </row>
    <row r="84" spans="1:11" ht="15.75">
      <c r="A84" s="470">
        <v>740202</v>
      </c>
      <c r="B84" s="119" t="s">
        <v>78</v>
      </c>
      <c r="C84" s="435">
        <v>27697435.0100003</v>
      </c>
      <c r="D84" s="435">
        <v>27257880.4951884</v>
      </c>
      <c r="E84" s="477">
        <v>1615413.15</v>
      </c>
      <c r="F84" s="480">
        <f t="shared" si="3"/>
        <v>25642467.345188402</v>
      </c>
      <c r="G84" s="474">
        <f t="shared" si="4"/>
        <v>1.7022032103458964</v>
      </c>
      <c r="J84" s="440"/>
      <c r="K84" s="440"/>
    </row>
    <row r="85" spans="1:11" ht="15.75">
      <c r="A85" s="470" t="s">
        <v>156</v>
      </c>
      <c r="B85" s="119" t="s">
        <v>79</v>
      </c>
      <c r="C85" s="435">
        <v>16712952.689999901</v>
      </c>
      <c r="D85" s="435">
        <v>16637782.2535682</v>
      </c>
      <c r="E85" s="477">
        <v>1006088.12</v>
      </c>
      <c r="F85" s="480">
        <f t="shared" si="3"/>
        <v>15631694.133568201</v>
      </c>
      <c r="G85" s="474">
        <f t="shared" si="4"/>
        <v>1.0376661332591202</v>
      </c>
      <c r="J85" s="440"/>
      <c r="K85" s="440"/>
    </row>
    <row r="86" spans="1:11" ht="15.75">
      <c r="A86" s="470">
        <v>546701</v>
      </c>
      <c r="B86" s="119" t="s">
        <v>80</v>
      </c>
      <c r="C86" s="435">
        <v>8091928.8000000203</v>
      </c>
      <c r="D86" s="435">
        <v>8155649.5625208803</v>
      </c>
      <c r="E86" s="477">
        <v>459425.27</v>
      </c>
      <c r="F86" s="480">
        <f t="shared" si="3"/>
        <v>7696224.2925208807</v>
      </c>
      <c r="G86" s="474">
        <f t="shared" si="4"/>
        <v>0.51089224456902049</v>
      </c>
      <c r="J86" s="440"/>
      <c r="K86" s="440"/>
    </row>
    <row r="87" spans="1:11" ht="15.75">
      <c r="A87" s="470">
        <v>427500</v>
      </c>
      <c r="B87" s="119" t="s">
        <v>81</v>
      </c>
      <c r="C87" s="435">
        <v>2547155.2299999902</v>
      </c>
      <c r="D87" s="435">
        <v>2519276.3998267101</v>
      </c>
      <c r="E87" s="477">
        <v>165644</v>
      </c>
      <c r="F87" s="480">
        <f t="shared" si="3"/>
        <v>2353632.3998267101</v>
      </c>
      <c r="G87" s="474">
        <f t="shared" si="4"/>
        <v>0.15623927966943096</v>
      </c>
      <c r="J87" s="440"/>
      <c r="K87" s="440"/>
    </row>
    <row r="88" spans="1:11" ht="15.75">
      <c r="A88" s="470">
        <v>641401</v>
      </c>
      <c r="B88" s="119" t="s">
        <v>82</v>
      </c>
      <c r="C88" s="435">
        <v>1618560.56</v>
      </c>
      <c r="D88" s="435">
        <v>1581885.32660094</v>
      </c>
      <c r="E88" s="477">
        <v>96876.38</v>
      </c>
      <c r="F88" s="480">
        <f t="shared" si="3"/>
        <v>1485008.9466009401</v>
      </c>
      <c r="G88" s="474">
        <f t="shared" si="4"/>
        <v>9.8578150154915417E-2</v>
      </c>
      <c r="J88" s="440"/>
      <c r="K88" s="440"/>
    </row>
    <row r="89" spans="1:11" ht="15.75">
      <c r="A89" s="470">
        <v>321400</v>
      </c>
      <c r="B89" s="119" t="s">
        <v>83</v>
      </c>
      <c r="C89" s="435">
        <v>3041875.79</v>
      </c>
      <c r="D89" s="435">
        <v>3031805.71698198</v>
      </c>
      <c r="E89" s="477">
        <v>203578.47</v>
      </c>
      <c r="F89" s="480">
        <f t="shared" si="3"/>
        <v>2828227.2469819798</v>
      </c>
      <c r="G89" s="474">
        <f t="shared" si="4"/>
        <v>0.1877439262998149</v>
      </c>
      <c r="J89" s="440"/>
      <c r="K89" s="440"/>
    </row>
    <row r="90" spans="1:11" ht="15.75">
      <c r="A90" s="470">
        <v>760202</v>
      </c>
      <c r="B90" s="119" t="s">
        <v>84</v>
      </c>
      <c r="C90" s="435">
        <v>5597821.4599999804</v>
      </c>
      <c r="D90" s="435">
        <v>5519395.4991255002</v>
      </c>
      <c r="E90" s="477">
        <v>293934.32</v>
      </c>
      <c r="F90" s="480">
        <f t="shared" si="3"/>
        <v>5225461.1791254999</v>
      </c>
      <c r="G90" s="474">
        <f t="shared" si="4"/>
        <v>0.34687757129246433</v>
      </c>
      <c r="J90" s="440"/>
      <c r="K90" s="440"/>
    </row>
    <row r="91" spans="1:11" ht="15.75">
      <c r="A91" s="470">
        <v>641600</v>
      </c>
      <c r="B91" s="119" t="s">
        <v>85</v>
      </c>
      <c r="C91" s="435">
        <v>2686849.64</v>
      </c>
      <c r="D91" s="435">
        <v>2678620.4860527902</v>
      </c>
      <c r="E91" s="477">
        <v>191387.74</v>
      </c>
      <c r="F91" s="480">
        <f t="shared" si="3"/>
        <v>2487232.7460527904</v>
      </c>
      <c r="G91" s="474">
        <f t="shared" si="4"/>
        <v>0.16510796360643246</v>
      </c>
      <c r="J91" s="440"/>
      <c r="K91" s="440"/>
    </row>
    <row r="92" spans="1:11" ht="15.75">
      <c r="A92" s="470">
        <v>427300</v>
      </c>
      <c r="B92" s="119" t="s">
        <v>217</v>
      </c>
      <c r="C92" s="435">
        <v>5416551.3299999898</v>
      </c>
      <c r="D92" s="435">
        <v>5395697.4829335101</v>
      </c>
      <c r="E92" s="477">
        <v>341027.91</v>
      </c>
      <c r="F92" s="480">
        <f t="shared" si="3"/>
        <v>5054669.5729335099</v>
      </c>
      <c r="G92" s="474">
        <f t="shared" si="4"/>
        <v>0.33554004996713488</v>
      </c>
      <c r="J92" s="440"/>
      <c r="K92" s="440"/>
    </row>
    <row r="93" spans="1:11" ht="15.75">
      <c r="A93" s="470">
        <v>427700</v>
      </c>
      <c r="B93" s="119" t="s">
        <v>87</v>
      </c>
      <c r="C93" s="435">
        <v>1719334.46</v>
      </c>
      <c r="D93" s="435">
        <v>1713130.1285270001</v>
      </c>
      <c r="E93" s="477">
        <v>111595.79</v>
      </c>
      <c r="F93" s="480">
        <f t="shared" si="3"/>
        <v>1601534.338527</v>
      </c>
      <c r="G93" s="474">
        <f t="shared" si="4"/>
        <v>0.10631336118407451</v>
      </c>
      <c r="J93" s="440"/>
      <c r="K93" s="440"/>
    </row>
    <row r="94" spans="1:11" ht="15.75">
      <c r="A94" s="470">
        <v>780200</v>
      </c>
      <c r="B94" s="119" t="s">
        <v>88</v>
      </c>
      <c r="C94" s="435">
        <v>11084008.6199999</v>
      </c>
      <c r="D94" s="435">
        <v>10861974.2537916</v>
      </c>
      <c r="E94" s="477">
        <v>785862.58</v>
      </c>
      <c r="F94" s="480">
        <f t="shared" si="3"/>
        <v>10076111.6737916</v>
      </c>
      <c r="G94" s="474">
        <f t="shared" si="4"/>
        <v>0.66887438747777828</v>
      </c>
      <c r="J94" s="440"/>
      <c r="K94" s="440"/>
    </row>
    <row r="95" spans="1:11" ht="15.75">
      <c r="A95" s="470">
        <v>766300</v>
      </c>
      <c r="B95" s="119" t="s">
        <v>89</v>
      </c>
      <c r="C95" s="435">
        <v>2198588.2999999998</v>
      </c>
      <c r="D95" s="435">
        <v>2019328.9538956599</v>
      </c>
      <c r="E95" s="477">
        <v>121880.59</v>
      </c>
      <c r="F95" s="480">
        <f t="shared" si="3"/>
        <v>1897448.3638956598</v>
      </c>
      <c r="G95" s="474">
        <f t="shared" si="4"/>
        <v>0.12595678305874158</v>
      </c>
      <c r="J95" s="440"/>
      <c r="K95" s="440"/>
    </row>
    <row r="96" spans="1:11" ht="15.75">
      <c r="A96" s="470">
        <v>888301</v>
      </c>
      <c r="B96" s="119" t="s">
        <v>90</v>
      </c>
      <c r="C96" s="435">
        <v>2199753.5099999998</v>
      </c>
      <c r="D96" s="435">
        <v>2167742.9061965202</v>
      </c>
      <c r="E96" s="477">
        <v>195262.17</v>
      </c>
      <c r="F96" s="480">
        <f t="shared" si="3"/>
        <v>1972480.7361965203</v>
      </c>
      <c r="G96" s="474">
        <f t="shared" si="4"/>
        <v>0.13093759646062969</v>
      </c>
      <c r="J96" s="440"/>
      <c r="K96" s="440"/>
    </row>
    <row r="97" spans="1:11" ht="15.75">
      <c r="A97" s="470" t="s">
        <v>157</v>
      </c>
      <c r="B97" s="119" t="s">
        <v>91</v>
      </c>
      <c r="C97" s="435">
        <v>5236879.8999999901</v>
      </c>
      <c r="D97" s="435">
        <v>5173210.3819948398</v>
      </c>
      <c r="E97" s="477">
        <v>309576.78999999998</v>
      </c>
      <c r="F97" s="480">
        <f t="shared" si="3"/>
        <v>4863633.5919948397</v>
      </c>
      <c r="G97" s="474">
        <f t="shared" si="4"/>
        <v>0.3228586626549112</v>
      </c>
      <c r="J97" s="440"/>
      <c r="K97" s="440"/>
    </row>
    <row r="98" spans="1:11" ht="15.75">
      <c r="A98" s="470">
        <v>648500</v>
      </c>
      <c r="B98" s="119" t="s">
        <v>92</v>
      </c>
      <c r="C98" s="435">
        <v>836928.28</v>
      </c>
      <c r="D98" s="435">
        <v>833109.30419227004</v>
      </c>
      <c r="E98" s="477">
        <v>44900.54</v>
      </c>
      <c r="F98" s="480">
        <f t="shared" si="3"/>
        <v>788208.76419227</v>
      </c>
      <c r="G98" s="474">
        <f t="shared" si="4"/>
        <v>5.2323026125744909E-2</v>
      </c>
      <c r="J98" s="440"/>
      <c r="K98" s="440"/>
    </row>
    <row r="99" spans="1:11" ht="15.75">
      <c r="A99" s="470">
        <v>387500</v>
      </c>
      <c r="B99" s="119" t="s">
        <v>93</v>
      </c>
      <c r="C99" s="435">
        <v>864347.34000000102</v>
      </c>
      <c r="D99" s="435">
        <v>864957.64135539497</v>
      </c>
      <c r="E99" s="477">
        <v>55000.72</v>
      </c>
      <c r="F99" s="480">
        <f t="shared" si="3"/>
        <v>809956.921355395</v>
      </c>
      <c r="G99" s="474">
        <f t="shared" si="4"/>
        <v>5.376671648688814E-2</v>
      </c>
      <c r="J99" s="440"/>
      <c r="K99" s="440"/>
    </row>
    <row r="100" spans="1:11" ht="15.75">
      <c r="A100" s="470">
        <v>407700</v>
      </c>
      <c r="B100" s="119" t="s">
        <v>94</v>
      </c>
      <c r="C100" s="435">
        <v>1925529.3100000101</v>
      </c>
      <c r="D100" s="435">
        <v>1887607.6284831299</v>
      </c>
      <c r="E100" s="477">
        <v>145098.01999999999</v>
      </c>
      <c r="F100" s="480">
        <f t="shared" si="3"/>
        <v>1742509.6084831299</v>
      </c>
      <c r="G100" s="474">
        <f t="shared" si="4"/>
        <v>0.11567160872977067</v>
      </c>
      <c r="J100" s="440"/>
      <c r="K100" s="440"/>
    </row>
    <row r="101" spans="1:11" ht="15.75">
      <c r="A101" s="470">
        <v>961600</v>
      </c>
      <c r="B101" s="119" t="s">
        <v>95</v>
      </c>
      <c r="C101" s="435">
        <v>2886502.97000001</v>
      </c>
      <c r="D101" s="435">
        <v>2873964.7309595398</v>
      </c>
      <c r="E101" s="477">
        <v>162430.76999999999</v>
      </c>
      <c r="F101" s="480">
        <f t="shared" si="3"/>
        <v>2711533.9609595397</v>
      </c>
      <c r="G101" s="474">
        <f t="shared" si="4"/>
        <v>0.17999757009238537</v>
      </c>
      <c r="J101" s="440"/>
      <c r="K101" s="440"/>
    </row>
    <row r="102" spans="1:11" ht="15.75">
      <c r="A102" s="470">
        <v>661400</v>
      </c>
      <c r="B102" s="119" t="s">
        <v>96</v>
      </c>
      <c r="C102" s="435">
        <v>5248031.9500000104</v>
      </c>
      <c r="D102" s="435">
        <v>5008742.2865919303</v>
      </c>
      <c r="E102" s="477">
        <v>396106.54</v>
      </c>
      <c r="F102" s="480">
        <f t="shared" si="3"/>
        <v>4612635.7465919303</v>
      </c>
      <c r="G102" s="474">
        <f t="shared" si="4"/>
        <v>0.30619687529711603</v>
      </c>
      <c r="J102" s="440"/>
      <c r="K102" s="440"/>
    </row>
    <row r="103" spans="1:11" ht="15.75">
      <c r="A103" s="470">
        <v>568700</v>
      </c>
      <c r="B103" s="119" t="s">
        <v>97</v>
      </c>
      <c r="C103" s="435">
        <v>2119579.12</v>
      </c>
      <c r="D103" s="435">
        <v>2092280.93482211</v>
      </c>
      <c r="E103" s="477">
        <v>154682.38</v>
      </c>
      <c r="F103" s="480">
        <f t="shared" si="3"/>
        <v>1937598.5548221101</v>
      </c>
      <c r="G103" s="474">
        <f t="shared" si="4"/>
        <v>0.12862204077247827</v>
      </c>
      <c r="J103" s="440"/>
      <c r="K103" s="440"/>
    </row>
    <row r="104" spans="1:11" ht="15.75">
      <c r="A104" s="470" t="s">
        <v>158</v>
      </c>
      <c r="B104" s="119" t="s">
        <v>98</v>
      </c>
      <c r="C104" s="435">
        <v>20566462.780000001</v>
      </c>
      <c r="D104" s="435">
        <v>20411274.237609301</v>
      </c>
      <c r="E104" s="477">
        <v>1147046.1399999999</v>
      </c>
      <c r="F104" s="480">
        <f t="shared" si="3"/>
        <v>19264228.0976093</v>
      </c>
      <c r="G104" s="474">
        <f t="shared" si="4"/>
        <v>1.2788017030950514</v>
      </c>
      <c r="J104" s="440"/>
      <c r="K104" s="440"/>
    </row>
    <row r="105" spans="1:11" ht="15.75">
      <c r="A105" s="470">
        <v>840200</v>
      </c>
      <c r="B105" s="119" t="s">
        <v>99</v>
      </c>
      <c r="C105" s="435">
        <v>15127535.099999901</v>
      </c>
      <c r="D105" s="435">
        <v>15176618.791777199</v>
      </c>
      <c r="E105" s="477">
        <v>891624.07</v>
      </c>
      <c r="F105" s="480">
        <f t="shared" si="3"/>
        <v>14284994.721777199</v>
      </c>
      <c r="G105" s="474">
        <f t="shared" si="4"/>
        <v>0.94826927330555888</v>
      </c>
      <c r="J105" s="440"/>
      <c r="K105" s="440"/>
    </row>
    <row r="106" spans="1:11" ht="15.75">
      <c r="A106" s="470" t="s">
        <v>159</v>
      </c>
      <c r="B106" s="119" t="s">
        <v>100</v>
      </c>
      <c r="C106" s="435">
        <v>5500899.9299999904</v>
      </c>
      <c r="D106" s="435">
        <v>5406238.24893953</v>
      </c>
      <c r="E106" s="477">
        <v>284376.48</v>
      </c>
      <c r="F106" s="480">
        <f t="shared" si="3"/>
        <v>5121861.7689395305</v>
      </c>
      <c r="G106" s="474">
        <f t="shared" si="4"/>
        <v>0.34000041527488678</v>
      </c>
      <c r="J106" s="440"/>
      <c r="K106" s="440"/>
    </row>
    <row r="107" spans="1:11" ht="15.75">
      <c r="A107" s="470" t="s">
        <v>160</v>
      </c>
      <c r="B107" s="119" t="s">
        <v>101</v>
      </c>
      <c r="C107" s="435">
        <v>1839464.93</v>
      </c>
      <c r="D107" s="435">
        <v>1808908.5136565999</v>
      </c>
      <c r="E107" s="477">
        <v>95954.06</v>
      </c>
      <c r="F107" s="480">
        <f t="shared" si="3"/>
        <v>1712954.4536565999</v>
      </c>
      <c r="G107" s="474">
        <f t="shared" si="4"/>
        <v>0.11370967274479887</v>
      </c>
      <c r="J107" s="440"/>
      <c r="K107" s="440"/>
    </row>
    <row r="108" spans="1:11" ht="15.75">
      <c r="A108" s="470" t="s">
        <v>161</v>
      </c>
      <c r="B108" s="119" t="s">
        <v>102</v>
      </c>
      <c r="C108" s="435">
        <v>16149111.419999899</v>
      </c>
      <c r="D108" s="435">
        <v>15937567.5618087</v>
      </c>
      <c r="E108" s="477">
        <v>966149.26</v>
      </c>
      <c r="F108" s="480">
        <f t="shared" si="3"/>
        <v>14971418.3018087</v>
      </c>
      <c r="G108" s="474">
        <f t="shared" si="4"/>
        <v>0.99383557571545522</v>
      </c>
      <c r="J108" s="440"/>
      <c r="K108" s="440"/>
    </row>
    <row r="109" spans="1:11" ht="15.75">
      <c r="A109" s="470">
        <v>328200</v>
      </c>
      <c r="B109" s="119" t="s">
        <v>103</v>
      </c>
      <c r="C109" s="435">
        <v>2434401.73999999</v>
      </c>
      <c r="D109" s="435">
        <v>2419218.0079691401</v>
      </c>
      <c r="E109" s="477">
        <v>149969.72</v>
      </c>
      <c r="F109" s="480">
        <f t="shared" si="3"/>
        <v>2269248.2879691399</v>
      </c>
      <c r="G109" s="474">
        <f t="shared" si="4"/>
        <v>0.15063767728957667</v>
      </c>
      <c r="J109" s="440"/>
      <c r="K109" s="440"/>
    </row>
    <row r="110" spans="1:11" ht="15.75">
      <c r="A110" s="470">
        <v>621200</v>
      </c>
      <c r="B110" s="119" t="s">
        <v>104</v>
      </c>
      <c r="C110" s="435">
        <v>2230259.77</v>
      </c>
      <c r="D110" s="435">
        <v>2193870.9327098601</v>
      </c>
      <c r="E110" s="477">
        <v>161445.92000000001</v>
      </c>
      <c r="F110" s="480">
        <f t="shared" si="3"/>
        <v>2032425.0127098602</v>
      </c>
      <c r="G110" s="474">
        <f t="shared" si="4"/>
        <v>0.1349168289794542</v>
      </c>
      <c r="J110" s="440"/>
      <c r="K110" s="440"/>
    </row>
    <row r="111" spans="1:11" ht="15.75">
      <c r="A111" s="470">
        <v>941600</v>
      </c>
      <c r="B111" s="119" t="s">
        <v>105</v>
      </c>
      <c r="C111" s="435">
        <v>8511994.3600000106</v>
      </c>
      <c r="D111" s="435">
        <v>8487726.0917211398</v>
      </c>
      <c r="E111" s="477">
        <v>520798.45</v>
      </c>
      <c r="F111" s="480">
        <f t="shared" si="3"/>
        <v>7966927.6417211397</v>
      </c>
      <c r="G111" s="474">
        <f t="shared" si="4"/>
        <v>0.52886212647847453</v>
      </c>
      <c r="J111" s="440"/>
      <c r="K111" s="440"/>
    </row>
    <row r="112" spans="1:11" ht="15.75">
      <c r="A112" s="470" t="s">
        <v>162</v>
      </c>
      <c r="B112" s="119" t="s">
        <v>106</v>
      </c>
      <c r="C112" s="435">
        <v>13177056.089999899</v>
      </c>
      <c r="D112" s="435">
        <v>10685801.120281201</v>
      </c>
      <c r="E112" s="477">
        <v>543153.06999999995</v>
      </c>
      <c r="F112" s="480">
        <f t="shared" si="3"/>
        <v>10142648.050281201</v>
      </c>
      <c r="G112" s="474">
        <f t="shared" si="4"/>
        <v>0.67329121804797043</v>
      </c>
      <c r="J112" s="440"/>
      <c r="K112" s="440"/>
    </row>
    <row r="113" spans="1:11" ht="15.75">
      <c r="A113" s="470">
        <v>941800</v>
      </c>
      <c r="B113" s="119" t="s">
        <v>107</v>
      </c>
      <c r="C113" s="435">
        <v>1832477.07</v>
      </c>
      <c r="D113" s="435">
        <v>1819068.72159734</v>
      </c>
      <c r="E113" s="477">
        <v>115232.4</v>
      </c>
      <c r="F113" s="480">
        <f t="shared" si="3"/>
        <v>1703836.3215973401</v>
      </c>
      <c r="G113" s="474">
        <f t="shared" si="4"/>
        <v>0.1131043911447604</v>
      </c>
      <c r="J113" s="440"/>
      <c r="K113" s="440"/>
    </row>
    <row r="114" spans="1:11" ht="15.75">
      <c r="A114" s="470">
        <v>880200</v>
      </c>
      <c r="B114" s="119" t="s">
        <v>108</v>
      </c>
      <c r="C114" s="435">
        <v>17466889.960000001</v>
      </c>
      <c r="D114" s="435">
        <v>17368604.5716438</v>
      </c>
      <c r="E114" s="477">
        <v>1224032.3600000001</v>
      </c>
      <c r="F114" s="480">
        <f t="shared" si="3"/>
        <v>16144572.2116438</v>
      </c>
      <c r="G114" s="474">
        <f t="shared" si="4"/>
        <v>1.0717121047042251</v>
      </c>
      <c r="J114" s="440"/>
      <c r="K114" s="440"/>
    </row>
    <row r="115" spans="1:11" ht="15.75">
      <c r="A115" s="470">
        <v>468900</v>
      </c>
      <c r="B115" s="119" t="s">
        <v>109</v>
      </c>
      <c r="C115" s="435">
        <v>2153626.73</v>
      </c>
      <c r="D115" s="435">
        <v>2116919.53859141</v>
      </c>
      <c r="E115" s="477">
        <v>131715.57</v>
      </c>
      <c r="F115" s="480">
        <f t="shared" si="3"/>
        <v>1985203.96859141</v>
      </c>
      <c r="G115" s="474">
        <f t="shared" si="4"/>
        <v>0.13178219252609458</v>
      </c>
      <c r="J115" s="440"/>
      <c r="K115" s="440"/>
    </row>
    <row r="116" spans="1:11" ht="15.75">
      <c r="A116" s="470">
        <v>900200</v>
      </c>
      <c r="B116" s="119" t="s">
        <v>110</v>
      </c>
      <c r="C116" s="435">
        <v>19340749.0699999</v>
      </c>
      <c r="D116" s="435">
        <v>19213732.531009499</v>
      </c>
      <c r="E116" s="477">
        <v>1205157.58</v>
      </c>
      <c r="F116" s="480">
        <f t="shared" si="3"/>
        <v>18008574.951009497</v>
      </c>
      <c r="G116" s="474">
        <f t="shared" si="4"/>
        <v>1.1954486938681848</v>
      </c>
      <c r="J116" s="440"/>
      <c r="K116" s="440"/>
    </row>
    <row r="117" spans="1:11" ht="15.75">
      <c r="A117" s="470">
        <v>649300</v>
      </c>
      <c r="B117" s="119" t="s">
        <v>111</v>
      </c>
      <c r="C117" s="435">
        <v>1242819.28</v>
      </c>
      <c r="D117" s="435">
        <v>1256089.6352499099</v>
      </c>
      <c r="E117" s="477">
        <v>82794.98</v>
      </c>
      <c r="F117" s="480">
        <f t="shared" si="3"/>
        <v>1173294.65524991</v>
      </c>
      <c r="G117" s="474">
        <f t="shared" si="4"/>
        <v>7.7885871978026863E-2</v>
      </c>
      <c r="J117" s="440"/>
      <c r="K117" s="440"/>
    </row>
    <row r="118" spans="1:11" ht="15.75">
      <c r="A118" s="470">
        <v>940200</v>
      </c>
      <c r="B118" s="119" t="s">
        <v>112</v>
      </c>
      <c r="C118" s="435">
        <v>5024822.0099999802</v>
      </c>
      <c r="D118" s="435">
        <v>4996824.5675909603</v>
      </c>
      <c r="E118" s="477">
        <v>285676.51</v>
      </c>
      <c r="F118" s="480">
        <f t="shared" si="3"/>
        <v>4711148.0575909605</v>
      </c>
      <c r="G118" s="474">
        <f t="shared" si="4"/>
        <v>0.31273633851583815</v>
      </c>
      <c r="J118" s="440"/>
      <c r="K118" s="440"/>
    </row>
    <row r="119" spans="1:11" ht="15.75">
      <c r="A119" s="470">
        <v>701800</v>
      </c>
      <c r="B119" s="119" t="s">
        <v>113</v>
      </c>
      <c r="C119" s="435">
        <v>1487743.17</v>
      </c>
      <c r="D119" s="435">
        <v>1477721.2357765101</v>
      </c>
      <c r="E119" s="477">
        <v>99621.91</v>
      </c>
      <c r="F119" s="480">
        <f t="shared" si="3"/>
        <v>1378099.3257765102</v>
      </c>
      <c r="G119" s="474">
        <f t="shared" si="4"/>
        <v>9.1481255096634129E-2</v>
      </c>
      <c r="J119" s="440"/>
      <c r="K119" s="440"/>
    </row>
    <row r="120" spans="1:11" ht="15.75">
      <c r="A120" s="470">
        <v>769101</v>
      </c>
      <c r="B120" s="119" t="s">
        <v>114</v>
      </c>
      <c r="C120" s="435">
        <v>717269.50999999896</v>
      </c>
      <c r="D120" s="435">
        <v>695744.86867920903</v>
      </c>
      <c r="E120" s="477">
        <v>38793.72</v>
      </c>
      <c r="F120" s="480">
        <f t="shared" si="3"/>
        <v>656951.14867920906</v>
      </c>
      <c r="G120" s="474">
        <f t="shared" si="4"/>
        <v>4.3609857790537727E-2</v>
      </c>
      <c r="J120" s="440"/>
      <c r="K120" s="440"/>
    </row>
    <row r="121" spans="1:11" ht="15.75">
      <c r="A121" s="470">
        <v>429300</v>
      </c>
      <c r="B121" s="119" t="s">
        <v>115</v>
      </c>
      <c r="C121" s="435">
        <v>2140698.44</v>
      </c>
      <c r="D121" s="435">
        <v>2102510.30931844</v>
      </c>
      <c r="E121" s="477">
        <v>143813.01</v>
      </c>
      <c r="F121" s="480">
        <f t="shared" si="3"/>
        <v>1958697.29931844</v>
      </c>
      <c r="G121" s="474">
        <f t="shared" si="4"/>
        <v>0.13002262169678855</v>
      </c>
      <c r="J121" s="440"/>
      <c r="K121" s="440"/>
    </row>
    <row r="122" spans="1:11" ht="15.75">
      <c r="A122" s="470">
        <v>409500</v>
      </c>
      <c r="B122" s="119" t="s">
        <v>116</v>
      </c>
      <c r="C122" s="435">
        <v>5363483.1299999701</v>
      </c>
      <c r="D122" s="435">
        <v>5304977.7000781205</v>
      </c>
      <c r="E122" s="477">
        <v>342019.47</v>
      </c>
      <c r="F122" s="480">
        <f t="shared" si="3"/>
        <v>4962958.2300781207</v>
      </c>
      <c r="G122" s="474">
        <f t="shared" si="4"/>
        <v>0.32945204992673044</v>
      </c>
      <c r="J122" s="440"/>
      <c r="K122" s="440"/>
    </row>
    <row r="123" spans="1:11" ht="15.75">
      <c r="A123" s="470">
        <v>980200</v>
      </c>
      <c r="B123" s="119" t="s">
        <v>117</v>
      </c>
      <c r="C123" s="435">
        <v>7345323.1699999701</v>
      </c>
      <c r="D123" s="435">
        <v>7319249.4293893697</v>
      </c>
      <c r="E123" s="477">
        <v>481126</v>
      </c>
      <c r="F123" s="480">
        <f t="shared" si="3"/>
        <v>6838123.4293893697</v>
      </c>
      <c r="G123" s="474">
        <f t="shared" si="4"/>
        <v>0.45392962765855688</v>
      </c>
      <c r="J123" s="440"/>
      <c r="K123" s="440"/>
    </row>
    <row r="124" spans="1:11" ht="15.75">
      <c r="A124" s="470">
        <v>561800</v>
      </c>
      <c r="B124" s="119" t="s">
        <v>118</v>
      </c>
      <c r="C124" s="435">
        <v>2046842.09</v>
      </c>
      <c r="D124" s="435">
        <v>2044218.8479007899</v>
      </c>
      <c r="E124" s="477">
        <v>131707.01</v>
      </c>
      <c r="F124" s="480">
        <f t="shared" si="3"/>
        <v>1912511.8379007899</v>
      </c>
      <c r="G124" s="474">
        <f t="shared" si="4"/>
        <v>0.12695672949390024</v>
      </c>
      <c r="J124" s="440"/>
      <c r="K124" s="440"/>
    </row>
    <row r="125" spans="1:11" ht="15.75">
      <c r="A125" s="470">
        <v>381600</v>
      </c>
      <c r="B125" s="119" t="s">
        <v>119</v>
      </c>
      <c r="C125" s="435">
        <v>2214391.37</v>
      </c>
      <c r="D125" s="435">
        <v>2200258.8747187499</v>
      </c>
      <c r="E125" s="477">
        <v>116887.41</v>
      </c>
      <c r="F125" s="480">
        <f t="shared" si="3"/>
        <v>2083371.46471875</v>
      </c>
      <c r="G125" s="474">
        <f t="shared" si="4"/>
        <v>0.13829876617753503</v>
      </c>
      <c r="J125" s="440"/>
      <c r="K125" s="440"/>
    </row>
    <row r="126" spans="1:11" ht="15.75">
      <c r="A126" s="470">
        <v>781800</v>
      </c>
      <c r="B126" s="119" t="s">
        <v>120</v>
      </c>
      <c r="C126" s="435">
        <v>2693980.63</v>
      </c>
      <c r="D126" s="435">
        <v>2660800.7794147199</v>
      </c>
      <c r="E126" s="477">
        <v>202476.82</v>
      </c>
      <c r="F126" s="480">
        <f t="shared" si="3"/>
        <v>2458323.9594147201</v>
      </c>
      <c r="G126" s="474">
        <f t="shared" si="4"/>
        <v>0.16318893495914583</v>
      </c>
      <c r="J126" s="440"/>
      <c r="K126" s="440"/>
    </row>
    <row r="127" spans="1:11" ht="15.75">
      <c r="A127" s="471">
        <v>681801</v>
      </c>
      <c r="B127" s="120" t="s">
        <v>121</v>
      </c>
      <c r="C127" s="434">
        <v>1057653.58</v>
      </c>
      <c r="D127" s="434">
        <v>1031971.51787872</v>
      </c>
      <c r="E127" s="478">
        <v>90841.4</v>
      </c>
      <c r="F127" s="481">
        <f t="shared" si="3"/>
        <v>941130.11787871993</v>
      </c>
      <c r="G127" s="475">
        <f t="shared" si="4"/>
        <v>6.2474280904445414E-2</v>
      </c>
      <c r="J127" s="440"/>
      <c r="K127" s="440"/>
    </row>
    <row r="128" spans="1:11" ht="15.75">
      <c r="A128" s="588" t="s">
        <v>124</v>
      </c>
      <c r="B128" s="589"/>
      <c r="C128" s="94">
        <f>SUM(C9:C127)</f>
        <v>1624475448.5899801</v>
      </c>
      <c r="D128" s="94">
        <f>SUM(D9:D127)</f>
        <v>1595283342.214699</v>
      </c>
      <c r="E128" s="423">
        <f>SUM(E9:E127)</f>
        <v>88855250.120000005</v>
      </c>
      <c r="F128" s="423">
        <f t="shared" ref="F128:G128" si="5">SUM(F9:F127)</f>
        <v>1506428092.0946991</v>
      </c>
      <c r="G128" s="217">
        <f t="shared" si="5"/>
        <v>99.999999999999915</v>
      </c>
      <c r="J128" s="9"/>
      <c r="K128" s="9"/>
    </row>
    <row r="129" spans="1:7" ht="31.5" customHeight="1">
      <c r="A129" s="598" t="s">
        <v>171</v>
      </c>
      <c r="B129" s="599"/>
      <c r="C129" s="599"/>
      <c r="D129" s="125">
        <f>D128-C128</f>
        <v>-29192106.375281096</v>
      </c>
      <c r="E129" s="116"/>
    </row>
    <row r="130" spans="1:7" ht="15.75">
      <c r="C130" s="122"/>
      <c r="D130" s="122"/>
      <c r="E130" s="122"/>
    </row>
    <row r="131" spans="1:7" ht="42.75" customHeight="1">
      <c r="A131" s="503" t="s">
        <v>166</v>
      </c>
      <c r="B131" s="590"/>
      <c r="C131" s="590"/>
      <c r="D131" s="590"/>
      <c r="E131" s="590"/>
      <c r="F131" s="590"/>
      <c r="G131" s="590"/>
    </row>
    <row r="132" spans="1:7">
      <c r="C132" s="115"/>
      <c r="D132" s="115"/>
      <c r="E132" s="115"/>
    </row>
    <row r="133" spans="1:7" ht="15.75">
      <c r="C133" s="468"/>
      <c r="D133" s="468"/>
      <c r="E133" s="439"/>
      <c r="F133" s="438"/>
    </row>
    <row r="134" spans="1:7">
      <c r="C134" s="115"/>
      <c r="D134" s="115"/>
      <c r="E134" s="115"/>
      <c r="F134" s="115"/>
    </row>
    <row r="135" spans="1:7">
      <c r="C135" s="115"/>
      <c r="D135" s="115"/>
      <c r="E135" s="115"/>
      <c r="F135" s="115"/>
    </row>
  </sheetData>
  <sheetProtection formatCells="0" formatColumns="0" formatRows="0" insertColumns="0" insertRows="0" insertHyperlinks="0" deleteColumns="0" deleteRows="0"/>
  <mergeCells count="6">
    <mergeCell ref="A2:C2"/>
    <mergeCell ref="A128:B128"/>
    <mergeCell ref="A131:G131"/>
    <mergeCell ref="A4:G4"/>
    <mergeCell ref="C7:F7"/>
    <mergeCell ref="A129:C129"/>
  </mergeCell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
  <sheetViews>
    <sheetView zoomScaleNormal="100" workbookViewId="0">
      <selection activeCell="D14" sqref="D14"/>
    </sheetView>
  </sheetViews>
  <sheetFormatPr defaultRowHeight="15"/>
  <cols>
    <col min="1" max="1" width="8.28515625" style="1" customWidth="1"/>
    <col min="2" max="2" width="22.42578125" style="1" customWidth="1"/>
    <col min="3" max="6" width="16.7109375" style="20" customWidth="1"/>
    <col min="7" max="7" width="6.140625" customWidth="1"/>
    <col min="8" max="9" width="8.7109375" customWidth="1"/>
  </cols>
  <sheetData>
    <row r="1" spans="1:10" ht="18.75">
      <c r="A1" s="601" t="s">
        <v>237</v>
      </c>
      <c r="B1" s="602"/>
      <c r="C1" s="602"/>
      <c r="D1" s="602"/>
      <c r="E1" s="602"/>
      <c r="F1" s="602"/>
      <c r="G1" s="602"/>
    </row>
    <row r="2" spans="1:10" ht="15" customHeight="1">
      <c r="B2" s="13"/>
      <c r="C2" s="54"/>
      <c r="D2"/>
      <c r="E2"/>
      <c r="F2" s="54"/>
      <c r="G2" s="135"/>
      <c r="H2" s="135"/>
      <c r="J2" s="441"/>
    </row>
    <row r="3" spans="1:10" ht="43.5">
      <c r="A3" s="95"/>
      <c r="B3" s="96" t="s">
        <v>1</v>
      </c>
      <c r="C3" s="96" t="s">
        <v>218</v>
      </c>
      <c r="D3" s="96" t="s">
        <v>163</v>
      </c>
      <c r="E3" s="96" t="s">
        <v>164</v>
      </c>
      <c r="F3" s="96" t="s">
        <v>165</v>
      </c>
      <c r="G3" s="112"/>
      <c r="H3" s="23"/>
    </row>
    <row r="4" spans="1:10" ht="15.75">
      <c r="A4" s="97"/>
      <c r="B4" s="98" t="s">
        <v>123</v>
      </c>
      <c r="C4" s="99">
        <f>C14+C125</f>
        <v>2129320</v>
      </c>
      <c r="D4" s="99">
        <f>D14+D125</f>
        <v>150093</v>
      </c>
      <c r="E4" s="99">
        <f>E14+E125</f>
        <v>225012</v>
      </c>
      <c r="F4" s="99">
        <f>F14+F125</f>
        <v>446165</v>
      </c>
      <c r="G4" s="108"/>
      <c r="H4" s="111"/>
      <c r="I4" s="59"/>
    </row>
    <row r="5" spans="1:10" ht="15.75">
      <c r="A5" s="424">
        <v>1</v>
      </c>
      <c r="B5" s="92" t="s">
        <v>172</v>
      </c>
      <c r="C5" s="194">
        <v>94196</v>
      </c>
      <c r="D5" s="194">
        <v>6327</v>
      </c>
      <c r="E5" s="194">
        <v>9631</v>
      </c>
      <c r="F5" s="195">
        <v>21112</v>
      </c>
      <c r="G5" s="110"/>
      <c r="H5" s="111"/>
      <c r="I5" s="59"/>
      <c r="J5" s="59"/>
    </row>
    <row r="6" spans="1:10" ht="15.75">
      <c r="A6" s="425">
        <v>2</v>
      </c>
      <c r="B6" s="5" t="s">
        <v>173</v>
      </c>
      <c r="C6" s="19">
        <v>23750</v>
      </c>
      <c r="D6" s="19">
        <v>1546</v>
      </c>
      <c r="E6" s="19">
        <v>2782</v>
      </c>
      <c r="F6" s="56">
        <v>4972</v>
      </c>
      <c r="G6" s="110"/>
      <c r="H6" s="111"/>
      <c r="I6" s="59"/>
    </row>
    <row r="7" spans="1:10" ht="15.75">
      <c r="A7" s="425">
        <v>3</v>
      </c>
      <c r="B7" s="5" t="s">
        <v>176</v>
      </c>
      <c r="C7" s="19">
        <v>61308</v>
      </c>
      <c r="D7" s="19">
        <v>5070</v>
      </c>
      <c r="E7" s="19">
        <v>7209</v>
      </c>
      <c r="F7" s="56">
        <v>12089</v>
      </c>
      <c r="G7" s="110"/>
      <c r="H7" s="111"/>
      <c r="I7" s="59"/>
      <c r="J7" s="59"/>
    </row>
    <row r="8" spans="1:10" ht="15.75">
      <c r="A8" s="425">
        <v>4</v>
      </c>
      <c r="B8" s="5" t="s">
        <v>230</v>
      </c>
      <c r="C8" s="19">
        <v>56646</v>
      </c>
      <c r="D8" s="19">
        <v>3773</v>
      </c>
      <c r="E8" s="19">
        <v>5916</v>
      </c>
      <c r="F8" s="56">
        <v>12357</v>
      </c>
      <c r="G8" s="110"/>
      <c r="H8" s="111"/>
      <c r="I8" s="59"/>
      <c r="J8" s="59"/>
    </row>
    <row r="9" spans="1:10" ht="15.75">
      <c r="A9" s="425">
        <v>5</v>
      </c>
      <c r="B9" s="5" t="s">
        <v>231</v>
      </c>
      <c r="C9" s="19">
        <v>76988</v>
      </c>
      <c r="D9" s="19">
        <v>5684</v>
      </c>
      <c r="E9" s="19">
        <v>8967</v>
      </c>
      <c r="F9" s="56">
        <v>16791</v>
      </c>
      <c r="G9" s="110"/>
      <c r="H9" s="111"/>
      <c r="I9" s="59"/>
      <c r="J9" s="59"/>
    </row>
    <row r="10" spans="1:10" ht="15.75">
      <c r="A10" s="425">
        <v>6</v>
      </c>
      <c r="B10" s="5" t="s">
        <v>228</v>
      </c>
      <c r="C10" s="19">
        <v>30800</v>
      </c>
      <c r="D10" s="19">
        <v>1920</v>
      </c>
      <c r="E10" s="19">
        <v>3360</v>
      </c>
      <c r="F10" s="56">
        <v>6711</v>
      </c>
      <c r="G10" s="110"/>
      <c r="H10" s="111"/>
      <c r="I10" s="59"/>
      <c r="J10" s="59"/>
    </row>
    <row r="11" spans="1:10" ht="15.75">
      <c r="A11" s="425">
        <v>7</v>
      </c>
      <c r="B11" s="5" t="s">
        <v>232</v>
      </c>
      <c r="C11" s="19">
        <v>704476</v>
      </c>
      <c r="D11" s="19">
        <v>50966</v>
      </c>
      <c r="E11" s="19">
        <v>68027</v>
      </c>
      <c r="F11" s="56">
        <v>151476</v>
      </c>
      <c r="G11" s="110"/>
      <c r="H11" s="111"/>
      <c r="I11" s="59"/>
      <c r="J11" s="59"/>
    </row>
    <row r="12" spans="1:10" ht="15.75">
      <c r="A12" s="425">
        <v>8</v>
      </c>
      <c r="B12" s="5" t="s">
        <v>9</v>
      </c>
      <c r="C12" s="19">
        <v>24818</v>
      </c>
      <c r="D12" s="19">
        <v>1933</v>
      </c>
      <c r="E12" s="19">
        <v>2711</v>
      </c>
      <c r="F12" s="56">
        <v>5362</v>
      </c>
      <c r="G12" s="110"/>
      <c r="H12" s="111"/>
      <c r="I12" s="59"/>
      <c r="J12" s="59"/>
    </row>
    <row r="13" spans="1:10" ht="15.75">
      <c r="A13" s="426">
        <v>9</v>
      </c>
      <c r="B13" s="6" t="s">
        <v>229</v>
      </c>
      <c r="C13" s="196">
        <v>39286</v>
      </c>
      <c r="D13" s="196">
        <v>2605</v>
      </c>
      <c r="E13" s="196">
        <v>4162</v>
      </c>
      <c r="F13" s="197">
        <v>8877</v>
      </c>
      <c r="G13" s="110"/>
      <c r="H13" s="111"/>
      <c r="I13" s="59"/>
      <c r="J13" s="59"/>
    </row>
    <row r="14" spans="1:10" ht="15.75">
      <c r="A14" s="600" t="s">
        <v>11</v>
      </c>
      <c r="B14" s="600"/>
      <c r="C14" s="100">
        <f>SUM(C5:C13)</f>
        <v>1112268</v>
      </c>
      <c r="D14" s="100">
        <f>SUM(D5:D13)</f>
        <v>79824</v>
      </c>
      <c r="E14" s="100">
        <f>SUM(E5:E13)</f>
        <v>112765</v>
      </c>
      <c r="F14" s="100">
        <f>SUM(F5:F13)</f>
        <v>239747</v>
      </c>
      <c r="G14" s="109"/>
      <c r="H14" s="109"/>
      <c r="I14" s="55"/>
    </row>
    <row r="15" spans="1:10" ht="15.75">
      <c r="A15" s="424">
        <v>10</v>
      </c>
      <c r="B15" s="92" t="s">
        <v>12</v>
      </c>
      <c r="C15" s="194">
        <v>3753</v>
      </c>
      <c r="D15" s="194">
        <v>177</v>
      </c>
      <c r="E15" s="194">
        <v>387</v>
      </c>
      <c r="F15" s="195">
        <v>868</v>
      </c>
      <c r="G15" s="110"/>
      <c r="H15" s="111"/>
      <c r="I15" s="59"/>
    </row>
    <row r="16" spans="1:10" ht="15.75">
      <c r="A16" s="425">
        <v>11</v>
      </c>
      <c r="B16" s="5" t="s">
        <v>13</v>
      </c>
      <c r="C16" s="19">
        <v>8841</v>
      </c>
      <c r="D16" s="19">
        <v>574</v>
      </c>
      <c r="E16" s="19">
        <v>905</v>
      </c>
      <c r="F16" s="56">
        <v>1926</v>
      </c>
      <c r="G16" s="110"/>
      <c r="H16" s="111"/>
      <c r="I16" s="59"/>
    </row>
    <row r="17" spans="1:9" ht="15.75">
      <c r="A17" s="425">
        <v>12</v>
      </c>
      <c r="B17" s="5" t="s">
        <v>14</v>
      </c>
      <c r="C17" s="19">
        <v>9194</v>
      </c>
      <c r="D17" s="19">
        <v>566</v>
      </c>
      <c r="E17" s="19">
        <v>1068</v>
      </c>
      <c r="F17" s="56">
        <v>2156</v>
      </c>
      <c r="G17" s="110"/>
      <c r="H17" s="111"/>
      <c r="I17" s="59"/>
    </row>
    <row r="18" spans="1:9" ht="15.75">
      <c r="A18" s="425">
        <v>13</v>
      </c>
      <c r="B18" s="5" t="s">
        <v>15</v>
      </c>
      <c r="C18" s="19">
        <v>2859</v>
      </c>
      <c r="D18" s="19">
        <v>132</v>
      </c>
      <c r="E18" s="19">
        <v>257</v>
      </c>
      <c r="F18" s="56">
        <v>582</v>
      </c>
      <c r="G18" s="110"/>
      <c r="H18" s="111"/>
      <c r="I18" s="59"/>
    </row>
    <row r="19" spans="1:9" ht="15.75">
      <c r="A19" s="425">
        <v>14</v>
      </c>
      <c r="B19" s="5" t="s">
        <v>16</v>
      </c>
      <c r="C19" s="19">
        <v>5195</v>
      </c>
      <c r="D19" s="19">
        <v>321</v>
      </c>
      <c r="E19" s="19">
        <v>523</v>
      </c>
      <c r="F19" s="56">
        <v>1158</v>
      </c>
      <c r="G19" s="110"/>
      <c r="H19" s="111"/>
      <c r="I19" s="59"/>
    </row>
    <row r="20" spans="1:9" ht="15.75">
      <c r="A20" s="425">
        <v>15</v>
      </c>
      <c r="B20" s="5" t="s">
        <v>17</v>
      </c>
      <c r="C20" s="19">
        <v>1461</v>
      </c>
      <c r="D20" s="19">
        <v>89</v>
      </c>
      <c r="E20" s="19">
        <v>141</v>
      </c>
      <c r="F20" s="56">
        <v>315</v>
      </c>
      <c r="G20" s="110"/>
      <c r="H20" s="111"/>
      <c r="I20" s="59"/>
    </row>
    <row r="21" spans="1:9" ht="15.75">
      <c r="A21" s="425">
        <v>16</v>
      </c>
      <c r="B21" s="5" t="s">
        <v>18</v>
      </c>
      <c r="C21" s="19">
        <v>16814</v>
      </c>
      <c r="D21" s="19">
        <v>976</v>
      </c>
      <c r="E21" s="19">
        <v>1753</v>
      </c>
      <c r="F21" s="56">
        <v>3581</v>
      </c>
      <c r="G21" s="110"/>
      <c r="H21" s="111"/>
      <c r="I21" s="59"/>
    </row>
    <row r="22" spans="1:9" ht="15.75">
      <c r="A22" s="425">
        <v>17</v>
      </c>
      <c r="B22" s="5" t="s">
        <v>19</v>
      </c>
      <c r="C22" s="19">
        <v>5726</v>
      </c>
      <c r="D22" s="19">
        <v>348</v>
      </c>
      <c r="E22" s="19">
        <v>675</v>
      </c>
      <c r="F22" s="56">
        <v>1141</v>
      </c>
      <c r="G22" s="110"/>
      <c r="H22" s="111"/>
      <c r="I22" s="59"/>
    </row>
    <row r="23" spans="1:9" ht="15.75">
      <c r="A23" s="425">
        <v>18</v>
      </c>
      <c r="B23" s="5" t="s">
        <v>20</v>
      </c>
      <c r="C23" s="19">
        <v>3722</v>
      </c>
      <c r="D23" s="19">
        <v>234</v>
      </c>
      <c r="E23" s="19">
        <v>391</v>
      </c>
      <c r="F23" s="56">
        <v>800</v>
      </c>
      <c r="G23" s="110"/>
      <c r="H23" s="111"/>
      <c r="I23" s="59"/>
    </row>
    <row r="24" spans="1:9" ht="15.75">
      <c r="A24" s="425">
        <v>19</v>
      </c>
      <c r="B24" s="5" t="s">
        <v>21</v>
      </c>
      <c r="C24" s="19">
        <v>7378</v>
      </c>
      <c r="D24" s="19">
        <v>402</v>
      </c>
      <c r="E24" s="19">
        <v>826</v>
      </c>
      <c r="F24" s="56">
        <v>1703</v>
      </c>
      <c r="G24" s="110"/>
      <c r="H24" s="111"/>
      <c r="I24" s="59"/>
    </row>
    <row r="25" spans="1:9" ht="15.75">
      <c r="A25" s="425">
        <v>20</v>
      </c>
      <c r="B25" s="113" t="s">
        <v>22</v>
      </c>
      <c r="C25" s="19">
        <v>11199</v>
      </c>
      <c r="D25" s="19">
        <v>1300</v>
      </c>
      <c r="E25" s="19">
        <v>1632</v>
      </c>
      <c r="F25" s="56">
        <v>1493</v>
      </c>
      <c r="G25" s="110"/>
      <c r="H25" s="111"/>
      <c r="I25" s="59"/>
    </row>
    <row r="26" spans="1:9" ht="15.75">
      <c r="A26" s="425">
        <v>21</v>
      </c>
      <c r="B26" s="113" t="s">
        <v>23</v>
      </c>
      <c r="C26" s="19">
        <v>10869</v>
      </c>
      <c r="D26" s="19">
        <v>1246</v>
      </c>
      <c r="E26" s="19">
        <v>1555</v>
      </c>
      <c r="F26" s="56">
        <v>1477</v>
      </c>
      <c r="G26" s="110"/>
      <c r="H26" s="111"/>
      <c r="I26" s="59"/>
    </row>
    <row r="27" spans="1:9" ht="15.75">
      <c r="A27" s="425">
        <v>22</v>
      </c>
      <c r="B27" s="5" t="s">
        <v>24</v>
      </c>
      <c r="C27" s="19">
        <v>5641</v>
      </c>
      <c r="D27" s="19">
        <v>467</v>
      </c>
      <c r="E27" s="19">
        <v>770</v>
      </c>
      <c r="F27" s="56">
        <v>964</v>
      </c>
      <c r="G27" s="110"/>
      <c r="H27" s="111"/>
      <c r="I27" s="59"/>
    </row>
    <row r="28" spans="1:9" ht="15.75">
      <c r="A28" s="425">
        <v>23</v>
      </c>
      <c r="B28" s="113" t="s">
        <v>25</v>
      </c>
      <c r="C28" s="19">
        <v>1146</v>
      </c>
      <c r="D28" s="19">
        <v>46</v>
      </c>
      <c r="E28" s="19">
        <v>116</v>
      </c>
      <c r="F28" s="56">
        <v>260</v>
      </c>
      <c r="G28" s="110"/>
      <c r="H28" s="111"/>
      <c r="I28" s="59"/>
    </row>
    <row r="29" spans="1:9" ht="15.75">
      <c r="A29" s="425">
        <v>24</v>
      </c>
      <c r="B29" s="113" t="s">
        <v>26</v>
      </c>
      <c r="C29" s="19">
        <v>13478</v>
      </c>
      <c r="D29" s="19">
        <v>783</v>
      </c>
      <c r="E29" s="19">
        <v>1371</v>
      </c>
      <c r="F29" s="56">
        <v>2931</v>
      </c>
      <c r="G29" s="110"/>
      <c r="H29" s="111"/>
      <c r="I29" s="59"/>
    </row>
    <row r="30" spans="1:9" ht="15.75">
      <c r="A30" s="425">
        <v>25</v>
      </c>
      <c r="B30" s="113" t="s">
        <v>27</v>
      </c>
      <c r="C30" s="19">
        <v>25004</v>
      </c>
      <c r="D30" s="19">
        <v>1689</v>
      </c>
      <c r="E30" s="19">
        <v>2798</v>
      </c>
      <c r="F30" s="56">
        <v>4959</v>
      </c>
      <c r="G30" s="110"/>
      <c r="H30" s="111"/>
      <c r="I30" s="59"/>
    </row>
    <row r="31" spans="1:9" ht="15.75">
      <c r="A31" s="425">
        <v>26</v>
      </c>
      <c r="B31" s="113" t="s">
        <v>28</v>
      </c>
      <c r="C31" s="19">
        <v>3243</v>
      </c>
      <c r="D31" s="19">
        <v>211</v>
      </c>
      <c r="E31" s="19">
        <v>340</v>
      </c>
      <c r="F31" s="56">
        <v>697</v>
      </c>
      <c r="G31" s="110"/>
      <c r="H31" s="111"/>
      <c r="I31" s="59"/>
    </row>
    <row r="32" spans="1:9" ht="15.75">
      <c r="A32" s="425">
        <v>27</v>
      </c>
      <c r="B32" s="113" t="s">
        <v>29</v>
      </c>
      <c r="C32" s="19">
        <v>6228</v>
      </c>
      <c r="D32" s="19">
        <v>390</v>
      </c>
      <c r="E32" s="19">
        <v>708</v>
      </c>
      <c r="F32" s="56">
        <v>1312</v>
      </c>
      <c r="G32" s="110"/>
      <c r="H32" s="111"/>
      <c r="I32" s="59"/>
    </row>
    <row r="33" spans="1:9" ht="15.75">
      <c r="A33" s="425">
        <v>28</v>
      </c>
      <c r="B33" s="113" t="s">
        <v>30</v>
      </c>
      <c r="C33" s="19">
        <v>7881</v>
      </c>
      <c r="D33" s="19">
        <v>596</v>
      </c>
      <c r="E33" s="19">
        <v>883</v>
      </c>
      <c r="F33" s="56">
        <v>1580</v>
      </c>
      <c r="G33" s="110"/>
      <c r="H33" s="111"/>
      <c r="I33" s="59"/>
    </row>
    <row r="34" spans="1:9" ht="15.75">
      <c r="A34" s="425">
        <v>29</v>
      </c>
      <c r="B34" s="113" t="s">
        <v>31</v>
      </c>
      <c r="C34" s="19">
        <v>8884</v>
      </c>
      <c r="D34" s="19">
        <v>572</v>
      </c>
      <c r="E34" s="19">
        <v>764</v>
      </c>
      <c r="F34" s="56">
        <v>1864</v>
      </c>
      <c r="G34" s="110"/>
      <c r="H34" s="111"/>
      <c r="I34" s="59"/>
    </row>
    <row r="35" spans="1:9" ht="15.75">
      <c r="A35" s="425">
        <v>30</v>
      </c>
      <c r="B35" s="113" t="s">
        <v>32</v>
      </c>
      <c r="C35" s="19">
        <v>18557</v>
      </c>
      <c r="D35" s="19">
        <v>1347</v>
      </c>
      <c r="E35" s="19">
        <v>1947</v>
      </c>
      <c r="F35" s="56">
        <v>3996</v>
      </c>
      <c r="G35" s="110"/>
      <c r="H35" s="111"/>
      <c r="I35" s="59"/>
    </row>
    <row r="36" spans="1:9" ht="15.75">
      <c r="A36" s="425">
        <v>31</v>
      </c>
      <c r="B36" s="113" t="s">
        <v>33</v>
      </c>
      <c r="C36" s="19">
        <v>2704</v>
      </c>
      <c r="D36" s="19">
        <v>129</v>
      </c>
      <c r="E36" s="19">
        <v>286</v>
      </c>
      <c r="F36" s="56">
        <v>596</v>
      </c>
      <c r="G36" s="110"/>
      <c r="H36" s="111"/>
      <c r="I36" s="59"/>
    </row>
    <row r="37" spans="1:9" ht="15.75">
      <c r="A37" s="425">
        <v>32</v>
      </c>
      <c r="B37" s="113" t="s">
        <v>34</v>
      </c>
      <c r="C37" s="19">
        <v>2840</v>
      </c>
      <c r="D37" s="19">
        <v>151</v>
      </c>
      <c r="E37" s="19">
        <v>247</v>
      </c>
      <c r="F37" s="56">
        <v>609</v>
      </c>
      <c r="G37" s="110"/>
      <c r="H37" s="111"/>
      <c r="I37" s="59"/>
    </row>
    <row r="38" spans="1:9" ht="15.75">
      <c r="A38" s="425">
        <v>33</v>
      </c>
      <c r="B38" s="113" t="s">
        <v>35</v>
      </c>
      <c r="C38" s="19">
        <v>7938</v>
      </c>
      <c r="D38" s="19">
        <v>393</v>
      </c>
      <c r="E38" s="19">
        <v>829</v>
      </c>
      <c r="F38" s="56">
        <v>1758</v>
      </c>
      <c r="G38" s="110"/>
      <c r="H38" s="111"/>
      <c r="I38" s="59"/>
    </row>
    <row r="39" spans="1:9" ht="15.75">
      <c r="A39" s="425">
        <v>34</v>
      </c>
      <c r="B39" s="113" t="s">
        <v>36</v>
      </c>
      <c r="C39" s="19">
        <v>24000</v>
      </c>
      <c r="D39" s="19">
        <v>1140</v>
      </c>
      <c r="E39" s="19">
        <v>2100</v>
      </c>
      <c r="F39" s="56">
        <v>5326</v>
      </c>
      <c r="G39" s="110"/>
      <c r="H39" s="111"/>
      <c r="I39" s="59"/>
    </row>
    <row r="40" spans="1:9" ht="15.75">
      <c r="A40" s="425">
        <v>35</v>
      </c>
      <c r="B40" s="113" t="s">
        <v>37</v>
      </c>
      <c r="C40" s="19">
        <v>21688</v>
      </c>
      <c r="D40" s="19">
        <v>1436</v>
      </c>
      <c r="E40" s="19">
        <v>2435</v>
      </c>
      <c r="F40" s="56">
        <v>4439</v>
      </c>
      <c r="G40" s="110"/>
      <c r="H40" s="111"/>
      <c r="I40" s="59"/>
    </row>
    <row r="41" spans="1:9" ht="15.75">
      <c r="A41" s="425">
        <v>36</v>
      </c>
      <c r="B41" s="113" t="s">
        <v>38</v>
      </c>
      <c r="C41" s="19">
        <v>4221</v>
      </c>
      <c r="D41" s="19">
        <v>271</v>
      </c>
      <c r="E41" s="19">
        <v>434</v>
      </c>
      <c r="F41" s="56">
        <v>936</v>
      </c>
      <c r="G41" s="110"/>
      <c r="H41" s="111"/>
      <c r="I41" s="59"/>
    </row>
    <row r="42" spans="1:9" ht="15.75">
      <c r="A42" s="425">
        <v>37</v>
      </c>
      <c r="B42" s="113" t="s">
        <v>39</v>
      </c>
      <c r="C42" s="19">
        <v>2963</v>
      </c>
      <c r="D42" s="19">
        <v>182</v>
      </c>
      <c r="E42" s="19">
        <v>287</v>
      </c>
      <c r="F42" s="56">
        <v>676</v>
      </c>
      <c r="G42" s="110"/>
      <c r="H42" s="111"/>
      <c r="I42" s="59"/>
    </row>
    <row r="43" spans="1:9" ht="15.75">
      <c r="A43" s="425">
        <v>38</v>
      </c>
      <c r="B43" s="113" t="s">
        <v>40</v>
      </c>
      <c r="C43" s="19">
        <v>7587</v>
      </c>
      <c r="D43" s="19">
        <v>417</v>
      </c>
      <c r="E43" s="19">
        <v>767</v>
      </c>
      <c r="F43" s="56">
        <v>1806</v>
      </c>
      <c r="G43" s="110"/>
      <c r="H43" s="111"/>
      <c r="I43" s="59"/>
    </row>
    <row r="44" spans="1:9" ht="15.75">
      <c r="A44" s="425">
        <v>39</v>
      </c>
      <c r="B44" s="113" t="s">
        <v>41</v>
      </c>
      <c r="C44" s="19">
        <v>3101</v>
      </c>
      <c r="D44" s="19">
        <v>173</v>
      </c>
      <c r="E44" s="19">
        <v>281</v>
      </c>
      <c r="F44" s="56">
        <v>764</v>
      </c>
      <c r="G44" s="110"/>
      <c r="H44" s="111"/>
      <c r="I44" s="59"/>
    </row>
    <row r="45" spans="1:9" ht="15.75">
      <c r="A45" s="425">
        <v>40</v>
      </c>
      <c r="B45" s="113" t="s">
        <v>42</v>
      </c>
      <c r="C45" s="19">
        <v>8631</v>
      </c>
      <c r="D45" s="19">
        <v>756</v>
      </c>
      <c r="E45" s="19">
        <v>1278</v>
      </c>
      <c r="F45" s="56">
        <v>1151</v>
      </c>
      <c r="G45" s="110"/>
      <c r="H45" s="111"/>
      <c r="I45" s="59"/>
    </row>
    <row r="46" spans="1:9" ht="15.75">
      <c r="A46" s="425">
        <v>41</v>
      </c>
      <c r="B46" s="113" t="s">
        <v>43</v>
      </c>
      <c r="C46" s="19">
        <v>9382</v>
      </c>
      <c r="D46" s="19">
        <v>619</v>
      </c>
      <c r="E46" s="19">
        <v>1081</v>
      </c>
      <c r="F46" s="56">
        <v>2029</v>
      </c>
      <c r="G46" s="110"/>
      <c r="H46" s="111"/>
      <c r="I46" s="59"/>
    </row>
    <row r="47" spans="1:9" ht="15.75">
      <c r="A47" s="425">
        <v>42</v>
      </c>
      <c r="B47" s="113" t="s">
        <v>44</v>
      </c>
      <c r="C47" s="19">
        <v>22426</v>
      </c>
      <c r="D47" s="19">
        <v>1372</v>
      </c>
      <c r="E47" s="19">
        <v>2352</v>
      </c>
      <c r="F47" s="56">
        <v>4606</v>
      </c>
      <c r="G47" s="110"/>
      <c r="H47" s="111"/>
      <c r="I47" s="59"/>
    </row>
    <row r="48" spans="1:9" ht="15.75">
      <c r="A48" s="425">
        <v>43</v>
      </c>
      <c r="B48" s="113" t="s">
        <v>45</v>
      </c>
      <c r="C48" s="19">
        <v>9151</v>
      </c>
      <c r="D48" s="19">
        <v>645</v>
      </c>
      <c r="E48" s="19">
        <v>1164</v>
      </c>
      <c r="F48" s="56">
        <v>1652</v>
      </c>
      <c r="G48" s="110"/>
      <c r="H48" s="111"/>
      <c r="I48" s="59"/>
    </row>
    <row r="49" spans="1:9" ht="15.75">
      <c r="A49" s="425">
        <v>44</v>
      </c>
      <c r="B49" s="113" t="s">
        <v>46</v>
      </c>
      <c r="C49" s="19">
        <v>9735</v>
      </c>
      <c r="D49" s="19">
        <v>1020</v>
      </c>
      <c r="E49" s="19">
        <v>1360</v>
      </c>
      <c r="F49" s="56">
        <v>1588</v>
      </c>
      <c r="G49" s="110"/>
      <c r="H49" s="111"/>
      <c r="I49" s="59"/>
    </row>
    <row r="50" spans="1:9" ht="15.75">
      <c r="A50" s="425">
        <v>45</v>
      </c>
      <c r="B50" s="113" t="s">
        <v>47</v>
      </c>
      <c r="C50" s="19">
        <v>8168</v>
      </c>
      <c r="D50" s="19">
        <v>625</v>
      </c>
      <c r="E50" s="19">
        <v>915</v>
      </c>
      <c r="F50" s="56">
        <v>1559</v>
      </c>
      <c r="G50" s="110"/>
      <c r="H50" s="111"/>
      <c r="I50" s="59"/>
    </row>
    <row r="51" spans="1:9" ht="15.75">
      <c r="A51" s="425">
        <v>46</v>
      </c>
      <c r="B51" s="113" t="s">
        <v>48</v>
      </c>
      <c r="C51" s="19">
        <v>7777</v>
      </c>
      <c r="D51" s="19">
        <v>391</v>
      </c>
      <c r="E51" s="19">
        <v>729</v>
      </c>
      <c r="F51" s="56">
        <v>1820</v>
      </c>
      <c r="G51" s="110"/>
      <c r="H51" s="111"/>
      <c r="I51" s="59"/>
    </row>
    <row r="52" spans="1:9" ht="15.75">
      <c r="A52" s="425">
        <v>47</v>
      </c>
      <c r="B52" s="113" t="s">
        <v>49</v>
      </c>
      <c r="C52" s="19">
        <v>5858</v>
      </c>
      <c r="D52" s="19">
        <v>329</v>
      </c>
      <c r="E52" s="19">
        <v>610</v>
      </c>
      <c r="F52" s="56">
        <v>1247</v>
      </c>
      <c r="G52" s="110"/>
      <c r="H52" s="111"/>
      <c r="I52" s="59"/>
    </row>
    <row r="53" spans="1:9" ht="15.75">
      <c r="A53" s="425">
        <v>48</v>
      </c>
      <c r="B53" s="113" t="s">
        <v>50</v>
      </c>
      <c r="C53" s="19">
        <v>2358</v>
      </c>
      <c r="D53" s="19">
        <v>140</v>
      </c>
      <c r="E53" s="19">
        <v>246</v>
      </c>
      <c r="F53" s="56">
        <v>532</v>
      </c>
      <c r="G53" s="110"/>
      <c r="H53" s="111"/>
      <c r="I53" s="59"/>
    </row>
    <row r="54" spans="1:9" ht="15.75">
      <c r="A54" s="425">
        <v>49</v>
      </c>
      <c r="B54" s="113" t="s">
        <v>51</v>
      </c>
      <c r="C54" s="19">
        <v>2484</v>
      </c>
      <c r="D54" s="19">
        <v>175</v>
      </c>
      <c r="E54" s="19">
        <v>249</v>
      </c>
      <c r="F54" s="56">
        <v>499</v>
      </c>
      <c r="G54" s="110"/>
      <c r="H54" s="111"/>
      <c r="I54" s="59"/>
    </row>
    <row r="55" spans="1:9" ht="15.75">
      <c r="A55" s="425">
        <v>50</v>
      </c>
      <c r="B55" s="113" t="s">
        <v>52</v>
      </c>
      <c r="C55" s="19">
        <v>4902</v>
      </c>
      <c r="D55" s="19">
        <v>270</v>
      </c>
      <c r="E55" s="19">
        <v>444</v>
      </c>
      <c r="F55" s="56">
        <v>1083</v>
      </c>
      <c r="G55" s="110"/>
      <c r="H55" s="111"/>
      <c r="I55" s="59"/>
    </row>
    <row r="56" spans="1:9" ht="15.75">
      <c r="A56" s="425">
        <v>51</v>
      </c>
      <c r="B56" s="113" t="s">
        <v>53</v>
      </c>
      <c r="C56" s="19">
        <v>24260</v>
      </c>
      <c r="D56" s="19">
        <v>1467</v>
      </c>
      <c r="E56" s="19">
        <v>2514</v>
      </c>
      <c r="F56" s="56">
        <v>4807</v>
      </c>
      <c r="G56" s="110"/>
      <c r="H56" s="111"/>
      <c r="I56" s="59"/>
    </row>
    <row r="57" spans="1:9" ht="15.75">
      <c r="A57" s="425">
        <v>52</v>
      </c>
      <c r="B57" s="113" t="s">
        <v>54</v>
      </c>
      <c r="C57" s="19">
        <v>8749</v>
      </c>
      <c r="D57" s="19">
        <v>517</v>
      </c>
      <c r="E57" s="19">
        <v>1045</v>
      </c>
      <c r="F57" s="56">
        <v>1805</v>
      </c>
      <c r="G57" s="110"/>
      <c r="H57" s="111"/>
      <c r="I57" s="59"/>
    </row>
    <row r="58" spans="1:9" ht="15.75">
      <c r="A58" s="425">
        <v>53</v>
      </c>
      <c r="B58" s="113" t="s">
        <v>55</v>
      </c>
      <c r="C58" s="19">
        <v>5983</v>
      </c>
      <c r="D58" s="19">
        <v>307</v>
      </c>
      <c r="E58" s="19">
        <v>596</v>
      </c>
      <c r="F58" s="56">
        <v>1347</v>
      </c>
      <c r="G58" s="110"/>
      <c r="H58" s="111"/>
      <c r="I58" s="59"/>
    </row>
    <row r="59" spans="1:9" ht="15.75">
      <c r="A59" s="425">
        <v>54</v>
      </c>
      <c r="B59" s="113" t="s">
        <v>56</v>
      </c>
      <c r="C59" s="19">
        <v>6441</v>
      </c>
      <c r="D59" s="19">
        <v>460</v>
      </c>
      <c r="E59" s="19">
        <v>664</v>
      </c>
      <c r="F59" s="56">
        <v>1291</v>
      </c>
      <c r="G59" s="110"/>
      <c r="H59" s="111"/>
      <c r="I59" s="59"/>
    </row>
    <row r="60" spans="1:9" ht="15.75">
      <c r="A60" s="425">
        <v>55</v>
      </c>
      <c r="B60" s="113" t="s">
        <v>57</v>
      </c>
      <c r="C60" s="19">
        <v>5499</v>
      </c>
      <c r="D60" s="19">
        <v>369</v>
      </c>
      <c r="E60" s="19">
        <v>610</v>
      </c>
      <c r="F60" s="56">
        <v>1097</v>
      </c>
      <c r="G60" s="110"/>
      <c r="H60" s="111"/>
      <c r="I60" s="59"/>
    </row>
    <row r="61" spans="1:9" ht="15.75">
      <c r="A61" s="425">
        <v>56</v>
      </c>
      <c r="B61" s="113" t="s">
        <v>58</v>
      </c>
      <c r="C61" s="19">
        <v>16938</v>
      </c>
      <c r="D61" s="19">
        <v>760</v>
      </c>
      <c r="E61" s="19">
        <v>1620</v>
      </c>
      <c r="F61" s="56">
        <v>4041</v>
      </c>
      <c r="G61" s="110"/>
      <c r="H61" s="111"/>
      <c r="I61" s="59"/>
    </row>
    <row r="62" spans="1:9" ht="15.75">
      <c r="A62" s="425">
        <v>57</v>
      </c>
      <c r="B62" s="113" t="s">
        <v>59</v>
      </c>
      <c r="C62" s="19">
        <v>5294</v>
      </c>
      <c r="D62" s="19">
        <v>388</v>
      </c>
      <c r="E62" s="19">
        <v>523</v>
      </c>
      <c r="F62" s="56">
        <v>1053</v>
      </c>
      <c r="G62" s="110"/>
      <c r="H62" s="111"/>
      <c r="I62" s="59"/>
    </row>
    <row r="63" spans="1:9" ht="15.75">
      <c r="A63" s="425">
        <v>58</v>
      </c>
      <c r="B63" s="113" t="s">
        <v>60</v>
      </c>
      <c r="C63" s="19">
        <v>6244</v>
      </c>
      <c r="D63" s="19">
        <v>452</v>
      </c>
      <c r="E63" s="19">
        <v>679</v>
      </c>
      <c r="F63" s="56">
        <v>1275</v>
      </c>
      <c r="G63" s="110"/>
      <c r="H63" s="111"/>
      <c r="I63" s="59"/>
    </row>
    <row r="64" spans="1:9" ht="15.75">
      <c r="A64" s="425">
        <v>59</v>
      </c>
      <c r="B64" s="113" t="s">
        <v>61</v>
      </c>
      <c r="C64" s="19">
        <v>24680</v>
      </c>
      <c r="D64" s="19">
        <v>1658</v>
      </c>
      <c r="E64" s="19">
        <v>2884</v>
      </c>
      <c r="F64" s="56">
        <v>4917</v>
      </c>
      <c r="G64" s="110"/>
      <c r="H64" s="111"/>
      <c r="I64" s="59"/>
    </row>
    <row r="65" spans="1:9" ht="15.75">
      <c r="A65" s="425">
        <v>60</v>
      </c>
      <c r="B65" s="113" t="s">
        <v>62</v>
      </c>
      <c r="C65" s="19">
        <v>5867</v>
      </c>
      <c r="D65" s="19">
        <v>411</v>
      </c>
      <c r="E65" s="19">
        <v>571</v>
      </c>
      <c r="F65" s="56">
        <v>1195</v>
      </c>
      <c r="G65" s="110"/>
      <c r="H65" s="111"/>
      <c r="I65" s="59"/>
    </row>
    <row r="66" spans="1:9" ht="15.75">
      <c r="A66" s="425">
        <v>61</v>
      </c>
      <c r="B66" s="113" t="s">
        <v>63</v>
      </c>
      <c r="C66" s="19">
        <v>23210</v>
      </c>
      <c r="D66" s="19">
        <v>2671</v>
      </c>
      <c r="E66" s="19">
        <v>2953</v>
      </c>
      <c r="F66" s="56">
        <v>3629</v>
      </c>
      <c r="G66" s="110"/>
      <c r="H66" s="111"/>
      <c r="I66" s="59"/>
    </row>
    <row r="67" spans="1:9" ht="15.75">
      <c r="A67" s="425">
        <v>62</v>
      </c>
      <c r="B67" s="113" t="s">
        <v>64</v>
      </c>
      <c r="C67" s="19">
        <v>10465</v>
      </c>
      <c r="D67" s="19">
        <v>701</v>
      </c>
      <c r="E67" s="19">
        <v>1231</v>
      </c>
      <c r="F67" s="56">
        <v>2088</v>
      </c>
      <c r="G67" s="110"/>
      <c r="H67" s="111"/>
      <c r="I67" s="59"/>
    </row>
    <row r="68" spans="1:9" ht="15.75">
      <c r="A68" s="425">
        <v>63</v>
      </c>
      <c r="B68" s="113" t="s">
        <v>65</v>
      </c>
      <c r="C68" s="19">
        <v>3571</v>
      </c>
      <c r="D68" s="19">
        <v>217</v>
      </c>
      <c r="E68" s="19">
        <v>354</v>
      </c>
      <c r="F68" s="56">
        <v>810</v>
      </c>
      <c r="G68" s="110"/>
      <c r="H68" s="111"/>
      <c r="I68" s="59"/>
    </row>
    <row r="69" spans="1:9" ht="15.75">
      <c r="A69" s="425">
        <v>64</v>
      </c>
      <c r="B69" s="113" t="s">
        <v>66</v>
      </c>
      <c r="C69" s="19">
        <v>17791</v>
      </c>
      <c r="D69" s="19">
        <v>1122</v>
      </c>
      <c r="E69" s="19">
        <v>1893</v>
      </c>
      <c r="F69" s="56">
        <v>3939</v>
      </c>
      <c r="G69" s="110"/>
      <c r="H69" s="111"/>
      <c r="I69" s="59"/>
    </row>
    <row r="70" spans="1:9" ht="15.75">
      <c r="A70" s="425">
        <v>65</v>
      </c>
      <c r="B70" s="113" t="s">
        <v>67</v>
      </c>
      <c r="C70" s="19">
        <v>12448</v>
      </c>
      <c r="D70" s="19">
        <v>707</v>
      </c>
      <c r="E70" s="19">
        <v>1297</v>
      </c>
      <c r="F70" s="56">
        <v>2717</v>
      </c>
      <c r="G70" s="110"/>
      <c r="H70" s="111"/>
      <c r="I70" s="59"/>
    </row>
    <row r="71" spans="1:9" ht="15.75">
      <c r="A71" s="425">
        <v>66</v>
      </c>
      <c r="B71" s="113" t="s">
        <v>68</v>
      </c>
      <c r="C71" s="19">
        <v>2504</v>
      </c>
      <c r="D71" s="19">
        <v>129</v>
      </c>
      <c r="E71" s="19">
        <v>234</v>
      </c>
      <c r="F71" s="56">
        <v>572</v>
      </c>
      <c r="G71" s="110"/>
      <c r="H71" s="111"/>
      <c r="I71" s="59"/>
    </row>
    <row r="72" spans="1:9" ht="15.75">
      <c r="A72" s="425">
        <v>67</v>
      </c>
      <c r="B72" s="113" t="s">
        <v>69</v>
      </c>
      <c r="C72" s="19">
        <v>13733</v>
      </c>
      <c r="D72" s="19">
        <v>732</v>
      </c>
      <c r="E72" s="19">
        <v>1345</v>
      </c>
      <c r="F72" s="56">
        <v>3149</v>
      </c>
      <c r="G72" s="110"/>
      <c r="H72" s="111"/>
      <c r="I72" s="59"/>
    </row>
    <row r="73" spans="1:9" ht="15.75">
      <c r="A73" s="425">
        <v>68</v>
      </c>
      <c r="B73" s="113" t="s">
        <v>70</v>
      </c>
      <c r="C73" s="19">
        <v>24960</v>
      </c>
      <c r="D73" s="19">
        <v>1590</v>
      </c>
      <c r="E73" s="19">
        <v>2518</v>
      </c>
      <c r="F73" s="56">
        <v>5416</v>
      </c>
      <c r="G73" s="110"/>
      <c r="H73" s="111"/>
      <c r="I73" s="59"/>
    </row>
    <row r="74" spans="1:9" ht="15.75">
      <c r="A74" s="425">
        <v>69</v>
      </c>
      <c r="B74" s="113" t="s">
        <v>71</v>
      </c>
      <c r="C74" s="19">
        <v>3621</v>
      </c>
      <c r="D74" s="19">
        <v>241</v>
      </c>
      <c r="E74" s="19">
        <v>430</v>
      </c>
      <c r="F74" s="56">
        <v>724</v>
      </c>
      <c r="G74" s="110"/>
      <c r="H74" s="111"/>
      <c r="I74" s="59"/>
    </row>
    <row r="75" spans="1:9" ht="15.75">
      <c r="A75" s="425">
        <v>70</v>
      </c>
      <c r="B75" s="113" t="s">
        <v>72</v>
      </c>
      <c r="C75" s="19">
        <v>19955</v>
      </c>
      <c r="D75" s="19">
        <v>2751</v>
      </c>
      <c r="E75" s="19">
        <v>2959</v>
      </c>
      <c r="F75" s="56">
        <v>1981</v>
      </c>
      <c r="G75" s="110"/>
      <c r="H75" s="111"/>
      <c r="I75" s="59"/>
    </row>
    <row r="76" spans="1:9" ht="15.75">
      <c r="A76" s="425">
        <v>71</v>
      </c>
      <c r="B76" s="113" t="s">
        <v>73</v>
      </c>
      <c r="C76" s="19">
        <v>3325</v>
      </c>
      <c r="D76" s="19">
        <v>184</v>
      </c>
      <c r="E76" s="19">
        <v>322</v>
      </c>
      <c r="F76" s="56">
        <v>822</v>
      </c>
      <c r="G76" s="110"/>
      <c r="H76" s="111"/>
      <c r="I76" s="59"/>
    </row>
    <row r="77" spans="1:9" ht="15.75">
      <c r="A77" s="425">
        <v>72</v>
      </c>
      <c r="B77" s="113" t="s">
        <v>74</v>
      </c>
      <c r="C77" s="19">
        <v>1676</v>
      </c>
      <c r="D77" s="19">
        <v>94</v>
      </c>
      <c r="E77" s="19">
        <v>163</v>
      </c>
      <c r="F77" s="56">
        <v>399</v>
      </c>
      <c r="G77" s="110"/>
      <c r="H77" s="111"/>
      <c r="I77" s="59"/>
    </row>
    <row r="78" spans="1:9" ht="15.75">
      <c r="A78" s="425">
        <v>73</v>
      </c>
      <c r="B78" s="113" t="s">
        <v>75</v>
      </c>
      <c r="C78" s="19">
        <v>1931</v>
      </c>
      <c r="D78" s="19">
        <v>119</v>
      </c>
      <c r="E78" s="19">
        <v>208</v>
      </c>
      <c r="F78" s="56">
        <v>368</v>
      </c>
      <c r="G78" s="110"/>
      <c r="H78" s="111"/>
      <c r="I78" s="59"/>
    </row>
    <row r="79" spans="1:9" ht="15.75">
      <c r="A79" s="425">
        <v>74</v>
      </c>
      <c r="B79" s="113" t="s">
        <v>76</v>
      </c>
      <c r="C79" s="19">
        <v>3743</v>
      </c>
      <c r="D79" s="19">
        <v>196</v>
      </c>
      <c r="E79" s="19">
        <v>298</v>
      </c>
      <c r="F79" s="56">
        <v>824</v>
      </c>
      <c r="G79" s="110"/>
      <c r="H79" s="111"/>
      <c r="I79" s="59"/>
    </row>
    <row r="80" spans="1:9" ht="15.75">
      <c r="A80" s="425">
        <v>75</v>
      </c>
      <c r="B80" s="113" t="s">
        <v>77</v>
      </c>
      <c r="C80" s="19">
        <v>3481</v>
      </c>
      <c r="D80" s="19">
        <v>173</v>
      </c>
      <c r="E80" s="19">
        <v>340</v>
      </c>
      <c r="F80" s="56">
        <v>796</v>
      </c>
      <c r="G80" s="110"/>
      <c r="H80" s="111"/>
      <c r="I80" s="59"/>
    </row>
    <row r="81" spans="1:9" ht="15.75">
      <c r="A81" s="425">
        <v>76</v>
      </c>
      <c r="B81" s="113" t="s">
        <v>78</v>
      </c>
      <c r="C81" s="19">
        <v>35782</v>
      </c>
      <c r="D81" s="19">
        <v>2641</v>
      </c>
      <c r="E81" s="19">
        <v>4033</v>
      </c>
      <c r="F81" s="56">
        <v>7689</v>
      </c>
      <c r="G81" s="110"/>
      <c r="H81" s="111"/>
      <c r="I81" s="59"/>
    </row>
    <row r="82" spans="1:9" ht="15.75">
      <c r="A82" s="425">
        <v>77</v>
      </c>
      <c r="B82" s="113" t="s">
        <v>79</v>
      </c>
      <c r="C82" s="19">
        <v>20227</v>
      </c>
      <c r="D82" s="19">
        <v>1463</v>
      </c>
      <c r="E82" s="19">
        <v>2320</v>
      </c>
      <c r="F82" s="56">
        <v>3869</v>
      </c>
      <c r="G82" s="110"/>
      <c r="H82" s="111"/>
      <c r="I82" s="59"/>
    </row>
    <row r="83" spans="1:9" ht="15.75">
      <c r="A83" s="425">
        <v>78</v>
      </c>
      <c r="B83" s="114" t="s">
        <v>80</v>
      </c>
      <c r="C83" s="19">
        <v>10575</v>
      </c>
      <c r="D83" s="19">
        <v>1072</v>
      </c>
      <c r="E83" s="19">
        <v>1323</v>
      </c>
      <c r="F83" s="56">
        <v>1764</v>
      </c>
      <c r="G83" s="110"/>
      <c r="H83" s="111"/>
      <c r="I83" s="59"/>
    </row>
    <row r="84" spans="1:9" ht="15.75">
      <c r="A84" s="425">
        <v>79</v>
      </c>
      <c r="B84" s="113" t="s">
        <v>81</v>
      </c>
      <c r="C84" s="19">
        <v>4025</v>
      </c>
      <c r="D84" s="19">
        <v>258</v>
      </c>
      <c r="E84" s="19">
        <v>434</v>
      </c>
      <c r="F84" s="56">
        <v>850</v>
      </c>
      <c r="G84" s="110"/>
      <c r="H84" s="111"/>
      <c r="I84" s="59"/>
    </row>
    <row r="85" spans="1:9" ht="15.75">
      <c r="A85" s="425">
        <v>80</v>
      </c>
      <c r="B85" s="113" t="s">
        <v>82</v>
      </c>
      <c r="C85" s="19">
        <v>2891</v>
      </c>
      <c r="D85" s="19">
        <v>159</v>
      </c>
      <c r="E85" s="19">
        <v>275</v>
      </c>
      <c r="F85" s="56">
        <v>657</v>
      </c>
      <c r="G85" s="110"/>
      <c r="H85" s="111"/>
      <c r="I85" s="59"/>
    </row>
    <row r="86" spans="1:9" ht="15.75">
      <c r="A86" s="425">
        <v>81</v>
      </c>
      <c r="B86" s="113" t="s">
        <v>83</v>
      </c>
      <c r="C86" s="19">
        <v>5537</v>
      </c>
      <c r="D86" s="19">
        <v>360</v>
      </c>
      <c r="E86" s="19">
        <v>559</v>
      </c>
      <c r="F86" s="56">
        <v>1279</v>
      </c>
      <c r="G86" s="110"/>
      <c r="H86" s="111"/>
      <c r="I86" s="59"/>
    </row>
    <row r="87" spans="1:9" ht="15.75">
      <c r="A87" s="425">
        <v>82</v>
      </c>
      <c r="B87" s="113" t="s">
        <v>84</v>
      </c>
      <c r="C87" s="19">
        <v>10262</v>
      </c>
      <c r="D87" s="19">
        <v>640</v>
      </c>
      <c r="E87" s="19">
        <v>968</v>
      </c>
      <c r="F87" s="56">
        <v>2184</v>
      </c>
      <c r="G87" s="110"/>
      <c r="H87" s="111"/>
      <c r="I87" s="59"/>
    </row>
    <row r="88" spans="1:9" ht="15.75">
      <c r="A88" s="425">
        <v>83</v>
      </c>
      <c r="B88" s="113" t="s">
        <v>85</v>
      </c>
      <c r="C88" s="19">
        <v>5782</v>
      </c>
      <c r="D88" s="19">
        <v>346</v>
      </c>
      <c r="E88" s="19">
        <v>673</v>
      </c>
      <c r="F88" s="56">
        <v>1252</v>
      </c>
      <c r="G88" s="110"/>
      <c r="H88" s="111"/>
      <c r="I88" s="59"/>
    </row>
    <row r="89" spans="1:9" ht="15.75">
      <c r="A89" s="425">
        <v>84</v>
      </c>
      <c r="B89" s="113" t="s">
        <v>86</v>
      </c>
      <c r="C89" s="19">
        <v>8630</v>
      </c>
      <c r="D89" s="19">
        <v>614</v>
      </c>
      <c r="E89" s="19">
        <v>911</v>
      </c>
      <c r="F89" s="56">
        <v>1737</v>
      </c>
      <c r="G89" s="110"/>
      <c r="H89" s="111"/>
      <c r="I89" s="59"/>
    </row>
    <row r="90" spans="1:9" ht="15.75">
      <c r="A90" s="425">
        <v>85</v>
      </c>
      <c r="B90" s="113" t="s">
        <v>87</v>
      </c>
      <c r="C90" s="19">
        <v>3350</v>
      </c>
      <c r="D90" s="19">
        <v>186</v>
      </c>
      <c r="E90" s="19">
        <v>338</v>
      </c>
      <c r="F90" s="56">
        <v>735</v>
      </c>
      <c r="G90" s="110"/>
      <c r="H90" s="111"/>
      <c r="I90" s="59"/>
    </row>
    <row r="91" spans="1:9" ht="15.75">
      <c r="A91" s="425">
        <v>86</v>
      </c>
      <c r="B91" s="113" t="s">
        <v>88</v>
      </c>
      <c r="C91" s="19">
        <v>28390</v>
      </c>
      <c r="D91" s="19">
        <v>1628</v>
      </c>
      <c r="E91" s="19">
        <v>3105</v>
      </c>
      <c r="F91" s="56">
        <v>5590</v>
      </c>
      <c r="G91" s="110"/>
      <c r="H91" s="111"/>
      <c r="I91" s="59"/>
    </row>
    <row r="92" spans="1:9" ht="15.75">
      <c r="A92" s="425">
        <v>87</v>
      </c>
      <c r="B92" s="113" t="s">
        <v>89</v>
      </c>
      <c r="C92" s="19">
        <v>5393</v>
      </c>
      <c r="D92" s="19">
        <v>235</v>
      </c>
      <c r="E92" s="19">
        <v>509</v>
      </c>
      <c r="F92" s="56">
        <v>1178</v>
      </c>
      <c r="G92" s="110"/>
      <c r="H92" s="111"/>
      <c r="I92" s="59"/>
    </row>
    <row r="93" spans="1:9" ht="15.75">
      <c r="A93" s="425">
        <v>88</v>
      </c>
      <c r="B93" s="113" t="s">
        <v>90</v>
      </c>
      <c r="C93" s="19">
        <v>3986</v>
      </c>
      <c r="D93" s="19">
        <v>204</v>
      </c>
      <c r="E93" s="19">
        <v>381</v>
      </c>
      <c r="F93" s="56">
        <v>896</v>
      </c>
      <c r="G93" s="110"/>
      <c r="H93" s="111"/>
      <c r="I93" s="59"/>
    </row>
    <row r="94" spans="1:9" ht="15.75">
      <c r="A94" s="425">
        <v>89</v>
      </c>
      <c r="B94" s="113" t="s">
        <v>91</v>
      </c>
      <c r="C94" s="19">
        <v>7014</v>
      </c>
      <c r="D94" s="19">
        <v>534</v>
      </c>
      <c r="E94" s="19">
        <v>787</v>
      </c>
      <c r="F94" s="56">
        <v>1235</v>
      </c>
      <c r="G94" s="110"/>
      <c r="H94" s="111"/>
      <c r="I94" s="59"/>
    </row>
    <row r="95" spans="1:9" ht="15.75">
      <c r="A95" s="425">
        <v>90</v>
      </c>
      <c r="B95" s="113" t="s">
        <v>92</v>
      </c>
      <c r="C95" s="19">
        <v>1797</v>
      </c>
      <c r="D95" s="19">
        <v>100</v>
      </c>
      <c r="E95" s="19">
        <v>162</v>
      </c>
      <c r="F95" s="56">
        <v>452</v>
      </c>
      <c r="G95" s="110"/>
      <c r="H95" s="111"/>
      <c r="I95" s="59"/>
    </row>
    <row r="96" spans="1:9" ht="15.75">
      <c r="A96" s="425">
        <v>91</v>
      </c>
      <c r="B96" s="113" t="s">
        <v>93</v>
      </c>
      <c r="C96" s="19">
        <v>2305</v>
      </c>
      <c r="D96" s="19">
        <v>109</v>
      </c>
      <c r="E96" s="19">
        <v>248</v>
      </c>
      <c r="F96" s="56">
        <v>497</v>
      </c>
      <c r="G96" s="110"/>
      <c r="H96" s="111"/>
      <c r="I96" s="59"/>
    </row>
    <row r="97" spans="1:9" ht="15.75">
      <c r="A97" s="425">
        <v>92</v>
      </c>
      <c r="B97" s="113" t="s">
        <v>94</v>
      </c>
      <c r="C97" s="19">
        <v>3800</v>
      </c>
      <c r="D97" s="19">
        <v>272</v>
      </c>
      <c r="E97" s="19">
        <v>369</v>
      </c>
      <c r="F97" s="56">
        <v>780</v>
      </c>
      <c r="G97" s="110"/>
      <c r="H97" s="111"/>
      <c r="I97" s="59"/>
    </row>
    <row r="98" spans="1:9" ht="15.75">
      <c r="A98" s="425">
        <v>93</v>
      </c>
      <c r="B98" s="113" t="s">
        <v>95</v>
      </c>
      <c r="C98" s="19">
        <v>5368</v>
      </c>
      <c r="D98" s="19">
        <v>288</v>
      </c>
      <c r="E98" s="19">
        <v>549</v>
      </c>
      <c r="F98" s="56">
        <v>1280</v>
      </c>
      <c r="G98" s="110"/>
      <c r="H98" s="111"/>
      <c r="I98" s="59"/>
    </row>
    <row r="99" spans="1:9" ht="15.75">
      <c r="A99" s="425">
        <v>94</v>
      </c>
      <c r="B99" s="113" t="s">
        <v>96</v>
      </c>
      <c r="C99" s="19">
        <v>8219</v>
      </c>
      <c r="D99" s="19">
        <v>372</v>
      </c>
      <c r="E99" s="19">
        <v>810</v>
      </c>
      <c r="F99" s="56">
        <v>1873</v>
      </c>
      <c r="G99" s="110"/>
      <c r="H99" s="111"/>
      <c r="I99" s="59"/>
    </row>
    <row r="100" spans="1:9" ht="15.75">
      <c r="A100" s="425">
        <v>95</v>
      </c>
      <c r="B100" s="113" t="s">
        <v>97</v>
      </c>
      <c r="C100" s="19">
        <v>3877</v>
      </c>
      <c r="D100" s="19">
        <v>270</v>
      </c>
      <c r="E100" s="19">
        <v>418</v>
      </c>
      <c r="F100" s="56">
        <v>699</v>
      </c>
      <c r="G100" s="110"/>
      <c r="H100" s="111"/>
      <c r="I100" s="59"/>
    </row>
    <row r="101" spans="1:9" ht="15.75">
      <c r="A101" s="425">
        <v>96</v>
      </c>
      <c r="B101" s="113" t="s">
        <v>98</v>
      </c>
      <c r="C101" s="19">
        <v>23432</v>
      </c>
      <c r="D101" s="19">
        <v>2076</v>
      </c>
      <c r="E101" s="19">
        <v>2698</v>
      </c>
      <c r="F101" s="56">
        <v>4428</v>
      </c>
      <c r="G101" s="110"/>
      <c r="H101" s="111"/>
      <c r="I101" s="59"/>
    </row>
    <row r="102" spans="1:9" ht="15.75">
      <c r="A102" s="425">
        <v>97</v>
      </c>
      <c r="B102" s="113" t="s">
        <v>99</v>
      </c>
      <c r="C102" s="19">
        <v>25537</v>
      </c>
      <c r="D102" s="19">
        <v>1742</v>
      </c>
      <c r="E102" s="19">
        <v>2937</v>
      </c>
      <c r="F102" s="56">
        <v>4947</v>
      </c>
      <c r="G102" s="110"/>
      <c r="H102" s="111"/>
      <c r="I102" s="59"/>
    </row>
    <row r="103" spans="1:9" ht="15.75">
      <c r="A103" s="425">
        <v>98</v>
      </c>
      <c r="B103" s="113" t="s">
        <v>100</v>
      </c>
      <c r="C103" s="19">
        <v>6127</v>
      </c>
      <c r="D103" s="19">
        <v>412</v>
      </c>
      <c r="E103" s="19">
        <v>636</v>
      </c>
      <c r="F103" s="56">
        <v>1471</v>
      </c>
      <c r="G103" s="110"/>
      <c r="H103" s="111"/>
      <c r="I103" s="59"/>
    </row>
    <row r="104" spans="1:9" ht="15.75">
      <c r="A104" s="425">
        <v>99</v>
      </c>
      <c r="B104" s="113" t="s">
        <v>101</v>
      </c>
      <c r="C104" s="19">
        <v>2360</v>
      </c>
      <c r="D104" s="19">
        <v>150</v>
      </c>
      <c r="E104" s="19">
        <v>275</v>
      </c>
      <c r="F104" s="56">
        <v>457</v>
      </c>
      <c r="G104" s="110"/>
      <c r="H104" s="111"/>
      <c r="I104" s="59"/>
    </row>
    <row r="105" spans="1:9" ht="15.75">
      <c r="A105" s="425">
        <v>100</v>
      </c>
      <c r="B105" s="113" t="s">
        <v>102</v>
      </c>
      <c r="C105" s="19">
        <v>18347</v>
      </c>
      <c r="D105" s="19">
        <v>1773</v>
      </c>
      <c r="E105" s="19">
        <v>2190</v>
      </c>
      <c r="F105" s="56">
        <v>3270</v>
      </c>
      <c r="G105" s="110"/>
      <c r="H105" s="111"/>
      <c r="I105" s="59"/>
    </row>
    <row r="106" spans="1:9" ht="15.75">
      <c r="A106" s="425">
        <v>101</v>
      </c>
      <c r="B106" s="113" t="s">
        <v>103</v>
      </c>
      <c r="C106" s="19">
        <v>3672</v>
      </c>
      <c r="D106" s="19">
        <v>242</v>
      </c>
      <c r="E106" s="19">
        <v>371</v>
      </c>
      <c r="F106" s="56">
        <v>865</v>
      </c>
      <c r="G106" s="110"/>
      <c r="H106" s="111"/>
      <c r="I106" s="59"/>
    </row>
    <row r="107" spans="1:9" ht="15.75">
      <c r="A107" s="425">
        <v>102</v>
      </c>
      <c r="B107" s="113" t="s">
        <v>104</v>
      </c>
      <c r="C107" s="19">
        <v>5192</v>
      </c>
      <c r="D107" s="19">
        <v>280</v>
      </c>
      <c r="E107" s="19">
        <v>590</v>
      </c>
      <c r="F107" s="56">
        <v>1202</v>
      </c>
      <c r="G107" s="110"/>
      <c r="H107" s="111"/>
      <c r="I107" s="59"/>
    </row>
    <row r="108" spans="1:9" ht="15.75">
      <c r="A108" s="425">
        <v>103</v>
      </c>
      <c r="B108" s="113" t="s">
        <v>105</v>
      </c>
      <c r="C108" s="19">
        <v>13058</v>
      </c>
      <c r="D108" s="19">
        <v>975</v>
      </c>
      <c r="E108" s="19">
        <v>1455</v>
      </c>
      <c r="F108" s="56">
        <v>2594</v>
      </c>
      <c r="G108" s="110"/>
      <c r="H108" s="111"/>
      <c r="I108" s="59"/>
    </row>
    <row r="109" spans="1:9" ht="15.75">
      <c r="A109" s="425">
        <v>104</v>
      </c>
      <c r="B109" s="113" t="s">
        <v>106</v>
      </c>
      <c r="C109" s="19">
        <v>10697</v>
      </c>
      <c r="D109" s="19">
        <v>1034</v>
      </c>
      <c r="E109" s="19">
        <v>1449</v>
      </c>
      <c r="F109" s="56">
        <v>1659</v>
      </c>
      <c r="G109" s="110"/>
      <c r="H109" s="111"/>
      <c r="I109" s="59"/>
    </row>
    <row r="110" spans="1:9" ht="15.75">
      <c r="A110" s="425">
        <v>105</v>
      </c>
      <c r="B110" s="5" t="s">
        <v>107</v>
      </c>
      <c r="C110" s="19">
        <v>3444</v>
      </c>
      <c r="D110" s="19">
        <v>142</v>
      </c>
      <c r="E110" s="19">
        <v>343</v>
      </c>
      <c r="F110" s="56">
        <v>911</v>
      </c>
      <c r="G110" s="110"/>
      <c r="H110" s="111"/>
      <c r="I110" s="59"/>
    </row>
    <row r="111" spans="1:9" ht="15.75">
      <c r="A111" s="425">
        <v>106</v>
      </c>
      <c r="B111" s="5" t="s">
        <v>108</v>
      </c>
      <c r="C111" s="19">
        <v>31294</v>
      </c>
      <c r="D111" s="19">
        <v>2071</v>
      </c>
      <c r="E111" s="19">
        <v>3495</v>
      </c>
      <c r="F111" s="56">
        <v>6344</v>
      </c>
      <c r="G111" s="110"/>
      <c r="H111" s="111"/>
      <c r="I111" s="59"/>
    </row>
    <row r="112" spans="1:9" ht="15.75">
      <c r="A112" s="425">
        <v>107</v>
      </c>
      <c r="B112" s="5" t="s">
        <v>109</v>
      </c>
      <c r="C112" s="19">
        <v>3575</v>
      </c>
      <c r="D112" s="19">
        <v>226</v>
      </c>
      <c r="E112" s="19">
        <v>370</v>
      </c>
      <c r="F112" s="56">
        <v>716</v>
      </c>
      <c r="G112" s="110"/>
      <c r="H112" s="111"/>
      <c r="I112" s="59"/>
    </row>
    <row r="113" spans="1:9" ht="15.75">
      <c r="A113" s="425">
        <v>108</v>
      </c>
      <c r="B113" s="5" t="s">
        <v>110</v>
      </c>
      <c r="C113" s="19">
        <v>30747</v>
      </c>
      <c r="D113" s="19">
        <v>2378</v>
      </c>
      <c r="E113" s="19">
        <v>3726</v>
      </c>
      <c r="F113" s="56">
        <v>6030</v>
      </c>
      <c r="G113" s="110"/>
      <c r="H113" s="111"/>
      <c r="I113" s="59"/>
    </row>
    <row r="114" spans="1:9" ht="15.75">
      <c r="A114" s="425">
        <v>109</v>
      </c>
      <c r="B114" s="5" t="s">
        <v>111</v>
      </c>
      <c r="C114" s="19">
        <v>2622</v>
      </c>
      <c r="D114" s="19">
        <v>171</v>
      </c>
      <c r="E114" s="19">
        <v>304</v>
      </c>
      <c r="F114" s="56">
        <v>630</v>
      </c>
      <c r="G114" s="110"/>
      <c r="H114" s="111"/>
      <c r="I114" s="59"/>
    </row>
    <row r="115" spans="1:9" ht="15.75">
      <c r="A115" s="425">
        <v>110</v>
      </c>
      <c r="B115" s="5" t="s">
        <v>112</v>
      </c>
      <c r="C115" s="19">
        <v>9204</v>
      </c>
      <c r="D115" s="19">
        <v>529</v>
      </c>
      <c r="E115" s="19">
        <v>882</v>
      </c>
      <c r="F115" s="56">
        <v>2265</v>
      </c>
      <c r="G115" s="110"/>
      <c r="H115" s="111"/>
      <c r="I115" s="59"/>
    </row>
    <row r="116" spans="1:9" ht="15.75">
      <c r="A116" s="425">
        <v>111</v>
      </c>
      <c r="B116" s="5" t="s">
        <v>113</v>
      </c>
      <c r="C116" s="19">
        <v>3444</v>
      </c>
      <c r="D116" s="19">
        <v>178</v>
      </c>
      <c r="E116" s="19">
        <v>346</v>
      </c>
      <c r="F116" s="56">
        <v>822</v>
      </c>
      <c r="G116" s="110"/>
      <c r="H116" s="111"/>
      <c r="I116" s="59"/>
    </row>
    <row r="117" spans="1:9" ht="15.75">
      <c r="A117" s="425">
        <v>112</v>
      </c>
      <c r="B117" s="5" t="s">
        <v>114</v>
      </c>
      <c r="C117" s="19">
        <v>2085</v>
      </c>
      <c r="D117" s="19">
        <v>133</v>
      </c>
      <c r="E117" s="19">
        <v>171</v>
      </c>
      <c r="F117" s="56">
        <v>465</v>
      </c>
      <c r="G117" s="110"/>
      <c r="H117" s="111"/>
      <c r="I117" s="59"/>
    </row>
    <row r="118" spans="1:9" ht="15.75">
      <c r="A118" s="425">
        <v>113</v>
      </c>
      <c r="B118" s="5" t="s">
        <v>115</v>
      </c>
      <c r="C118" s="19">
        <v>4090</v>
      </c>
      <c r="D118" s="19">
        <v>219</v>
      </c>
      <c r="E118" s="19">
        <v>373</v>
      </c>
      <c r="F118" s="56">
        <v>861</v>
      </c>
      <c r="G118" s="110"/>
      <c r="H118" s="111"/>
      <c r="I118" s="59"/>
    </row>
    <row r="119" spans="1:9" ht="15.75">
      <c r="A119" s="425">
        <v>114</v>
      </c>
      <c r="B119" s="5" t="s">
        <v>116</v>
      </c>
      <c r="C119" s="19">
        <v>8693</v>
      </c>
      <c r="D119" s="19">
        <v>524</v>
      </c>
      <c r="E119" s="19">
        <v>961</v>
      </c>
      <c r="F119" s="56">
        <v>1790</v>
      </c>
      <c r="G119" s="110"/>
      <c r="H119" s="111"/>
      <c r="I119" s="59"/>
    </row>
    <row r="120" spans="1:9" ht="15.75">
      <c r="A120" s="425">
        <v>115</v>
      </c>
      <c r="B120" s="5" t="s">
        <v>117</v>
      </c>
      <c r="C120" s="19">
        <v>12146</v>
      </c>
      <c r="D120" s="19">
        <v>810</v>
      </c>
      <c r="E120" s="19">
        <v>1404</v>
      </c>
      <c r="F120" s="56">
        <v>2418</v>
      </c>
      <c r="G120" s="110"/>
      <c r="H120" s="111"/>
      <c r="I120" s="59"/>
    </row>
    <row r="121" spans="1:9" ht="15.75">
      <c r="A121" s="425">
        <v>116</v>
      </c>
      <c r="B121" s="5" t="s">
        <v>118</v>
      </c>
      <c r="C121" s="19">
        <v>3986</v>
      </c>
      <c r="D121" s="19">
        <v>227</v>
      </c>
      <c r="E121" s="19">
        <v>429</v>
      </c>
      <c r="F121" s="56">
        <v>918</v>
      </c>
      <c r="G121" s="110"/>
      <c r="H121" s="111"/>
      <c r="I121" s="59"/>
    </row>
    <row r="122" spans="1:9" ht="15.75">
      <c r="A122" s="425">
        <v>117</v>
      </c>
      <c r="B122" s="5" t="s">
        <v>119</v>
      </c>
      <c r="C122" s="19">
        <v>5358</v>
      </c>
      <c r="D122" s="19">
        <v>240</v>
      </c>
      <c r="E122" s="19">
        <v>552</v>
      </c>
      <c r="F122" s="56">
        <v>1254</v>
      </c>
      <c r="G122" s="110"/>
      <c r="H122" s="111"/>
      <c r="I122" s="59"/>
    </row>
    <row r="123" spans="1:9" ht="15.75">
      <c r="A123" s="425">
        <v>118</v>
      </c>
      <c r="B123" s="5" t="s">
        <v>120</v>
      </c>
      <c r="C123" s="19">
        <v>6233</v>
      </c>
      <c r="D123" s="19">
        <v>318</v>
      </c>
      <c r="E123" s="19">
        <v>637</v>
      </c>
      <c r="F123" s="56">
        <v>1401</v>
      </c>
      <c r="G123" s="110"/>
      <c r="H123" s="111"/>
      <c r="I123" s="59"/>
    </row>
    <row r="124" spans="1:9" ht="15.75">
      <c r="A124" s="426">
        <v>119</v>
      </c>
      <c r="B124" s="6" t="s">
        <v>121</v>
      </c>
      <c r="C124" s="196">
        <v>3143</v>
      </c>
      <c r="D124" s="196">
        <v>152</v>
      </c>
      <c r="E124" s="196">
        <v>326</v>
      </c>
      <c r="F124" s="197">
        <v>703</v>
      </c>
      <c r="G124" s="110"/>
      <c r="H124" s="111"/>
      <c r="I124" s="59"/>
    </row>
    <row r="125" spans="1:9" ht="15.75">
      <c r="A125" s="600" t="s">
        <v>122</v>
      </c>
      <c r="B125" s="600" t="s">
        <v>122</v>
      </c>
      <c r="C125" s="101">
        <f>SUM(C15:C124)</f>
        <v>1017052</v>
      </c>
      <c r="D125" s="101">
        <f>SUM(D15:D124)</f>
        <v>70269</v>
      </c>
      <c r="E125" s="101">
        <f>SUM(E15:E124)</f>
        <v>112247</v>
      </c>
      <c r="F125" s="101">
        <f>SUM(F15:F124)</f>
        <v>206418</v>
      </c>
    </row>
    <row r="126" spans="1:9" ht="15.75">
      <c r="F126" s="21"/>
    </row>
    <row r="127" spans="1:9" ht="15.75">
      <c r="C127" s="55"/>
      <c r="D127" s="192"/>
      <c r="E127" s="192"/>
      <c r="F127" s="55"/>
    </row>
    <row r="128" spans="1:9">
      <c r="D128" s="148"/>
      <c r="E128" s="148"/>
    </row>
    <row r="129" spans="4:5">
      <c r="D129" s="193"/>
      <c r="E129" s="193"/>
    </row>
  </sheetData>
  <sheetProtection formatCells="0" formatColumns="0" formatRows="0" insertColumns="0" insertRows="0" insertHyperlinks="0" deleteColumns="0" deleteRows="0"/>
  <mergeCells count="3">
    <mergeCell ref="A14:B14"/>
    <mergeCell ref="A125:B125"/>
    <mergeCell ref="A1:G1"/>
  </mergeCells>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Kopsavilkums</vt:lpstr>
      <vt:lpstr>Kops_Pec_pieauguma</vt:lpstr>
      <vt:lpstr>PFI</vt:lpstr>
      <vt:lpstr>Izverstais_PFI_aprekins</vt:lpstr>
      <vt:lpstr>Vertetie_ienemumi</vt:lpstr>
      <vt:lpstr>IIN_ienemumi</vt:lpstr>
      <vt:lpstr>IIN_SK_koeficienti</vt:lpstr>
      <vt:lpstr>Iedzivotaju_skaits_struktura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Sanita.Skiltere</dc:creator>
  <cp:keywords/>
  <dc:description/>
  <cp:lastModifiedBy>Lāsma Ūbele</cp:lastModifiedBy>
  <cp:revision/>
  <cp:lastPrinted>2017-10-17T11:39:27Z</cp:lastPrinted>
  <dcterms:created xsi:type="dcterms:W3CDTF">2009-10-28T13:46:16Z</dcterms:created>
  <dcterms:modified xsi:type="dcterms:W3CDTF">2017-11-29T13:51:58Z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