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lrg-my.sharepoint.com/personal/lasma_ubele_lps_lv/Documents/Dokumenti/2021/Budzets_2022/Izlidzinasana/Uz_2909/"/>
    </mc:Choice>
  </mc:AlternateContent>
  <xr:revisionPtr revIDLastSave="57" documentId="8_{B107D00B-F7DB-4E36-846D-F83A939F581C}" xr6:coauthVersionLast="47" xr6:coauthVersionMax="47" xr10:uidLastSave="{142C5491-7E9F-44CA-B659-55DAEC4086D5}"/>
  <bookViews>
    <workbookView xWindow="-120" yWindow="-120" windowWidth="25440" windowHeight="15390" xr2:uid="{00000000-000D-0000-FFFF-FFFF00000000}"/>
  </bookViews>
  <sheets>
    <sheet name="PFI_2022" sheetId="25" r:id="rId1"/>
    <sheet name="Vertetie_ienemumi" sheetId="3" r:id="rId2"/>
    <sheet name="IIN_ienemumi" sheetId="7" r:id="rId3"/>
    <sheet name="IIN_SK_koeficienti" sheetId="11" r:id="rId4"/>
    <sheet name="Iedzivotaju_skaits_struktur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25" l="1"/>
  <c r="Q7" i="25" s="1"/>
  <c r="Q3" i="25"/>
  <c r="D8" i="7" s="1"/>
  <c r="Q61" i="25"/>
  <c r="Q16" i="25" l="1"/>
  <c r="D49" i="3" l="1"/>
  <c r="E49" i="3"/>
  <c r="F49" i="3"/>
  <c r="G49" i="3"/>
  <c r="D5" i="3"/>
  <c r="E5" i="3"/>
  <c r="F5" i="3"/>
  <c r="G5" i="3"/>
  <c r="H5" i="3"/>
  <c r="H49" i="3"/>
  <c r="D6" i="7"/>
  <c r="D4" i="6" l="1"/>
  <c r="E4" i="6"/>
  <c r="F4" i="6"/>
  <c r="C4" i="6"/>
  <c r="D61" i="25"/>
  <c r="E61" i="25"/>
  <c r="F61" i="25"/>
  <c r="G61" i="25"/>
  <c r="H61" i="25"/>
  <c r="E53" i="11"/>
  <c r="F53" i="11"/>
  <c r="G53" i="11"/>
  <c r="D53" i="11"/>
  <c r="G9" i="11"/>
  <c r="H13" i="11" s="1"/>
  <c r="E9" i="11"/>
  <c r="F9" i="11"/>
  <c r="D9" i="11"/>
  <c r="C16" i="7" l="1"/>
  <c r="E16" i="7" s="1"/>
  <c r="H40" i="11"/>
  <c r="H24" i="11"/>
  <c r="E54" i="11"/>
  <c r="H52" i="11"/>
  <c r="H36" i="11"/>
  <c r="H20" i="11"/>
  <c r="H48" i="11"/>
  <c r="H32" i="11"/>
  <c r="H16" i="11"/>
  <c r="H44" i="11"/>
  <c r="H28" i="11"/>
  <c r="H12" i="11"/>
  <c r="H47" i="11"/>
  <c r="H39" i="11"/>
  <c r="H35" i="11"/>
  <c r="H27" i="11"/>
  <c r="H23" i="11"/>
  <c r="H15" i="11"/>
  <c r="H11" i="11"/>
  <c r="H50" i="11"/>
  <c r="H46" i="11"/>
  <c r="H42" i="11"/>
  <c r="H38" i="11"/>
  <c r="H34" i="11"/>
  <c r="H30" i="11"/>
  <c r="H26" i="11"/>
  <c r="H22" i="11"/>
  <c r="H18" i="11"/>
  <c r="H14" i="11"/>
  <c r="H51" i="11"/>
  <c r="H43" i="11"/>
  <c r="H31" i="11"/>
  <c r="H19" i="11"/>
  <c r="H10" i="11"/>
  <c r="H49" i="11"/>
  <c r="H45" i="11"/>
  <c r="H41" i="11"/>
  <c r="H37" i="11"/>
  <c r="H33" i="11"/>
  <c r="H29" i="11"/>
  <c r="H25" i="11"/>
  <c r="H21" i="11"/>
  <c r="H17" i="11"/>
  <c r="C40" i="7" l="1"/>
  <c r="E40" i="7" s="1"/>
  <c r="C29" i="7"/>
  <c r="E29" i="7" s="1"/>
  <c r="C42" i="7"/>
  <c r="E42" i="7" s="1"/>
  <c r="C23" i="7"/>
  <c r="E23" i="7" s="1"/>
  <c r="C22" i="7"/>
  <c r="E22" i="7" s="1"/>
  <c r="C33" i="7"/>
  <c r="E33" i="7" s="1"/>
  <c r="C49" i="7"/>
  <c r="E49" i="7" s="1"/>
  <c r="C50" i="7"/>
  <c r="E50" i="7" s="1"/>
  <c r="C39" i="7"/>
  <c r="E39" i="7" s="1"/>
  <c r="C43" i="7"/>
  <c r="E43" i="7" s="1"/>
  <c r="C13" i="7"/>
  <c r="E13" i="7" s="1"/>
  <c r="C45" i="7"/>
  <c r="E45" i="7" s="1"/>
  <c r="C47" i="7"/>
  <c r="E47" i="7" s="1"/>
  <c r="C28" i="7"/>
  <c r="E28" i="7" s="1"/>
  <c r="C17" i="7"/>
  <c r="E17" i="7" s="1"/>
  <c r="C26" i="7"/>
  <c r="E26" i="7" s="1"/>
  <c r="C19" i="7"/>
  <c r="E19" i="7" s="1"/>
  <c r="C32" i="7"/>
  <c r="E32" i="7" s="1"/>
  <c r="C48" i="7"/>
  <c r="E48" i="7" s="1"/>
  <c r="C34" i="7"/>
  <c r="E34" i="7" s="1"/>
  <c r="C21" i="7"/>
  <c r="E21" i="7" s="1"/>
  <c r="C37" i="7"/>
  <c r="E37" i="7" s="1"/>
  <c r="C53" i="7"/>
  <c r="E53" i="7" s="1"/>
  <c r="C30" i="7"/>
  <c r="E30" i="7" s="1"/>
  <c r="C15" i="7"/>
  <c r="E15" i="7" s="1"/>
  <c r="C35" i="7"/>
  <c r="E35" i="7" s="1"/>
  <c r="C55" i="7"/>
  <c r="E55" i="7" s="1"/>
  <c r="C24" i="7"/>
  <c r="E24" i="7" s="1"/>
  <c r="C54" i="7"/>
  <c r="E54" i="7" s="1"/>
  <c r="C18" i="7"/>
  <c r="E18" i="7" s="1"/>
  <c r="C27" i="7"/>
  <c r="E27" i="7" s="1"/>
  <c r="C44" i="7"/>
  <c r="E44" i="7" s="1"/>
  <c r="C20" i="7"/>
  <c r="E20" i="7" s="1"/>
  <c r="C36" i="7"/>
  <c r="E36" i="7" s="1"/>
  <c r="C52" i="7"/>
  <c r="E52" i="7" s="1"/>
  <c r="C46" i="7"/>
  <c r="E46" i="7" s="1"/>
  <c r="C25" i="7"/>
  <c r="E25" i="7" s="1"/>
  <c r="C41" i="7"/>
  <c r="E41" i="7" s="1"/>
  <c r="C14" i="7"/>
  <c r="E14" i="7" s="1"/>
  <c r="C38" i="7"/>
  <c r="E38" i="7" s="1"/>
  <c r="C31" i="7"/>
  <c r="E31" i="7" s="1"/>
  <c r="C51" i="7"/>
  <c r="E51" i="7" s="1"/>
  <c r="H9" i="11"/>
  <c r="H53" i="11"/>
  <c r="D16" i="25"/>
  <c r="E16" i="25"/>
  <c r="F16" i="25"/>
  <c r="G16" i="25"/>
  <c r="H16" i="25"/>
  <c r="E56" i="7" l="1"/>
  <c r="E12" i="7"/>
  <c r="C12" i="7"/>
  <c r="J26" i="25" l="1"/>
  <c r="J25" i="25"/>
  <c r="J22" i="25"/>
  <c r="Q8" i="25"/>
  <c r="K9" i="25" s="1"/>
  <c r="J24" i="25" l="1"/>
  <c r="J23" i="25"/>
  <c r="J28" i="25"/>
  <c r="J30" i="25"/>
  <c r="J31" i="25"/>
  <c r="J32" i="25"/>
  <c r="J33" i="25"/>
  <c r="J34" i="25"/>
  <c r="J36" i="25"/>
  <c r="J38" i="25"/>
  <c r="J39" i="25"/>
  <c r="J40" i="25"/>
  <c r="J41" i="25"/>
  <c r="J42" i="25"/>
  <c r="J44" i="25"/>
  <c r="J46" i="25"/>
  <c r="J47" i="25"/>
  <c r="J49" i="25"/>
  <c r="J51" i="25"/>
  <c r="J52" i="25"/>
  <c r="J53" i="25"/>
  <c r="J54" i="25"/>
  <c r="J55" i="25"/>
  <c r="J56" i="25"/>
  <c r="J57" i="25"/>
  <c r="J59" i="25"/>
  <c r="J20" i="25"/>
  <c r="J21" i="25"/>
  <c r="J37" i="25"/>
  <c r="J45" i="25"/>
  <c r="J18" i="25"/>
  <c r="J19" i="25"/>
  <c r="J29" i="25"/>
  <c r="J35" i="25"/>
  <c r="J43" i="25"/>
  <c r="J48" i="25"/>
  <c r="J50" i="25"/>
  <c r="J58" i="25"/>
  <c r="J60" i="25"/>
  <c r="J27" i="25"/>
  <c r="J61" i="25" l="1"/>
  <c r="J16" i="25"/>
  <c r="D13" i="7" l="1"/>
  <c r="F13" i="7" l="1"/>
  <c r="C6" i="3" l="1"/>
  <c r="I6" i="3" s="1"/>
  <c r="C18" i="25" s="1"/>
  <c r="K18" i="25" s="1"/>
  <c r="C56" i="7"/>
  <c r="I18" i="25" l="1"/>
  <c r="D51" i="7"/>
  <c r="D17" i="7"/>
  <c r="D49" i="7"/>
  <c r="D46" i="7"/>
  <c r="D16" i="7"/>
  <c r="D21" i="7"/>
  <c r="D47" i="7"/>
  <c r="D40" i="7"/>
  <c r="D32" i="7"/>
  <c r="D31" i="7"/>
  <c r="D27" i="7"/>
  <c r="D26" i="7"/>
  <c r="D30" i="7"/>
  <c r="D52" i="7"/>
  <c r="D54" i="7"/>
  <c r="D25" i="7"/>
  <c r="D44" i="7"/>
  <c r="D38" i="7"/>
  <c r="D24" i="7"/>
  <c r="D43" i="7"/>
  <c r="D41" i="7"/>
  <c r="D34" i="7"/>
  <c r="D29" i="7"/>
  <c r="D50" i="7"/>
  <c r="D35" i="7"/>
  <c r="D37" i="7"/>
  <c r="D28" i="7"/>
  <c r="D22" i="7"/>
  <c r="D39" i="7"/>
  <c r="D15" i="7"/>
  <c r="D53" i="7"/>
  <c r="D48" i="7"/>
  <c r="D20" i="7"/>
  <c r="D33" i="7"/>
  <c r="D23" i="7"/>
  <c r="D55" i="7"/>
  <c r="D36" i="7"/>
  <c r="D45" i="7"/>
  <c r="D42" i="7"/>
  <c r="D19" i="7"/>
  <c r="D18" i="7"/>
  <c r="D14" i="7"/>
  <c r="D56" i="7" l="1"/>
  <c r="F48" i="7"/>
  <c r="C41" i="3" s="1"/>
  <c r="F43" i="7"/>
  <c r="C36" i="3" s="1"/>
  <c r="F26" i="7"/>
  <c r="C19" i="3" s="1"/>
  <c r="I19" i="3" s="1"/>
  <c r="F40" i="7"/>
  <c r="C33" i="3" s="1"/>
  <c r="I33" i="3" s="1"/>
  <c r="F53" i="7"/>
  <c r="C46" i="3" s="1"/>
  <c r="I46" i="3" s="1"/>
  <c r="F29" i="7"/>
  <c r="C22" i="3" s="1"/>
  <c r="I22" i="3" s="1"/>
  <c r="F54" i="7"/>
  <c r="C47" i="3" s="1"/>
  <c r="I47" i="3" s="1"/>
  <c r="F49" i="7"/>
  <c r="C42" i="3" s="1"/>
  <c r="I42" i="3" s="1"/>
  <c r="F14" i="7"/>
  <c r="F45" i="7"/>
  <c r="C38" i="3" s="1"/>
  <c r="I38" i="3" s="1"/>
  <c r="F33" i="7"/>
  <c r="C26" i="3" s="1"/>
  <c r="I26" i="3" s="1"/>
  <c r="F15" i="7"/>
  <c r="C8" i="3" s="1"/>
  <c r="I8" i="3" s="1"/>
  <c r="F37" i="7"/>
  <c r="C30" i="3" s="1"/>
  <c r="I30" i="3" s="1"/>
  <c r="F34" i="7"/>
  <c r="C27" i="3" s="1"/>
  <c r="I27" i="3" s="1"/>
  <c r="F38" i="7"/>
  <c r="C31" i="3" s="1"/>
  <c r="I31" i="3" s="1"/>
  <c r="F52" i="7"/>
  <c r="C45" i="3" s="1"/>
  <c r="I45" i="3" s="1"/>
  <c r="F31" i="7"/>
  <c r="C24" i="3" s="1"/>
  <c r="I24" i="3" s="1"/>
  <c r="F21" i="7"/>
  <c r="C14" i="3" s="1"/>
  <c r="I14" i="3" s="1"/>
  <c r="F17" i="7"/>
  <c r="C10" i="3" s="1"/>
  <c r="I10" i="3" s="1"/>
  <c r="F19" i="7"/>
  <c r="C12" i="3" s="1"/>
  <c r="I12" i="3" s="1"/>
  <c r="F55" i="7"/>
  <c r="C48" i="3" s="1"/>
  <c r="I48" i="3" s="1"/>
  <c r="F22" i="7"/>
  <c r="C15" i="3" s="1"/>
  <c r="I15" i="3" s="1"/>
  <c r="C27" i="25" s="1"/>
  <c r="F50" i="7"/>
  <c r="C43" i="3" s="1"/>
  <c r="I43" i="3" s="1"/>
  <c r="F25" i="7"/>
  <c r="C18" i="3" s="1"/>
  <c r="I18" i="3" s="1"/>
  <c r="F46" i="7"/>
  <c r="C39" i="3" s="1"/>
  <c r="I39" i="3" s="1"/>
  <c r="F42" i="7"/>
  <c r="C35" i="3" s="1"/>
  <c r="I35" i="3" s="1"/>
  <c r="F23" i="7"/>
  <c r="C16" i="3" s="1"/>
  <c r="I16" i="3" s="1"/>
  <c r="F28" i="7"/>
  <c r="C21" i="3" s="1"/>
  <c r="I21" i="3" s="1"/>
  <c r="F24" i="7"/>
  <c r="C17" i="3" s="1"/>
  <c r="I17" i="3" s="1"/>
  <c r="F27" i="7"/>
  <c r="C20" i="3" s="1"/>
  <c r="I20" i="3" s="1"/>
  <c r="F47" i="7"/>
  <c r="C40" i="3" s="1"/>
  <c r="I40" i="3" s="1"/>
  <c r="F18" i="7"/>
  <c r="C11" i="3" s="1"/>
  <c r="I11" i="3" s="1"/>
  <c r="F36" i="7"/>
  <c r="C29" i="3" s="1"/>
  <c r="I29" i="3" s="1"/>
  <c r="F20" i="7"/>
  <c r="C13" i="3" s="1"/>
  <c r="I13" i="3" s="1"/>
  <c r="F39" i="7"/>
  <c r="C32" i="3" s="1"/>
  <c r="I32" i="3" s="1"/>
  <c r="F35" i="7"/>
  <c r="C28" i="3" s="1"/>
  <c r="I28" i="3" s="1"/>
  <c r="F41" i="7"/>
  <c r="C34" i="3" s="1"/>
  <c r="I34" i="3" s="1"/>
  <c r="F44" i="7"/>
  <c r="C37" i="3" s="1"/>
  <c r="I37" i="3" s="1"/>
  <c r="F30" i="7"/>
  <c r="C23" i="3" s="1"/>
  <c r="I23" i="3" s="1"/>
  <c r="F32" i="7"/>
  <c r="C25" i="3" s="1"/>
  <c r="I25" i="3" s="1"/>
  <c r="F16" i="7"/>
  <c r="C9" i="3" s="1"/>
  <c r="I9" i="3" s="1"/>
  <c r="F51" i="7"/>
  <c r="C44" i="3" s="1"/>
  <c r="I44" i="3" s="1"/>
  <c r="D12" i="7"/>
  <c r="I41" i="3"/>
  <c r="I36" i="3"/>
  <c r="C7" i="3" l="1"/>
  <c r="I7" i="3" s="1"/>
  <c r="F56" i="7"/>
  <c r="F12" i="7"/>
  <c r="C5" i="3"/>
  <c r="C29" i="25"/>
  <c r="C42" i="25"/>
  <c r="C57" i="25"/>
  <c r="C50" i="25"/>
  <c r="C32" i="25"/>
  <c r="C48" i="25"/>
  <c r="C55" i="25"/>
  <c r="C54" i="25"/>
  <c r="C38" i="25"/>
  <c r="C39" i="25"/>
  <c r="C35" i="25"/>
  <c r="C34" i="25"/>
  <c r="C52" i="25"/>
  <c r="C28" i="25"/>
  <c r="C59" i="25"/>
  <c r="C30" i="25"/>
  <c r="C49" i="25"/>
  <c r="C60" i="25"/>
  <c r="C58" i="25"/>
  <c r="C45" i="25"/>
  <c r="C36" i="25"/>
  <c r="C31" i="25"/>
  <c r="C33" i="25"/>
  <c r="C43" i="25"/>
  <c r="C41" i="25"/>
  <c r="C37" i="25"/>
  <c r="C53" i="25"/>
  <c r="C46" i="25"/>
  <c r="C51" i="25"/>
  <c r="C56" i="25"/>
  <c r="C40" i="25"/>
  <c r="C44" i="25"/>
  <c r="C47" i="25"/>
  <c r="C20" i="25"/>
  <c r="C21" i="25"/>
  <c r="C24" i="25"/>
  <c r="C23" i="25"/>
  <c r="C26" i="25"/>
  <c r="C22" i="25"/>
  <c r="C25" i="25"/>
  <c r="C49" i="3" l="1"/>
  <c r="I49" i="3"/>
  <c r="C19" i="25"/>
  <c r="I5" i="3"/>
  <c r="I31" i="25"/>
  <c r="K31" i="25"/>
  <c r="I27" i="25"/>
  <c r="K27" i="25"/>
  <c r="I45" i="25"/>
  <c r="K45" i="25"/>
  <c r="K54" i="25"/>
  <c r="I54" i="25"/>
  <c r="K53" i="25"/>
  <c r="I53" i="25"/>
  <c r="K30" i="25"/>
  <c r="I30" i="25"/>
  <c r="K47" i="25"/>
  <c r="I47" i="25"/>
  <c r="I58" i="25"/>
  <c r="K58" i="25"/>
  <c r="I35" i="25"/>
  <c r="K35" i="25"/>
  <c r="K25" i="25"/>
  <c r="I25" i="25"/>
  <c r="I40" i="25"/>
  <c r="K40" i="25"/>
  <c r="K32" i="25"/>
  <c r="I32" i="25"/>
  <c r="K33" i="25"/>
  <c r="I33" i="25"/>
  <c r="K39" i="25"/>
  <c r="I39" i="25"/>
  <c r="I48" i="25"/>
  <c r="K48" i="25"/>
  <c r="I50" i="25"/>
  <c r="K50" i="25"/>
  <c r="I22" i="25"/>
  <c r="K22" i="25"/>
  <c r="K46" i="25"/>
  <c r="I46" i="25"/>
  <c r="I59" i="25"/>
  <c r="K59" i="25"/>
  <c r="K52" i="25"/>
  <c r="I52" i="25"/>
  <c r="K44" i="25"/>
  <c r="I44" i="25"/>
  <c r="I60" i="25"/>
  <c r="K60" i="25"/>
  <c r="K24" i="25"/>
  <c r="I24" i="25"/>
  <c r="I26" i="25"/>
  <c r="K26" i="25"/>
  <c r="K36" i="25"/>
  <c r="I36" i="25"/>
  <c r="K51" i="25"/>
  <c r="I51" i="25"/>
  <c r="I57" i="25"/>
  <c r="K57" i="25"/>
  <c r="K34" i="25"/>
  <c r="I34" i="25"/>
  <c r="I43" i="25"/>
  <c r="K43" i="25"/>
  <c r="K38" i="25"/>
  <c r="I38" i="25"/>
  <c r="K21" i="25"/>
  <c r="I21" i="25"/>
  <c r="K23" i="25"/>
  <c r="I23" i="25"/>
  <c r="I49" i="25"/>
  <c r="K49" i="25"/>
  <c r="I20" i="25"/>
  <c r="K20" i="25"/>
  <c r="I55" i="25"/>
  <c r="K55" i="25"/>
  <c r="I29" i="25"/>
  <c r="K29" i="25"/>
  <c r="K28" i="25"/>
  <c r="I28" i="25"/>
  <c r="I37" i="25"/>
  <c r="K37" i="25"/>
  <c r="K42" i="25"/>
  <c r="I42" i="25"/>
  <c r="K56" i="25"/>
  <c r="I56" i="25"/>
  <c r="I41" i="25"/>
  <c r="K41" i="25"/>
  <c r="C16" i="25" l="1"/>
  <c r="C61" i="25"/>
  <c r="I19" i="25"/>
  <c r="K19" i="25"/>
  <c r="K7" i="25" s="1"/>
  <c r="K61" i="25" l="1"/>
  <c r="K16" i="25" s="1"/>
  <c r="I61" i="25"/>
  <c r="I16" i="25" s="1"/>
  <c r="K5" i="25" l="1"/>
  <c r="L18" i="25" s="1"/>
  <c r="L36" i="25" l="1"/>
  <c r="L54" i="25"/>
  <c r="L32" i="25"/>
  <c r="L35" i="25"/>
  <c r="L21" i="25"/>
  <c r="L28" i="25"/>
  <c r="L19" i="25"/>
  <c r="L22" i="25"/>
  <c r="L39" i="25"/>
  <c r="L27" i="25"/>
  <c r="L43" i="25"/>
  <c r="L25" i="25"/>
  <c r="L58" i="25"/>
  <c r="L31" i="25"/>
  <c r="L26" i="25"/>
  <c r="L29" i="25"/>
  <c r="L57" i="25"/>
  <c r="L45" i="25"/>
  <c r="L59" i="25"/>
  <c r="L51" i="25"/>
  <c r="L30" i="25"/>
  <c r="L47" i="25"/>
  <c r="L40" i="25"/>
  <c r="L33" i="25"/>
  <c r="L37" i="25"/>
  <c r="L23" i="25"/>
  <c r="L20" i="25"/>
  <c r="L34" i="25"/>
  <c r="L56" i="25"/>
  <c r="L38" i="25"/>
  <c r="L24" i="25"/>
  <c r="L46" i="25"/>
  <c r="L48" i="25"/>
  <c r="L60" i="25"/>
  <c r="L50" i="25"/>
  <c r="L44" i="25"/>
  <c r="L55" i="25"/>
  <c r="L52" i="25"/>
  <c r="L42" i="25"/>
  <c r="L49" i="25"/>
  <c r="L53" i="25"/>
  <c r="L41" i="25"/>
  <c r="L61" i="25" l="1"/>
  <c r="M50" i="25"/>
  <c r="S50" i="25" s="1"/>
  <c r="M24" i="25"/>
  <c r="S24" i="25" s="1"/>
  <c r="M41" i="25"/>
  <c r="S41" i="25" s="1"/>
  <c r="M55" i="25"/>
  <c r="S55" i="25" s="1"/>
  <c r="M44" i="25"/>
  <c r="S44" i="25" s="1"/>
  <c r="M60" i="25"/>
  <c r="S60" i="25" s="1"/>
  <c r="M46" i="25"/>
  <c r="S46" i="25" s="1"/>
  <c r="M38" i="25"/>
  <c r="S38" i="25" s="1"/>
  <c r="M33" i="25"/>
  <c r="S33" i="25" s="1"/>
  <c r="M51" i="25"/>
  <c r="S51" i="25" s="1"/>
  <c r="M26" i="25"/>
  <c r="S26" i="25" s="1"/>
  <c r="M58" i="25"/>
  <c r="S58" i="25" s="1"/>
  <c r="M43" i="25"/>
  <c r="S43" i="25" s="1"/>
  <c r="M32" i="25"/>
  <c r="S32" i="25" s="1"/>
  <c r="M36" i="25"/>
  <c r="S36" i="25" s="1"/>
  <c r="M53" i="25"/>
  <c r="S53" i="25" s="1"/>
  <c r="M59" i="25"/>
  <c r="S59" i="25" s="1"/>
  <c r="M25" i="25"/>
  <c r="S25" i="25" s="1"/>
  <c r="M39" i="25"/>
  <c r="S39" i="25" s="1"/>
  <c r="M35" i="25"/>
  <c r="M52" i="25"/>
  <c r="S52" i="25" s="1"/>
  <c r="M34" i="25"/>
  <c r="S34" i="25" s="1"/>
  <c r="M23" i="25"/>
  <c r="S23" i="25" s="1"/>
  <c r="M40" i="25"/>
  <c r="S40" i="25" s="1"/>
  <c r="M57" i="25"/>
  <c r="S57" i="25" s="1"/>
  <c r="M27" i="25"/>
  <c r="S27" i="25" s="1"/>
  <c r="M19" i="25"/>
  <c r="S19" i="25" s="1"/>
  <c r="M28" i="25"/>
  <c r="S28" i="25" s="1"/>
  <c r="M54" i="25"/>
  <c r="S54" i="25" s="1"/>
  <c r="M49" i="25"/>
  <c r="S49" i="25" s="1"/>
  <c r="M56" i="25"/>
  <c r="S56" i="25" s="1"/>
  <c r="M42" i="25"/>
  <c r="S42" i="25" s="1"/>
  <c r="M48" i="25"/>
  <c r="S48" i="25" s="1"/>
  <c r="M20" i="25"/>
  <c r="S20" i="25" s="1"/>
  <c r="M37" i="25"/>
  <c r="S37" i="25" s="1"/>
  <c r="M47" i="25"/>
  <c r="S47" i="25" s="1"/>
  <c r="M30" i="25"/>
  <c r="S30" i="25" s="1"/>
  <c r="M45" i="25"/>
  <c r="S45" i="25" s="1"/>
  <c r="M29" i="25"/>
  <c r="S29" i="25" s="1"/>
  <c r="M31" i="25"/>
  <c r="S31" i="25" s="1"/>
  <c r="M22" i="25"/>
  <c r="S22" i="25" s="1"/>
  <c r="M18" i="25"/>
  <c r="M21" i="25"/>
  <c r="S21" i="25" s="1"/>
  <c r="O38" i="25"/>
  <c r="N32" i="25" l="1"/>
  <c r="N23" i="25"/>
  <c r="R35" i="25"/>
  <c r="S35" i="25"/>
  <c r="R18" i="25"/>
  <c r="S18" i="25"/>
  <c r="R30" i="25"/>
  <c r="R39" i="25"/>
  <c r="R53" i="25"/>
  <c r="N31" i="25"/>
  <c r="R31" i="25"/>
  <c r="R48" i="25"/>
  <c r="R34" i="25"/>
  <c r="R26" i="25"/>
  <c r="R46" i="25"/>
  <c r="R24" i="25"/>
  <c r="R21" i="25"/>
  <c r="R22" i="25"/>
  <c r="R45" i="25"/>
  <c r="R47" i="25"/>
  <c r="R20" i="25"/>
  <c r="R56" i="25"/>
  <c r="R49" i="25"/>
  <c r="R19" i="25"/>
  <c r="R27" i="25"/>
  <c r="R57" i="25"/>
  <c r="R40" i="25"/>
  <c r="R23" i="25"/>
  <c r="R32" i="25"/>
  <c r="R43" i="25"/>
  <c r="R33" i="25"/>
  <c r="R38" i="25"/>
  <c r="R60" i="25"/>
  <c r="R55" i="25"/>
  <c r="R41" i="25"/>
  <c r="R50" i="25"/>
  <c r="R29" i="25"/>
  <c r="R37" i="25"/>
  <c r="R42" i="25"/>
  <c r="R28" i="25"/>
  <c r="R52" i="25"/>
  <c r="R36" i="25"/>
  <c r="R58" i="25"/>
  <c r="R51" i="25"/>
  <c r="R44" i="25"/>
  <c r="N54" i="25"/>
  <c r="R54" i="25"/>
  <c r="R25" i="25"/>
  <c r="R59" i="25"/>
  <c r="N40" i="25"/>
  <c r="N33" i="25"/>
  <c r="O41" i="25"/>
  <c r="N49" i="25"/>
  <c r="O45" i="25"/>
  <c r="O47" i="25"/>
  <c r="N56" i="25"/>
  <c r="O53" i="25"/>
  <c r="N60" i="25"/>
  <c r="N53" i="25"/>
  <c r="O39" i="25"/>
  <c r="M61" i="25"/>
  <c r="S61" i="25" s="1"/>
  <c r="N39" i="25"/>
  <c r="N48" i="25"/>
  <c r="N46" i="25"/>
  <c r="O58" i="25"/>
  <c r="N20" i="25"/>
  <c r="O56" i="25"/>
  <c r="N50" i="25"/>
  <c r="N52" i="25"/>
  <c r="N38" i="25"/>
  <c r="O55" i="25"/>
  <c r="O32" i="25"/>
  <c r="N45" i="25"/>
  <c r="N47" i="25"/>
  <c r="O20" i="25"/>
  <c r="O40" i="25"/>
  <c r="O23" i="25"/>
  <c r="O50" i="25"/>
  <c r="O49" i="25"/>
  <c r="O33" i="25"/>
  <c r="O27" i="25"/>
  <c r="O46" i="25"/>
  <c r="O60" i="25"/>
  <c r="N55" i="25"/>
  <c r="N41" i="25"/>
  <c r="O43" i="25"/>
  <c r="N43" i="25"/>
  <c r="N30" i="25"/>
  <c r="N34" i="25"/>
  <c r="O30" i="25"/>
  <c r="O34" i="25"/>
  <c r="N42" i="25"/>
  <c r="O24" i="25"/>
  <c r="O52" i="25"/>
  <c r="O26" i="25"/>
  <c r="N26" i="25"/>
  <c r="O51" i="25"/>
  <c r="N44" i="25"/>
  <c r="N58" i="25"/>
  <c r="N22" i="25"/>
  <c r="N37" i="25"/>
  <c r="O48" i="25"/>
  <c r="O42" i="25"/>
  <c r="N51" i="25"/>
  <c r="O44" i="25"/>
  <c r="N25" i="25"/>
  <c r="O59" i="25"/>
  <c r="O37" i="25"/>
  <c r="N24" i="25"/>
  <c r="O18" i="25"/>
  <c r="N59" i="25"/>
  <c r="O25" i="25"/>
  <c r="N36" i="25"/>
  <c r="N18" i="25"/>
  <c r="N27" i="25"/>
  <c r="O57" i="25"/>
  <c r="O35" i="25"/>
  <c r="N57" i="25"/>
  <c r="O36" i="25"/>
  <c r="O22" i="25"/>
  <c r="N28" i="25"/>
  <c r="O28" i="25"/>
  <c r="N19" i="25"/>
  <c r="O19" i="25"/>
  <c r="O21" i="25"/>
  <c r="N35" i="25"/>
  <c r="N21" i="25"/>
  <c r="O29" i="25"/>
  <c r="N29" i="25"/>
  <c r="O31" i="25"/>
  <c r="O54" i="25"/>
  <c r="L16" i="25"/>
  <c r="R61" i="25" l="1"/>
  <c r="R16" i="25"/>
  <c r="O61" i="25"/>
  <c r="N61" i="25"/>
  <c r="M16" i="25"/>
  <c r="S16" i="25" s="1"/>
  <c r="O16" i="25" l="1"/>
  <c r="N16" i="25"/>
</calcChain>
</file>

<file path=xl/sharedStrings.xml><?xml version="1.0" encoding="utf-8"?>
<sst xmlns="http://schemas.openxmlformats.org/spreadsheetml/2006/main" count="343" uniqueCount="163">
  <si>
    <t>N.p.k.</t>
  </si>
  <si>
    <t>Pašvaldība</t>
  </si>
  <si>
    <t>Aizkraukles novads</t>
  </si>
  <si>
    <t>Alūksnes novads</t>
  </si>
  <si>
    <t>Ādažu novads</t>
  </si>
  <si>
    <t>Balvu novads</t>
  </si>
  <si>
    <t>Bauskas novads</t>
  </si>
  <si>
    <t>Cēsu novads</t>
  </si>
  <si>
    <t>Dobeles novads</t>
  </si>
  <si>
    <t>Gulbenes novads</t>
  </si>
  <si>
    <t>Jēkabpils novads</t>
  </si>
  <si>
    <t>Jelgavas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</si>
  <si>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</si>
  <si>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</si>
  <si>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</si>
  <si>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</si>
  <si>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</si>
  <si>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</si>
  <si>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</si>
  <si>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</si>
  <si>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</si>
  <si>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</si>
  <si>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</si>
  <si>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</si>
  <si>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</si>
  <si>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</si>
  <si>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</si>
  <si>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</si>
  <si>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</si>
  <si>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</si>
  <si>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</si>
  <si>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</si>
  <si>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</si>
  <si>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Varakļānu novads</t>
  </si>
  <si>
    <t>Ventspils novads</t>
  </si>
  <si>
    <t>Kopā:</t>
  </si>
  <si>
    <t>Iedzīvotāju skaits</t>
  </si>
  <si>
    <r>
      <t xml:space="preserve">Vērtētie ieņēmumi, </t>
    </r>
    <r>
      <rPr>
        <b/>
        <i/>
        <sz val="9"/>
        <rFont val="Times New Roman"/>
        <family val="1"/>
        <charset val="186"/>
      </rPr>
      <t>euro</t>
    </r>
  </si>
  <si>
    <t>0-6</t>
  </si>
  <si>
    <t>7-18</t>
  </si>
  <si>
    <t>virs darba spējas vecuma</t>
  </si>
  <si>
    <r>
      <t xml:space="preserve">Vērtētie ieņēmumi uz 1 iedz., </t>
    </r>
    <r>
      <rPr>
        <b/>
        <i/>
        <sz val="9"/>
        <rFont val="Times New Roman"/>
        <family val="1"/>
        <charset val="186"/>
      </rPr>
      <t>euro</t>
    </r>
  </si>
  <si>
    <t>`</t>
  </si>
  <si>
    <t>NĪN par ēkām</t>
  </si>
  <si>
    <t>NĪN par inženierbūvēm</t>
  </si>
  <si>
    <t>NĪN par mājokļiem</t>
  </si>
  <si>
    <t>NĪN kopā</t>
  </si>
  <si>
    <t>IIN ieņēmumu % pašvaldībām</t>
  </si>
  <si>
    <t>IIN ieņēmumi pašvaldībām</t>
  </si>
  <si>
    <t>Īpatsvara koeficients kopējos sadales kontā ieskaitītajos nodokļa ieņēmumos (%)</t>
  </si>
  <si>
    <t>Bērni no 0-6 gadiem</t>
  </si>
  <si>
    <t>Bērni un jaunieši no 7-18 gadiem</t>
  </si>
  <si>
    <t>Iedzīvotāji virs darbspējas vecuma</t>
  </si>
  <si>
    <t>* Pašvaldību finanšu izlīdzināšanas likuma 5.panta otrā daļa: "(2) Iedzīvotāju ienākuma nodokļa prognozēto ieņēmumu sadalījumu starp pašvaldībām Finanšu ministrija veic atbilstoši faktiskajai nodokļu izpildei gadā pirms valsts budžeta sagatavošanas gada, aprēķinot attiecīgos pašvaldību iedzīvotāju ienākuma nodokļa prognozēto ieņēmumu īpatsvarus."</t>
  </si>
  <si>
    <t>Starpība starp deklarētajām IIN summām un faktiski iemaksātajām, euro</t>
  </si>
  <si>
    <t>Daugavpils</t>
  </si>
  <si>
    <t>Rīga</t>
  </si>
  <si>
    <t>Ventspils</t>
  </si>
  <si>
    <t>Jelgava</t>
  </si>
  <si>
    <t>Jūrmala</t>
  </si>
  <si>
    <t>Liepāja</t>
  </si>
  <si>
    <t>Rēzekne</t>
  </si>
  <si>
    <t>Valsts budžeta dotācija</t>
  </si>
  <si>
    <t>Pašvaldību izdevumus raksturojošie kritēriji</t>
  </si>
  <si>
    <t>Bērni vecumā līdz 6 gadiem</t>
  </si>
  <si>
    <t>Bērnu un jaunieši vecumā no 7 līdz 18 gadiem</t>
  </si>
  <si>
    <t>Darbspējas vecumu pārsniegušie iedzīvotāji</t>
  </si>
  <si>
    <r>
      <t>Pašvaldības teritorijas platība km</t>
    </r>
    <r>
      <rPr>
        <vertAlign val="superscript"/>
        <sz val="12"/>
        <rFont val="Times New Roman"/>
        <family val="1"/>
        <charset val="186"/>
      </rPr>
      <t>2</t>
    </r>
  </si>
  <si>
    <t>Izlīdzināmo vienību skaits par katru kritērija vienību</t>
  </si>
  <si>
    <t>Teritorijas platība km2</t>
  </si>
  <si>
    <t>Izlīdzināmo vienību skaits</t>
  </si>
  <si>
    <t>Euro</t>
  </si>
  <si>
    <t>Vidējie vērtētie ieņēmumi uz vienu izlīdzināmo vienību valstī</t>
  </si>
  <si>
    <t>Augstākie vērtētie ieņēmumi uz vienu izlīdzināmo vienību valstī</t>
  </si>
  <si>
    <t>euro</t>
  </si>
  <si>
    <t>%</t>
  </si>
  <si>
    <t>Izejas dati</t>
  </si>
  <si>
    <t xml:space="preserve">NĪN par zemi </t>
  </si>
  <si>
    <t>6 = 4-5</t>
  </si>
  <si>
    <t>Vērtētie ieņēmumi  kopā</t>
  </si>
  <si>
    <t>IIN</t>
  </si>
  <si>
    <t>Augšdaugavas novads</t>
  </si>
  <si>
    <t>Dienvidkurzemes novads</t>
  </si>
  <si>
    <t>Valmieras novads</t>
  </si>
  <si>
    <t>0002000</t>
  </si>
  <si>
    <t>0003000</t>
  </si>
  <si>
    <t>0004000</t>
  </si>
  <si>
    <t>0005000</t>
  </si>
  <si>
    <t>0006000</t>
  </si>
  <si>
    <t>0001000</t>
  </si>
  <si>
    <t>0007000</t>
  </si>
  <si>
    <t>0020000</t>
  </si>
  <si>
    <t>0021000</t>
  </si>
  <si>
    <t>0022000</t>
  </si>
  <si>
    <t>0023000</t>
  </si>
  <si>
    <t>0024000</t>
  </si>
  <si>
    <t>0025000</t>
  </si>
  <si>
    <t>0026000</t>
  </si>
  <si>
    <t>0027000</t>
  </si>
  <si>
    <t>0028000</t>
  </si>
  <si>
    <t>0029000</t>
  </si>
  <si>
    <t>0030000</t>
  </si>
  <si>
    <t>0031000</t>
  </si>
  <si>
    <t>0032000</t>
  </si>
  <si>
    <t>0033000</t>
  </si>
  <si>
    <t>0034000</t>
  </si>
  <si>
    <t>0035000</t>
  </si>
  <si>
    <t>0036000</t>
  </si>
  <si>
    <t>0037000</t>
  </si>
  <si>
    <t>0038000</t>
  </si>
  <si>
    <t>0039000</t>
  </si>
  <si>
    <t>0040000</t>
  </si>
  <si>
    <t>0041000</t>
  </si>
  <si>
    <t>0042000</t>
  </si>
  <si>
    <t>0043000</t>
  </si>
  <si>
    <t>0044000</t>
  </si>
  <si>
    <t>0045000</t>
  </si>
  <si>
    <t>0046000</t>
  </si>
  <si>
    <t>0047000</t>
  </si>
  <si>
    <t>0048000</t>
  </si>
  <si>
    <t>0049000</t>
  </si>
  <si>
    <t>0051000</t>
  </si>
  <si>
    <t>0052000</t>
  </si>
  <si>
    <t>0053000</t>
  </si>
  <si>
    <t>0054000</t>
  </si>
  <si>
    <t>0055000</t>
  </si>
  <si>
    <t>0056000</t>
  </si>
  <si>
    <r>
      <t xml:space="preserve">Dati par iemaksāto IIN un atmaksātajām IIN summām </t>
    </r>
    <r>
      <rPr>
        <sz val="12"/>
        <color rgb="FF0000FF"/>
        <rFont val="Times New Roman"/>
        <family val="1"/>
        <charset val="186"/>
      </rPr>
      <t>2020.gadā</t>
    </r>
  </si>
  <si>
    <t>Pašvaldības īpatsvara koeficients kopējos sadales kontā ieskaitītajos IIN ieņēmumos 2022.gadā (%)*</t>
  </si>
  <si>
    <t xml:space="preserve">N.p.k. </t>
  </si>
  <si>
    <t>Administratīvās teritorijas nosaukums</t>
  </si>
  <si>
    <t>ATVK kods</t>
  </si>
  <si>
    <t>IIN ieņēmumi KOPĀ</t>
  </si>
  <si>
    <t xml:space="preserve">Kopā: </t>
  </si>
  <si>
    <r>
      <t xml:space="preserve">Pārskata periodā budžetā faktiski iemaksātās IIN summas BEZ atmaksām, </t>
    </r>
    <r>
      <rPr>
        <b/>
        <i/>
        <sz val="11"/>
        <color rgb="FF000000"/>
        <rFont val="Times New Roman"/>
        <family val="1"/>
      </rPr>
      <t>euro</t>
    </r>
  </si>
  <si>
    <r>
      <t xml:space="preserve">Pārskata periodā faktiski ieturētās IIN summas (pēc pārskatiem), </t>
    </r>
    <r>
      <rPr>
        <b/>
        <i/>
        <sz val="11"/>
        <color rgb="FF000000"/>
        <rFont val="Times New Roman"/>
        <family val="1"/>
      </rPr>
      <t>euro</t>
    </r>
  </si>
  <si>
    <r>
      <t xml:space="preserve">Pārskata periodā budžetā faktiski iemaksātās IIN summas, </t>
    </r>
    <r>
      <rPr>
        <b/>
        <i/>
        <sz val="11"/>
        <color rgb="FF000000"/>
        <rFont val="Times New Roman"/>
        <family val="1"/>
      </rPr>
      <t>euro</t>
    </r>
  </si>
  <si>
    <r>
      <t xml:space="preserve">Atmaksāts IIN pēc gada ienākumu deklarāciju datiem, </t>
    </r>
    <r>
      <rPr>
        <b/>
        <i/>
        <sz val="11"/>
        <color rgb="FF000000"/>
        <rFont val="Times New Roman"/>
        <family val="1"/>
      </rPr>
      <t>euro</t>
    </r>
  </si>
  <si>
    <r>
      <t xml:space="preserve">Provizoriskais pašvaldību finanšu izlīdzināšanas aprēķins 2022.gadam, </t>
    </r>
    <r>
      <rPr>
        <b/>
        <i/>
        <sz val="16"/>
        <color rgb="FFFF0000"/>
        <rFont val="Times New Roman"/>
        <family val="1"/>
        <charset val="186"/>
      </rPr>
      <t>euro</t>
    </r>
    <r>
      <rPr>
        <b/>
        <i/>
        <sz val="16"/>
        <rFont val="Times New Roman"/>
        <family val="1"/>
        <charset val="186"/>
      </rPr>
      <t xml:space="preserve"> </t>
    </r>
  </si>
  <si>
    <t>Salīdzinājumā ar 2021.gadu</t>
  </si>
  <si>
    <t>Vērtētie ieņēmumi pēc izlīdzināšanas 2022 / 2021</t>
  </si>
  <si>
    <r>
      <t xml:space="preserve">Vērtēto ieņēmumu prognozes 2022.gadā, </t>
    </r>
    <r>
      <rPr>
        <b/>
        <i/>
        <sz val="14"/>
        <rFont val="Times New Roman"/>
        <family val="1"/>
        <charset val="186"/>
      </rPr>
      <t>euro</t>
    </r>
  </si>
  <si>
    <t>VB dotācija PFI fondā 2022.gadā:</t>
  </si>
  <si>
    <t>Speciālā VB dotācija 2022.gadā:</t>
  </si>
  <si>
    <r>
      <t xml:space="preserve">Iedzīvotāju skaits un struktūra 2022.gada PFI aprēķinam </t>
    </r>
    <r>
      <rPr>
        <sz val="14"/>
        <rFont val="Times New Roman"/>
        <family val="1"/>
        <charset val="186"/>
      </rPr>
      <t>(PMLP dati uz 01.01.2021.)</t>
    </r>
  </si>
  <si>
    <r>
      <t xml:space="preserve">IIN ieņēmumi 2022.gadā, </t>
    </r>
    <r>
      <rPr>
        <b/>
        <i/>
        <sz val="12"/>
        <rFont val="Times New Roman"/>
        <family val="1"/>
        <charset val="186"/>
      </rPr>
      <t>euro</t>
    </r>
  </si>
  <si>
    <t>VB speciālā dotācija, kas tiek sadalīta atbilstoši IIN ieņēmumu sadales principiem</t>
  </si>
  <si>
    <t>,</t>
  </si>
  <si>
    <t>VB speciālā dotācija 2022.gadā</t>
  </si>
  <si>
    <t>Sadalīti kā IIN ieņēmumi  (70%)</t>
  </si>
  <si>
    <t>Izlīdzināšanas fonds (30%)</t>
  </si>
  <si>
    <t>Iedzīvotāju skaits uz 01.01.2021.</t>
  </si>
  <si>
    <t>Pašvaldību īpatsvara koeficienti kopējos sadales kontā ieskaitītajos IIN ieņēmumos 2022.gadā (%)</t>
  </si>
  <si>
    <t>Dati: VID, Nodokļu pārvalde (informācija atjaunota 2021.gada augustā)</t>
  </si>
  <si>
    <r>
      <t xml:space="preserve">IIN ieņēmumu prognoze 2022.gadam PFI aprēķinā, </t>
    </r>
    <r>
      <rPr>
        <b/>
        <i/>
        <sz val="14"/>
        <rFont val="Times New Roman"/>
        <family val="1"/>
        <charset val="186"/>
      </rPr>
      <t>euro</t>
    </r>
  </si>
  <si>
    <r>
      <t xml:space="preserve">VB speciālā dotācija, </t>
    </r>
    <r>
      <rPr>
        <b/>
        <i/>
        <sz val="12"/>
        <color rgb="FF000000"/>
        <rFont val="Times New Roman"/>
        <family val="1"/>
        <charset val="186"/>
      </rPr>
      <t>euro</t>
    </r>
  </si>
  <si>
    <r>
      <t xml:space="preserve">IIN un VB speciālā dotācija kopā, </t>
    </r>
    <r>
      <rPr>
        <b/>
        <i/>
        <sz val="12"/>
        <color rgb="FF000000"/>
        <rFont val="Times New Roman"/>
        <family val="1"/>
        <charset val="186"/>
      </rPr>
      <t>euro</t>
    </r>
  </si>
  <si>
    <r>
      <t xml:space="preserve">Vērtētie ieņēmumi uz 1 izlīdzināmo vienību, </t>
    </r>
    <r>
      <rPr>
        <b/>
        <i/>
        <sz val="9"/>
        <color rgb="FF0000FF"/>
        <rFont val="Times New Roman"/>
        <family val="1"/>
        <charset val="186"/>
      </rPr>
      <t>euro</t>
    </r>
  </si>
  <si>
    <r>
      <t xml:space="preserve">Iemaksas (-) PFIF un dotācijas no PFIF (+), </t>
    </r>
    <r>
      <rPr>
        <b/>
        <i/>
        <sz val="9"/>
        <rFont val="Times New Roman"/>
        <family val="1"/>
        <charset val="186"/>
      </rPr>
      <t>euro</t>
    </r>
  </si>
  <si>
    <r>
      <t xml:space="preserve">Vērtētie ieņēmumi pēc izlīdzināšanas, </t>
    </r>
    <r>
      <rPr>
        <b/>
        <i/>
        <sz val="9"/>
        <rFont val="Times New Roman"/>
        <family val="1"/>
        <charset val="186"/>
      </rPr>
      <t>euro</t>
    </r>
  </si>
  <si>
    <r>
      <t xml:space="preserve">Vērtētie ieņēmumi pēc izlīdzināšanas uz 1 izlīdzināmo vienību, </t>
    </r>
    <r>
      <rPr>
        <b/>
        <i/>
        <sz val="9"/>
        <rFont val="Times New Roman"/>
        <family val="1"/>
        <charset val="186"/>
      </rPr>
      <t>euro</t>
    </r>
  </si>
  <si>
    <r>
      <t xml:space="preserve">Vērtētie ieņēmumi pēc izlīdzināšanas  uz 1 iedz., </t>
    </r>
    <r>
      <rPr>
        <b/>
        <i/>
        <sz val="9"/>
        <rFont val="Times New Roman"/>
        <family val="1"/>
        <charset val="186"/>
      </rPr>
      <t>euro</t>
    </r>
  </si>
  <si>
    <r>
      <t xml:space="preserve">Vērtētie ieņēmumi pēc izlīdzināšanas 2021.gadā (2021.gada PFI aprēķins), </t>
    </r>
    <r>
      <rPr>
        <b/>
        <i/>
        <sz val="9"/>
        <rFont val="Times New Roman"/>
        <family val="1"/>
        <charset val="186"/>
      </rPr>
      <t>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</si>
</sst>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0000000"/>
    <numFmt numFmtId="166" formatCode="#,##0_ ;\-#,##0\ "/>
    <numFmt numFmtId="167" formatCode="#,##0.0"/>
    <numFmt numFmtId="168" formatCode="#,###,###.0"/>
    <numFmt numFmtId="169" formatCode="0.0"/>
    <numFmt numFmtId="170" formatCode="0.000"/>
    <numFmt numFmtId="171" formatCode="0&quot;.&quot;0"/>
    <numFmt numFmtId="172" formatCode="_-* #,##0.00\ _L_s_-;\-* #,##0.00\ _L_s_-;_-* &quot;-&quot;??\ _L_s_-;_-@_-"/>
    <numFmt numFmtId="173" formatCode="0.0%"/>
    <numFmt numFmtId="174" formatCode="_-* #,##0\ _€_-;\-* #,##0\ _€_-;_-* &quot;-&quot;\ _€_-;_-@_-"/>
  </numFmts>
  <fonts count="14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10"/>
      <name val="Times New Roman"/>
      <family val="1"/>
      <charset val="186"/>
    </font>
    <font>
      <b/>
      <sz val="9"/>
      <name val="Times New Roman"/>
      <family val="1"/>
    </font>
    <font>
      <sz val="1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9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sz val="9"/>
      <color rgb="FF0000FF"/>
      <name val="Times New Roman"/>
      <family val="1"/>
      <charset val="186"/>
    </font>
    <font>
      <i/>
      <sz val="10"/>
      <color rgb="FF0000FF"/>
      <name val="Times New Roman"/>
      <family val="1"/>
      <charset val="186"/>
    </font>
    <font>
      <sz val="10"/>
      <name val="BaltHelvetica"/>
    </font>
    <font>
      <sz val="12"/>
      <color theme="1"/>
      <name val="Times New Roman"/>
      <family val="2"/>
      <charset val="186"/>
    </font>
    <font>
      <sz val="8"/>
      <name val="BaltGaramond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86"/>
    </font>
    <font>
      <sz val="10"/>
      <color indexed="9"/>
      <name val="Arial"/>
      <family val="2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8"/>
      <name val="BaltTimesRoman"/>
      <charset val="186"/>
    </font>
    <font>
      <sz val="10"/>
      <name val="BaltGaramond"/>
      <family val="2"/>
    </font>
    <font>
      <b/>
      <sz val="11"/>
      <color indexed="8"/>
      <name val="Calibri"/>
      <family val="2"/>
    </font>
    <font>
      <sz val="10"/>
      <name val="BaltGaramond"/>
      <family val="2"/>
      <charset val="186"/>
    </font>
    <font>
      <i/>
      <sz val="10"/>
      <color indexed="23"/>
      <name val="Arial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186"/>
    </font>
    <font>
      <u/>
      <sz val="8"/>
      <color indexed="12"/>
      <name val="BaltTimesRoman"/>
      <charset val="186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8"/>
      <name val="Times New Roman"/>
      <family val="1"/>
      <charset val="186"/>
    </font>
    <font>
      <sz val="19"/>
      <color indexed="48"/>
      <name val="Arial"/>
      <family val="2"/>
      <charset val="186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11"/>
      <name val="BaltOptima"/>
      <charset val="186"/>
    </font>
    <font>
      <sz val="12"/>
      <color indexed="8"/>
      <name val="Times New Roman"/>
      <family val="2"/>
      <charset val="186"/>
    </font>
    <font>
      <b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i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6"/>
      <color rgb="FFFF0000"/>
      <name val="Times New Roman"/>
      <family val="1"/>
      <charset val="186"/>
    </font>
    <font>
      <b/>
      <i/>
      <sz val="16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0000FF"/>
      <name val="Arial"/>
      <family val="2"/>
      <charset val="186"/>
    </font>
    <font>
      <b/>
      <sz val="12"/>
      <color rgb="FF0000FF"/>
      <name val="Times New Roman"/>
      <family val="1"/>
      <charset val="186"/>
    </font>
    <font>
      <b/>
      <sz val="11"/>
      <color rgb="FF0000FF"/>
      <name val="Times New Roman"/>
      <family val="1"/>
      <charset val="186"/>
    </font>
    <font>
      <b/>
      <sz val="11"/>
      <color rgb="FF0000FF"/>
      <name val="Arial"/>
      <family val="2"/>
      <charset val="186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FF"/>
      <name val="Times New Roman"/>
      <family val="1"/>
    </font>
    <font>
      <sz val="10"/>
      <color rgb="FFFF0000"/>
      <name val="Arial"/>
      <family val="2"/>
      <charset val="186"/>
    </font>
    <font>
      <b/>
      <i/>
      <sz val="14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i/>
      <sz val="12"/>
      <name val="Arial"/>
      <family val="2"/>
      <charset val="186"/>
    </font>
    <font>
      <b/>
      <sz val="14"/>
      <name val="Arial"/>
      <family val="2"/>
      <charset val="186"/>
    </font>
    <font>
      <b/>
      <i/>
      <sz val="12"/>
      <color rgb="FF000000"/>
      <name val="Times New Roman"/>
      <family val="1"/>
      <charset val="186"/>
    </font>
    <font>
      <b/>
      <sz val="12"/>
      <name val="Times New Roman"/>
      <family val="1"/>
    </font>
    <font>
      <b/>
      <i/>
      <sz val="9"/>
      <color rgb="FF0000FF"/>
      <name val="Times New Roman"/>
      <family val="1"/>
      <charset val="186"/>
    </font>
  </fonts>
  <fills count="8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25">
    <xf numFmtId="0" fontId="0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14" fillId="0" borderId="0"/>
    <xf numFmtId="0" fontId="33" fillId="0" borderId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2" fontId="35" fillId="0" borderId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7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7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4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7" fillId="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7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7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7" fillId="14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7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22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9" fillId="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9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9" fillId="2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24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9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0" fontId="41" fillId="29" borderId="0" applyNumberFormat="0" applyBorder="0" applyAlignment="0" applyProtection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36" borderId="0" applyNumberFormat="0" applyBorder="0" applyAlignment="0" applyProtection="0"/>
    <xf numFmtId="0" fontId="40" fillId="34" borderId="0" applyNumberFormat="0" applyBorder="0" applyAlignment="0" applyProtection="0"/>
    <xf numFmtId="0" fontId="40" fillId="29" borderId="0" applyNumberFormat="0" applyBorder="0" applyAlignment="0" applyProtection="0"/>
    <xf numFmtId="0" fontId="40" fillId="37" borderId="0" applyNumberFormat="0" applyBorder="0" applyAlignment="0" applyProtection="0"/>
    <xf numFmtId="0" fontId="41" fillId="29" borderId="0" applyNumberFormat="0" applyBorder="0" applyAlignment="0" applyProtection="0"/>
    <xf numFmtId="0" fontId="41" fillId="3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26" borderId="0" applyNumberFormat="0" applyBorder="0" applyAlignment="0" applyProtection="0"/>
    <xf numFmtId="0" fontId="40" fillId="39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31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31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31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35" borderId="0" applyNumberFormat="0" applyBorder="0" applyAlignment="0" applyProtection="0"/>
    <xf numFmtId="0" fontId="40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3" fillId="47" borderId="0" applyNumberFormat="0" applyBorder="0" applyAlignment="0" applyProtection="0"/>
    <xf numFmtId="0" fontId="42" fillId="35" borderId="0" applyNumberFormat="0" applyBorder="0" applyAlignment="0" applyProtection="0"/>
    <xf numFmtId="0" fontId="44" fillId="52" borderId="20" applyNumberFormat="0" applyAlignment="0" applyProtection="0"/>
    <xf numFmtId="0" fontId="44" fillId="52" borderId="20" applyNumberFormat="0" applyAlignment="0" applyProtection="0"/>
    <xf numFmtId="0" fontId="44" fillId="52" borderId="20" applyNumberFormat="0" applyAlignment="0" applyProtection="0"/>
    <xf numFmtId="0" fontId="45" fillId="53" borderId="21" applyNumberFormat="0" applyAlignment="0" applyProtection="0"/>
    <xf numFmtId="0" fontId="44" fillId="52" borderId="20" applyNumberFormat="0" applyAlignment="0" applyProtection="0"/>
    <xf numFmtId="0" fontId="46" fillId="37" borderId="22" applyNumberFormat="0" applyAlignment="0" applyProtection="0"/>
    <xf numFmtId="0" fontId="46" fillId="37" borderId="22" applyNumberFormat="0" applyAlignment="0" applyProtection="0"/>
    <xf numFmtId="0" fontId="46" fillId="45" borderId="22" applyNumberFormat="0" applyAlignment="0" applyProtection="0"/>
    <xf numFmtId="0" fontId="46" fillId="37" borderId="22" applyNumberFormat="0" applyAlignment="0" applyProtection="0"/>
    <xf numFmtId="168" fontId="47" fillId="0" borderId="0" applyFont="0" applyFill="0" applyBorder="0" applyAlignment="0" applyProtection="0"/>
    <xf numFmtId="1" fontId="48" fillId="0" borderId="0">
      <alignment horizontal="center" vertical="center"/>
      <protection locked="0"/>
    </xf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49" fillId="58" borderId="0" applyNumberFormat="0" applyBorder="0" applyAlignment="0" applyProtection="0"/>
    <xf numFmtId="169" fontId="48" fillId="0" borderId="0" applyBorder="0" applyAlignment="0" applyProtection="0"/>
    <xf numFmtId="169" fontId="48" fillId="0" borderId="0" applyBorder="0" applyAlignment="0" applyProtection="0"/>
    <xf numFmtId="169" fontId="50" fillId="0" borderId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40" fillId="41" borderId="0" applyNumberFormat="0" applyBorder="0" applyAlignment="0" applyProtection="0"/>
    <xf numFmtId="0" fontId="53" fillId="59" borderId="0" applyNumberFormat="0" applyBorder="0" applyAlignment="0" applyProtection="0"/>
    <xf numFmtId="0" fontId="54" fillId="0" borderId="23" applyNumberFormat="0" applyFill="0" applyAlignment="0" applyProtection="0"/>
    <xf numFmtId="0" fontId="55" fillId="0" borderId="24" applyNumberFormat="0" applyFill="0" applyAlignment="0" applyProtection="0"/>
    <xf numFmtId="0" fontId="55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24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26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48" borderId="20" applyNumberFormat="0" applyAlignment="0" applyProtection="0"/>
    <xf numFmtId="0" fontId="59" fillId="48" borderId="20" applyNumberFormat="0" applyAlignment="0" applyProtection="0"/>
    <xf numFmtId="0" fontId="59" fillId="48" borderId="20" applyNumberFormat="0" applyAlignment="0" applyProtection="0"/>
    <xf numFmtId="0" fontId="59" fillId="48" borderId="21" applyNumberFormat="0" applyAlignment="0" applyProtection="0"/>
    <xf numFmtId="0" fontId="59" fillId="48" borderId="20" applyNumberFormat="0" applyAlignment="0" applyProtection="0"/>
    <xf numFmtId="170" fontId="48" fillId="60" borderId="0"/>
    <xf numFmtId="170" fontId="48" fillId="60" borderId="0"/>
    <xf numFmtId="170" fontId="50" fillId="60" borderId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53" fillId="0" borderId="29" applyNumberFormat="0" applyFill="0" applyAlignment="0" applyProtection="0"/>
    <xf numFmtId="0" fontId="60" fillId="0" borderId="28" applyNumberFormat="0" applyFill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53" fillId="48" borderId="0" applyNumberFormat="0" applyBorder="0" applyAlignment="0" applyProtection="0"/>
    <xf numFmtId="0" fontId="61" fillId="4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14" fillId="0" borderId="0"/>
    <xf numFmtId="0" fontId="22" fillId="0" borderId="0"/>
    <xf numFmtId="0" fontId="14" fillId="0" borderId="0"/>
    <xf numFmtId="0" fontId="6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47" borderId="30" applyNumberFormat="0" applyFont="0" applyAlignment="0" applyProtection="0"/>
    <xf numFmtId="0" fontId="14" fillId="47" borderId="30" applyNumberFormat="0" applyFont="0" applyAlignment="0" applyProtection="0"/>
    <xf numFmtId="0" fontId="14" fillId="47" borderId="30" applyNumberFormat="0" applyFont="0" applyAlignment="0" applyProtection="0"/>
    <xf numFmtId="0" fontId="14" fillId="47" borderId="30" applyNumberFormat="0" applyFont="0" applyAlignment="0" applyProtection="0"/>
    <xf numFmtId="0" fontId="10" fillId="47" borderId="21" applyNumberFormat="0" applyFont="0" applyAlignment="0" applyProtection="0"/>
    <xf numFmtId="0" fontId="14" fillId="47" borderId="30" applyNumberFormat="0" applyFont="0" applyAlignment="0" applyProtection="0"/>
    <xf numFmtId="0" fontId="14" fillId="47" borderId="30" applyNumberFormat="0" applyFont="0" applyAlignment="0" applyProtection="0"/>
    <xf numFmtId="0" fontId="14" fillId="47" borderId="30" applyNumberFormat="0" applyFont="0" applyAlignment="0" applyProtection="0"/>
    <xf numFmtId="0" fontId="14" fillId="47" borderId="30" applyNumberFormat="0" applyFont="0" applyAlignment="0" applyProtection="0"/>
    <xf numFmtId="0" fontId="64" fillId="52" borderId="31" applyNumberFormat="0" applyAlignment="0" applyProtection="0"/>
    <xf numFmtId="0" fontId="64" fillId="52" borderId="31" applyNumberFormat="0" applyAlignment="0" applyProtection="0"/>
    <xf numFmtId="0" fontId="64" fillId="53" borderId="31" applyNumberFormat="0" applyAlignment="0" applyProtection="0"/>
    <xf numFmtId="0" fontId="64" fillId="52" borderId="31" applyNumberFormat="0" applyAlignment="0" applyProtection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69" fontId="48" fillId="61" borderId="0" applyBorder="0" applyProtection="0"/>
    <xf numFmtId="169" fontId="50" fillId="61" borderId="0" applyBorder="0" applyProtection="0"/>
    <xf numFmtId="169" fontId="48" fillId="61" borderId="0" applyBorder="0" applyProtection="0"/>
    <xf numFmtId="169" fontId="48" fillId="61" borderId="0" applyBorder="0" applyProtection="0"/>
    <xf numFmtId="169" fontId="48" fillId="61" borderId="0" applyBorder="0" applyProtection="0"/>
    <xf numFmtId="169" fontId="48" fillId="61" borderId="0" applyBorder="0" applyProtection="0"/>
    <xf numFmtId="0" fontId="14" fillId="0" borderId="0"/>
    <xf numFmtId="4" fontId="65" fillId="62" borderId="32" applyNumberFormat="0" applyProtection="0">
      <alignment vertical="center"/>
    </xf>
    <xf numFmtId="4" fontId="65" fillId="62" borderId="32" applyNumberFormat="0" applyProtection="0">
      <alignment vertical="center"/>
    </xf>
    <xf numFmtId="4" fontId="65" fillId="62" borderId="32" applyNumberFormat="0" applyProtection="0">
      <alignment vertical="center"/>
    </xf>
    <xf numFmtId="4" fontId="66" fillId="62" borderId="21" applyNumberFormat="0" applyProtection="0">
      <alignment vertical="center"/>
    </xf>
    <xf numFmtId="4" fontId="67" fillId="63" borderId="1" applyNumberFormat="0" applyProtection="0">
      <alignment vertical="center"/>
    </xf>
    <xf numFmtId="4" fontId="65" fillId="62" borderId="32" applyNumberFormat="0" applyProtection="0">
      <alignment vertical="center"/>
    </xf>
    <xf numFmtId="0" fontId="14" fillId="0" borderId="0"/>
    <xf numFmtId="0" fontId="14" fillId="0" borderId="0"/>
    <xf numFmtId="4" fontId="68" fillId="62" borderId="32" applyNumberFormat="0" applyProtection="0">
      <alignment vertical="center"/>
    </xf>
    <xf numFmtId="4" fontId="68" fillId="62" borderId="32" applyNumberFormat="0" applyProtection="0">
      <alignment vertical="center"/>
    </xf>
    <xf numFmtId="4" fontId="68" fillId="62" borderId="32" applyNumberFormat="0" applyProtection="0">
      <alignment vertical="center"/>
    </xf>
    <xf numFmtId="4" fontId="69" fillId="64" borderId="21" applyNumberFormat="0" applyProtection="0">
      <alignment vertical="center"/>
    </xf>
    <xf numFmtId="0" fontId="14" fillId="0" borderId="0"/>
    <xf numFmtId="0" fontId="14" fillId="0" borderId="0"/>
    <xf numFmtId="4" fontId="65" fillId="62" borderId="32" applyNumberFormat="0" applyProtection="0">
      <alignment horizontal="left" vertical="center" indent="1"/>
    </xf>
    <xf numFmtId="4" fontId="65" fillId="62" borderId="32" applyNumberFormat="0" applyProtection="0">
      <alignment horizontal="left" vertical="center" indent="1"/>
    </xf>
    <xf numFmtId="4" fontId="65" fillId="62" borderId="32" applyNumberFormat="0" applyProtection="0">
      <alignment horizontal="left" vertical="center" indent="1"/>
    </xf>
    <xf numFmtId="4" fontId="66" fillId="64" borderId="21" applyNumberFormat="0" applyProtection="0">
      <alignment horizontal="left" vertical="center" indent="1"/>
    </xf>
    <xf numFmtId="4" fontId="67" fillId="63" borderId="1" applyNumberFormat="0" applyProtection="0">
      <alignment horizontal="left" vertical="center" indent="1"/>
    </xf>
    <xf numFmtId="4" fontId="65" fillId="62" borderId="32" applyNumberFormat="0" applyProtection="0">
      <alignment horizontal="left" vertical="center" indent="1"/>
    </xf>
    <xf numFmtId="0" fontId="14" fillId="0" borderId="0"/>
    <xf numFmtId="0" fontId="14" fillId="0" borderId="0"/>
    <xf numFmtId="0" fontId="65" fillId="62" borderId="32" applyNumberFormat="0" applyProtection="0">
      <alignment horizontal="left" vertical="top" indent="1"/>
    </xf>
    <xf numFmtId="0" fontId="65" fillId="62" borderId="32" applyNumberFormat="0" applyProtection="0">
      <alignment horizontal="left" vertical="top" indent="1"/>
    </xf>
    <xf numFmtId="0" fontId="65" fillId="62" borderId="32" applyNumberFormat="0" applyProtection="0">
      <alignment horizontal="left" vertical="top" indent="1"/>
    </xf>
    <xf numFmtId="0" fontId="70" fillId="62" borderId="32" applyNumberFormat="0" applyProtection="0">
      <alignment horizontal="left" vertical="top" indent="1"/>
    </xf>
    <xf numFmtId="0" fontId="14" fillId="0" borderId="0"/>
    <xf numFmtId="0" fontId="14" fillId="0" borderId="0"/>
    <xf numFmtId="4" fontId="65" fillId="6" borderId="0" applyNumberFormat="0" applyProtection="0">
      <alignment horizontal="left" vertical="center" indent="1"/>
    </xf>
    <xf numFmtId="4" fontId="65" fillId="6" borderId="0" applyNumberFormat="0" applyProtection="0">
      <alignment horizontal="left" vertical="center" indent="1"/>
    </xf>
    <xf numFmtId="4" fontId="66" fillId="24" borderId="21" applyNumberFormat="0" applyProtection="0">
      <alignment horizontal="left" vertical="center" indent="1"/>
    </xf>
    <xf numFmtId="4" fontId="67" fillId="0" borderId="33" applyNumberFormat="0" applyProtection="0">
      <alignment horizontal="left" vertical="center" wrapText="1" indent="1"/>
    </xf>
    <xf numFmtId="4" fontId="65" fillId="6" borderId="0" applyNumberFormat="0" applyProtection="0">
      <alignment horizontal="left" vertical="center" indent="1"/>
    </xf>
    <xf numFmtId="0" fontId="14" fillId="0" borderId="0"/>
    <xf numFmtId="4" fontId="65" fillId="0" borderId="0" applyNumberFormat="0" applyProtection="0">
      <alignment horizontal="left" vertical="center" indent="1"/>
    </xf>
    <xf numFmtId="0" fontId="14" fillId="0" borderId="0"/>
    <xf numFmtId="4" fontId="36" fillId="9" borderId="32" applyNumberFormat="0" applyProtection="0">
      <alignment horizontal="right" vertical="center"/>
    </xf>
    <xf numFmtId="4" fontId="36" fillId="9" borderId="32" applyNumberFormat="0" applyProtection="0">
      <alignment horizontal="right" vertical="center"/>
    </xf>
    <xf numFmtId="4" fontId="36" fillId="9" borderId="32" applyNumberFormat="0" applyProtection="0">
      <alignment horizontal="right" vertical="center"/>
    </xf>
    <xf numFmtId="4" fontId="66" fillId="9" borderId="21" applyNumberFormat="0" applyProtection="0">
      <alignment horizontal="right" vertical="center"/>
    </xf>
    <xf numFmtId="0" fontId="14" fillId="0" borderId="0"/>
    <xf numFmtId="0" fontId="14" fillId="0" borderId="0"/>
    <xf numFmtId="4" fontId="36" fillId="8" borderId="32" applyNumberFormat="0" applyProtection="0">
      <alignment horizontal="right" vertical="center"/>
    </xf>
    <xf numFmtId="4" fontId="36" fillId="8" borderId="32" applyNumberFormat="0" applyProtection="0">
      <alignment horizontal="right" vertical="center"/>
    </xf>
    <xf numFmtId="4" fontId="36" fillId="8" borderId="32" applyNumberFormat="0" applyProtection="0">
      <alignment horizontal="right" vertical="center"/>
    </xf>
    <xf numFmtId="4" fontId="66" fillId="65" borderId="21" applyNumberFormat="0" applyProtection="0">
      <alignment horizontal="right" vertical="center"/>
    </xf>
    <xf numFmtId="0" fontId="14" fillId="0" borderId="0"/>
    <xf numFmtId="0" fontId="14" fillId="0" borderId="0"/>
    <xf numFmtId="4" fontId="36" fillId="66" borderId="32" applyNumberFormat="0" applyProtection="0">
      <alignment horizontal="right" vertical="center"/>
    </xf>
    <xf numFmtId="4" fontId="36" fillId="66" borderId="32" applyNumberFormat="0" applyProtection="0">
      <alignment horizontal="right" vertical="center"/>
    </xf>
    <xf numFmtId="4" fontId="36" fillId="66" borderId="32" applyNumberFormat="0" applyProtection="0">
      <alignment horizontal="right" vertical="center"/>
    </xf>
    <xf numFmtId="4" fontId="66" fillId="66" borderId="33" applyNumberFormat="0" applyProtection="0">
      <alignment horizontal="right" vertical="center"/>
    </xf>
    <xf numFmtId="0" fontId="14" fillId="0" borderId="0"/>
    <xf numFmtId="0" fontId="14" fillId="0" borderId="0"/>
    <xf numFmtId="4" fontId="36" fillId="21" borderId="32" applyNumberFormat="0" applyProtection="0">
      <alignment horizontal="right" vertical="center"/>
    </xf>
    <xf numFmtId="4" fontId="36" fillId="21" borderId="32" applyNumberFormat="0" applyProtection="0">
      <alignment horizontal="right" vertical="center"/>
    </xf>
    <xf numFmtId="4" fontId="36" fillId="21" borderId="32" applyNumberFormat="0" applyProtection="0">
      <alignment horizontal="right" vertical="center"/>
    </xf>
    <xf numFmtId="4" fontId="66" fillId="21" borderId="21" applyNumberFormat="0" applyProtection="0">
      <alignment horizontal="right" vertical="center"/>
    </xf>
    <xf numFmtId="0" fontId="14" fillId="0" borderId="0"/>
    <xf numFmtId="0" fontId="14" fillId="0" borderId="0"/>
    <xf numFmtId="4" fontId="36" fillId="25" borderId="32" applyNumberFormat="0" applyProtection="0">
      <alignment horizontal="right" vertical="center"/>
    </xf>
    <xf numFmtId="4" fontId="36" fillId="25" borderId="32" applyNumberFormat="0" applyProtection="0">
      <alignment horizontal="right" vertical="center"/>
    </xf>
    <xf numFmtId="4" fontId="36" fillId="25" borderId="32" applyNumberFormat="0" applyProtection="0">
      <alignment horizontal="right" vertical="center"/>
    </xf>
    <xf numFmtId="4" fontId="66" fillId="25" borderId="21" applyNumberFormat="0" applyProtection="0">
      <alignment horizontal="right" vertical="center"/>
    </xf>
    <xf numFmtId="0" fontId="14" fillId="0" borderId="0"/>
    <xf numFmtId="0" fontId="14" fillId="0" borderId="0"/>
    <xf numFmtId="4" fontId="36" fillId="67" borderId="32" applyNumberFormat="0" applyProtection="0">
      <alignment horizontal="right" vertical="center"/>
    </xf>
    <xf numFmtId="4" fontId="36" fillId="67" borderId="32" applyNumberFormat="0" applyProtection="0">
      <alignment horizontal="right" vertical="center"/>
    </xf>
    <xf numFmtId="4" fontId="36" fillId="67" borderId="32" applyNumberFormat="0" applyProtection="0">
      <alignment horizontal="right" vertical="center"/>
    </xf>
    <xf numFmtId="4" fontId="66" fillId="67" borderId="21" applyNumberFormat="0" applyProtection="0">
      <alignment horizontal="right" vertical="center"/>
    </xf>
    <xf numFmtId="0" fontId="14" fillId="0" borderId="0"/>
    <xf numFmtId="0" fontId="14" fillId="0" borderId="0"/>
    <xf numFmtId="4" fontId="36" fillId="18" borderId="32" applyNumberFormat="0" applyProtection="0">
      <alignment horizontal="right" vertical="center"/>
    </xf>
    <xf numFmtId="4" fontId="36" fillId="18" borderId="32" applyNumberFormat="0" applyProtection="0">
      <alignment horizontal="right" vertical="center"/>
    </xf>
    <xf numFmtId="4" fontId="36" fillId="18" borderId="32" applyNumberFormat="0" applyProtection="0">
      <alignment horizontal="right" vertical="center"/>
    </xf>
    <xf numFmtId="4" fontId="66" fillId="18" borderId="21" applyNumberFormat="0" applyProtection="0">
      <alignment horizontal="right" vertical="center"/>
    </xf>
    <xf numFmtId="0" fontId="14" fillId="0" borderId="0"/>
    <xf numFmtId="0" fontId="14" fillId="0" borderId="0"/>
    <xf numFmtId="4" fontId="36" fillId="68" borderId="32" applyNumberFormat="0" applyProtection="0">
      <alignment horizontal="right" vertical="center"/>
    </xf>
    <xf numFmtId="4" fontId="36" fillId="68" borderId="32" applyNumberFormat="0" applyProtection="0">
      <alignment horizontal="right" vertical="center"/>
    </xf>
    <xf numFmtId="4" fontId="36" fillId="68" borderId="32" applyNumberFormat="0" applyProtection="0">
      <alignment horizontal="right" vertical="center"/>
    </xf>
    <xf numFmtId="4" fontId="66" fillId="68" borderId="21" applyNumberFormat="0" applyProtection="0">
      <alignment horizontal="right" vertical="center"/>
    </xf>
    <xf numFmtId="0" fontId="14" fillId="0" borderId="0"/>
    <xf numFmtId="0" fontId="14" fillId="0" borderId="0"/>
    <xf numFmtId="4" fontId="36" fillId="19" borderId="32" applyNumberFormat="0" applyProtection="0">
      <alignment horizontal="right" vertical="center"/>
    </xf>
    <xf numFmtId="4" fontId="36" fillId="19" borderId="32" applyNumberFormat="0" applyProtection="0">
      <alignment horizontal="right" vertical="center"/>
    </xf>
    <xf numFmtId="4" fontId="36" fillId="19" borderId="32" applyNumberFormat="0" applyProtection="0">
      <alignment horizontal="right" vertical="center"/>
    </xf>
    <xf numFmtId="4" fontId="66" fillId="19" borderId="21" applyNumberFormat="0" applyProtection="0">
      <alignment horizontal="right" vertical="center"/>
    </xf>
    <xf numFmtId="0" fontId="14" fillId="0" borderId="0"/>
    <xf numFmtId="0" fontId="14" fillId="0" borderId="0"/>
    <xf numFmtId="4" fontId="65" fillId="69" borderId="34" applyNumberFormat="0" applyProtection="0">
      <alignment horizontal="left" vertical="center" indent="1"/>
    </xf>
    <xf numFmtId="4" fontId="65" fillId="69" borderId="34" applyNumberFormat="0" applyProtection="0">
      <alignment horizontal="left" vertical="center" indent="1"/>
    </xf>
    <xf numFmtId="4" fontId="66" fillId="69" borderId="33" applyNumberFormat="0" applyProtection="0">
      <alignment horizontal="left" vertical="center" indent="1"/>
    </xf>
    <xf numFmtId="0" fontId="14" fillId="0" borderId="0"/>
    <xf numFmtId="0" fontId="14" fillId="0" borderId="0"/>
    <xf numFmtId="4" fontId="36" fillId="70" borderId="0" applyNumberFormat="0" applyProtection="0">
      <alignment horizontal="left" vertical="center" indent="1"/>
    </xf>
    <xf numFmtId="4" fontId="36" fillId="70" borderId="0" applyNumberFormat="0" applyProtection="0">
      <alignment horizontal="left" vertical="center" indent="1"/>
    </xf>
    <xf numFmtId="4" fontId="71" fillId="17" borderId="33" applyNumberFormat="0" applyProtection="0">
      <alignment horizontal="left" vertical="center" indent="1"/>
    </xf>
    <xf numFmtId="4" fontId="72" fillId="0" borderId="33" applyNumberFormat="0" applyProtection="0">
      <alignment horizontal="left" vertical="center" wrapText="1" indent="1"/>
    </xf>
    <xf numFmtId="4" fontId="36" fillId="70" borderId="0" applyNumberFormat="0" applyProtection="0">
      <alignment horizontal="left" vertical="center" indent="1"/>
    </xf>
    <xf numFmtId="0" fontId="14" fillId="0" borderId="0"/>
    <xf numFmtId="0" fontId="14" fillId="0" borderId="0"/>
    <xf numFmtId="4" fontId="73" fillId="17" borderId="0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4" fontId="71" fillId="17" borderId="33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0" fontId="14" fillId="0" borderId="0"/>
    <xf numFmtId="4" fontId="73" fillId="17" borderId="0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4" fontId="73" fillId="17" borderId="0" applyNumberFormat="0" applyProtection="0">
      <alignment horizontal="left" vertical="center" indent="1"/>
    </xf>
    <xf numFmtId="0" fontId="14" fillId="0" borderId="0"/>
    <xf numFmtId="4" fontId="36" fillId="6" borderId="32" applyNumberFormat="0" applyProtection="0">
      <alignment horizontal="right" vertical="center"/>
    </xf>
    <xf numFmtId="4" fontId="36" fillId="6" borderId="32" applyNumberFormat="0" applyProtection="0">
      <alignment horizontal="right" vertical="center"/>
    </xf>
    <xf numFmtId="4" fontId="36" fillId="6" borderId="32" applyNumberFormat="0" applyProtection="0">
      <alignment horizontal="right" vertical="center"/>
    </xf>
    <xf numFmtId="4" fontId="66" fillId="6" borderId="21" applyNumberFormat="0" applyProtection="0">
      <alignment horizontal="right" vertical="center"/>
    </xf>
    <xf numFmtId="0" fontId="14" fillId="0" borderId="0"/>
    <xf numFmtId="0" fontId="14" fillId="0" borderId="0"/>
    <xf numFmtId="4" fontId="63" fillId="70" borderId="0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4" fontId="66" fillId="70" borderId="33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0" fontId="14" fillId="0" borderId="0"/>
    <xf numFmtId="4" fontId="63" fillId="70" borderId="0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4" fontId="63" fillId="70" borderId="0" applyNumberFormat="0" applyProtection="0">
      <alignment horizontal="left" vertical="center" indent="1"/>
    </xf>
    <xf numFmtId="0" fontId="14" fillId="0" borderId="0"/>
    <xf numFmtId="4" fontId="63" fillId="6" borderId="0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4" fontId="66" fillId="6" borderId="33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0" fontId="14" fillId="0" borderId="0"/>
    <xf numFmtId="4" fontId="63" fillId="6" borderId="0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4" fontId="63" fillId="6" borderId="0" applyNumberFormat="0" applyProtection="0">
      <alignment horizontal="left" vertical="center" indent="1"/>
    </xf>
    <xf numFmtId="0" fontId="14" fillId="0" borderId="0"/>
    <xf numFmtId="0" fontId="3" fillId="0" borderId="33" applyNumberFormat="0" applyProtection="0">
      <alignment horizontal="left" vertical="center" wrapText="1" indent="1"/>
    </xf>
    <xf numFmtId="0" fontId="14" fillId="17" borderId="32" applyNumberFormat="0" applyProtection="0">
      <alignment horizontal="left" vertical="center" indent="1"/>
    </xf>
    <xf numFmtId="0" fontId="14" fillId="17" borderId="32" applyNumberFormat="0" applyProtection="0">
      <alignment horizontal="left" vertical="center" indent="1"/>
    </xf>
    <xf numFmtId="0" fontId="3" fillId="0" borderId="33" applyNumberFormat="0" applyProtection="0">
      <alignment horizontal="left" vertical="center" wrapText="1" indent="1"/>
    </xf>
    <xf numFmtId="0" fontId="14" fillId="17" borderId="32" applyNumberFormat="0" applyProtection="0">
      <alignment horizontal="left" vertical="center" indent="1"/>
    </xf>
    <xf numFmtId="0" fontId="14" fillId="17" borderId="32" applyNumberFormat="0" applyProtection="0">
      <alignment horizontal="left" vertical="center" indent="1"/>
    </xf>
    <xf numFmtId="0" fontId="14" fillId="0" borderId="0"/>
    <xf numFmtId="0" fontId="7" fillId="0" borderId="0" applyNumberFormat="0" applyProtection="0">
      <alignment horizontal="left" vertical="center" wrapText="1" indent="1" shrinkToFit="1"/>
    </xf>
    <xf numFmtId="0" fontId="14" fillId="0" borderId="0"/>
    <xf numFmtId="0" fontId="14" fillId="17" borderId="32" applyNumberFormat="0" applyProtection="0">
      <alignment horizontal="left" vertical="top" indent="1"/>
    </xf>
    <xf numFmtId="0" fontId="14" fillId="17" borderId="32" applyNumberFormat="0" applyProtection="0">
      <alignment horizontal="left" vertical="top" indent="1"/>
    </xf>
    <xf numFmtId="0" fontId="14" fillId="17" borderId="32" applyNumberFormat="0" applyProtection="0">
      <alignment horizontal="left" vertical="top" indent="1"/>
    </xf>
    <xf numFmtId="0" fontId="14" fillId="17" borderId="32" applyNumberFormat="0" applyProtection="0">
      <alignment horizontal="left" vertical="top" indent="1"/>
    </xf>
    <xf numFmtId="0" fontId="10" fillId="17" borderId="32" applyNumberFormat="0" applyProtection="0">
      <alignment horizontal="left" vertical="top" indent="1"/>
    </xf>
    <xf numFmtId="0" fontId="14" fillId="17" borderId="32" applyNumberFormat="0" applyProtection="0">
      <alignment horizontal="left" vertical="top" indent="1"/>
    </xf>
    <xf numFmtId="0" fontId="14" fillId="0" borderId="0"/>
    <xf numFmtId="0" fontId="14" fillId="17" borderId="32" applyNumberFormat="0" applyProtection="0">
      <alignment horizontal="left" vertical="top" indent="1"/>
    </xf>
    <xf numFmtId="0" fontId="14" fillId="17" borderId="32" applyNumberFormat="0" applyProtection="0">
      <alignment horizontal="left" vertical="top" indent="1"/>
    </xf>
    <xf numFmtId="0" fontId="14" fillId="17" borderId="32" applyNumberFormat="0" applyProtection="0">
      <alignment horizontal="left" vertical="top" indent="1"/>
    </xf>
    <xf numFmtId="0" fontId="14" fillId="0" borderId="0"/>
    <xf numFmtId="0" fontId="3" fillId="0" borderId="1" applyNumberFormat="0" applyProtection="0">
      <alignment horizontal="left" vertical="center" indent="1"/>
    </xf>
    <xf numFmtId="0" fontId="14" fillId="6" borderId="32" applyNumberFormat="0" applyProtection="0">
      <alignment horizontal="left" vertical="center" indent="1"/>
    </xf>
    <xf numFmtId="0" fontId="14" fillId="6" borderId="32" applyNumberFormat="0" applyProtection="0">
      <alignment horizontal="left" vertical="center" indent="1"/>
    </xf>
    <xf numFmtId="0" fontId="14" fillId="6" borderId="32" applyNumberFormat="0" applyProtection="0">
      <alignment horizontal="left" vertical="center" indent="1"/>
    </xf>
    <xf numFmtId="0" fontId="14" fillId="6" borderId="32" applyNumberFormat="0" applyProtection="0">
      <alignment horizontal="left" vertical="center" indent="1"/>
    </xf>
    <xf numFmtId="0" fontId="14" fillId="0" borderId="0"/>
    <xf numFmtId="0" fontId="7" fillId="0" borderId="0" applyNumberFormat="0" applyProtection="0">
      <alignment horizontal="left" vertical="center" wrapText="1" indent="1" shrinkToFit="1"/>
    </xf>
    <xf numFmtId="0" fontId="14" fillId="0" borderId="0"/>
    <xf numFmtId="0" fontId="14" fillId="6" borderId="32" applyNumberFormat="0" applyProtection="0">
      <alignment horizontal="left" vertical="top" indent="1"/>
    </xf>
    <xf numFmtId="0" fontId="14" fillId="6" borderId="32" applyNumberFormat="0" applyProtection="0">
      <alignment horizontal="left" vertical="top" indent="1"/>
    </xf>
    <xf numFmtId="0" fontId="14" fillId="6" borderId="32" applyNumberFormat="0" applyProtection="0">
      <alignment horizontal="left" vertical="top" indent="1"/>
    </xf>
    <xf numFmtId="0" fontId="14" fillId="6" borderId="32" applyNumberFormat="0" applyProtection="0">
      <alignment horizontal="left" vertical="top" indent="1"/>
    </xf>
    <xf numFmtId="0" fontId="10" fillId="6" borderId="32" applyNumberFormat="0" applyProtection="0">
      <alignment horizontal="left" vertical="top" indent="1"/>
    </xf>
    <xf numFmtId="0" fontId="14" fillId="6" borderId="32" applyNumberFormat="0" applyProtection="0">
      <alignment horizontal="left" vertical="top" indent="1"/>
    </xf>
    <xf numFmtId="0" fontId="14" fillId="0" borderId="0"/>
    <xf numFmtId="0" fontId="14" fillId="6" borderId="32" applyNumberFormat="0" applyProtection="0">
      <alignment horizontal="left" vertical="top" indent="1"/>
    </xf>
    <xf numFmtId="0" fontId="14" fillId="6" borderId="32" applyNumberFormat="0" applyProtection="0">
      <alignment horizontal="left" vertical="top" indent="1"/>
    </xf>
    <xf numFmtId="0" fontId="14" fillId="6" borderId="32" applyNumberFormat="0" applyProtection="0">
      <alignment horizontal="left" vertical="top" indent="1"/>
    </xf>
    <xf numFmtId="0" fontId="14" fillId="0" borderId="0"/>
    <xf numFmtId="0" fontId="3" fillId="0" borderId="1" applyNumberFormat="0" applyProtection="0">
      <alignment horizontal="left" vertical="center" indent="1"/>
    </xf>
    <xf numFmtId="0" fontId="14" fillId="14" borderId="32" applyNumberFormat="0" applyProtection="0">
      <alignment horizontal="left" vertical="center" indent="1"/>
    </xf>
    <xf numFmtId="0" fontId="14" fillId="14" borderId="32" applyNumberFormat="0" applyProtection="0">
      <alignment horizontal="left" vertical="center" indent="1"/>
    </xf>
    <xf numFmtId="0" fontId="14" fillId="14" borderId="32" applyNumberFormat="0" applyProtection="0">
      <alignment horizontal="left" vertical="center" indent="1"/>
    </xf>
    <xf numFmtId="0" fontId="14" fillId="14" borderId="32" applyNumberFormat="0" applyProtection="0">
      <alignment horizontal="left" vertical="center" indent="1"/>
    </xf>
    <xf numFmtId="0" fontId="14" fillId="0" borderId="0"/>
    <xf numFmtId="0" fontId="7" fillId="0" borderId="0" applyNumberFormat="0" applyProtection="0">
      <alignment horizontal="left" vertical="center" wrapText="1" indent="1" shrinkToFit="1"/>
    </xf>
    <xf numFmtId="0" fontId="14" fillId="0" borderId="0"/>
    <xf numFmtId="0" fontId="14" fillId="14" borderId="32" applyNumberFormat="0" applyProtection="0">
      <alignment horizontal="left" vertical="top" indent="1"/>
    </xf>
    <xf numFmtId="0" fontId="14" fillId="14" borderId="32" applyNumberFormat="0" applyProtection="0">
      <alignment horizontal="left" vertical="top" indent="1"/>
    </xf>
    <xf numFmtId="0" fontId="14" fillId="14" borderId="32" applyNumberFormat="0" applyProtection="0">
      <alignment horizontal="left" vertical="top" indent="1"/>
    </xf>
    <xf numFmtId="0" fontId="14" fillId="14" borderId="32" applyNumberFormat="0" applyProtection="0">
      <alignment horizontal="left" vertical="top" indent="1"/>
    </xf>
    <xf numFmtId="0" fontId="10" fillId="14" borderId="32" applyNumberFormat="0" applyProtection="0">
      <alignment horizontal="left" vertical="top" indent="1"/>
    </xf>
    <xf numFmtId="0" fontId="14" fillId="14" borderId="32" applyNumberFormat="0" applyProtection="0">
      <alignment horizontal="left" vertical="top" indent="1"/>
    </xf>
    <xf numFmtId="0" fontId="14" fillId="0" borderId="0"/>
    <xf numFmtId="0" fontId="14" fillId="14" borderId="32" applyNumberFormat="0" applyProtection="0">
      <alignment horizontal="left" vertical="top" indent="1"/>
    </xf>
    <xf numFmtId="0" fontId="14" fillId="14" borderId="32" applyNumberFormat="0" applyProtection="0">
      <alignment horizontal="left" vertical="top" indent="1"/>
    </xf>
    <xf numFmtId="0" fontId="14" fillId="14" borderId="32" applyNumberFormat="0" applyProtection="0">
      <alignment horizontal="left" vertical="top" indent="1"/>
    </xf>
    <xf numFmtId="0" fontId="14" fillId="0" borderId="0"/>
    <xf numFmtId="0" fontId="3" fillId="0" borderId="1" applyNumberFormat="0" applyProtection="0">
      <alignment horizontal="left" vertical="center" indent="1"/>
    </xf>
    <xf numFmtId="0" fontId="14" fillId="70" borderId="32" applyNumberFormat="0" applyProtection="0">
      <alignment horizontal="left" vertical="center" indent="1"/>
    </xf>
    <xf numFmtId="0" fontId="14" fillId="70" borderId="32" applyNumberFormat="0" applyProtection="0">
      <alignment horizontal="left" vertical="center" indent="1"/>
    </xf>
    <xf numFmtId="0" fontId="14" fillId="70" borderId="32" applyNumberFormat="0" applyProtection="0">
      <alignment horizontal="left" vertical="center" indent="1"/>
    </xf>
    <xf numFmtId="0" fontId="14" fillId="70" borderId="32" applyNumberFormat="0" applyProtection="0">
      <alignment horizontal="left" vertical="center" indent="1"/>
    </xf>
    <xf numFmtId="0" fontId="14" fillId="0" borderId="0"/>
    <xf numFmtId="0" fontId="14" fillId="0" borderId="1" applyNumberFormat="0" applyProtection="0">
      <alignment horizontal="left" vertical="center" indent="1"/>
    </xf>
    <xf numFmtId="0" fontId="14" fillId="0" borderId="0"/>
    <xf numFmtId="0" fontId="14" fillId="70" borderId="32" applyNumberFormat="0" applyProtection="0">
      <alignment horizontal="left" vertical="top" indent="1"/>
    </xf>
    <xf numFmtId="0" fontId="14" fillId="70" borderId="32" applyNumberFormat="0" applyProtection="0">
      <alignment horizontal="left" vertical="top" indent="1"/>
    </xf>
    <xf numFmtId="0" fontId="14" fillId="70" borderId="32" applyNumberFormat="0" applyProtection="0">
      <alignment horizontal="left" vertical="top" indent="1"/>
    </xf>
    <xf numFmtId="0" fontId="14" fillId="70" borderId="32" applyNumberFormat="0" applyProtection="0">
      <alignment horizontal="left" vertical="top" indent="1"/>
    </xf>
    <xf numFmtId="0" fontId="10" fillId="70" borderId="32" applyNumberFormat="0" applyProtection="0">
      <alignment horizontal="left" vertical="top" indent="1"/>
    </xf>
    <xf numFmtId="0" fontId="14" fillId="70" borderId="32" applyNumberFormat="0" applyProtection="0">
      <alignment horizontal="left" vertical="top" indent="1"/>
    </xf>
    <xf numFmtId="0" fontId="14" fillId="0" borderId="0"/>
    <xf numFmtId="0" fontId="14" fillId="70" borderId="32" applyNumberFormat="0" applyProtection="0">
      <alignment horizontal="left" vertical="top" indent="1"/>
    </xf>
    <xf numFmtId="0" fontId="14" fillId="70" borderId="32" applyNumberFormat="0" applyProtection="0">
      <alignment horizontal="left" vertical="top" indent="1"/>
    </xf>
    <xf numFmtId="0" fontId="14" fillId="70" borderId="32" applyNumberFormat="0" applyProtection="0">
      <alignment horizontal="left" vertical="top" indent="1"/>
    </xf>
    <xf numFmtId="0" fontId="14" fillId="0" borderId="0"/>
    <xf numFmtId="0" fontId="14" fillId="12" borderId="1" applyNumberFormat="0">
      <protection locked="0"/>
    </xf>
    <xf numFmtId="0" fontId="14" fillId="12" borderId="1" applyNumberFormat="0">
      <protection locked="0"/>
    </xf>
    <xf numFmtId="0" fontId="10" fillId="12" borderId="35" applyNumberFormat="0">
      <protection locked="0"/>
    </xf>
    <xf numFmtId="0" fontId="14" fillId="12" borderId="1" applyNumberFormat="0">
      <protection locked="0"/>
    </xf>
    <xf numFmtId="0" fontId="14" fillId="0" borderId="0"/>
    <xf numFmtId="0" fontId="14" fillId="12" borderId="1" applyNumberFormat="0">
      <protection locked="0"/>
    </xf>
    <xf numFmtId="0" fontId="14" fillId="12" borderId="1" applyNumberFormat="0">
      <protection locked="0"/>
    </xf>
    <xf numFmtId="0" fontId="14" fillId="12" borderId="1" applyNumberFormat="0">
      <protection locked="0"/>
    </xf>
    <xf numFmtId="0" fontId="74" fillId="17" borderId="36" applyBorder="0"/>
    <xf numFmtId="0" fontId="14" fillId="0" borderId="0"/>
    <xf numFmtId="4" fontId="36" fillId="10" borderId="32" applyNumberFormat="0" applyProtection="0">
      <alignment vertical="center"/>
    </xf>
    <xf numFmtId="4" fontId="36" fillId="10" borderId="32" applyNumberFormat="0" applyProtection="0">
      <alignment vertical="center"/>
    </xf>
    <xf numFmtId="4" fontId="36" fillId="10" borderId="32" applyNumberFormat="0" applyProtection="0">
      <alignment vertical="center"/>
    </xf>
    <xf numFmtId="4" fontId="75" fillId="10" borderId="32" applyNumberFormat="0" applyProtection="0">
      <alignment vertical="center"/>
    </xf>
    <xf numFmtId="0" fontId="14" fillId="0" borderId="0"/>
    <xf numFmtId="0" fontId="14" fillId="0" borderId="0"/>
    <xf numFmtId="4" fontId="76" fillId="10" borderId="32" applyNumberFormat="0" applyProtection="0">
      <alignment vertical="center"/>
    </xf>
    <xf numFmtId="4" fontId="76" fillId="10" borderId="32" applyNumberFormat="0" applyProtection="0">
      <alignment vertical="center"/>
    </xf>
    <xf numFmtId="4" fontId="76" fillId="10" borderId="32" applyNumberFormat="0" applyProtection="0">
      <alignment vertical="center"/>
    </xf>
    <xf numFmtId="4" fontId="69" fillId="60" borderId="1" applyNumberFormat="0" applyProtection="0">
      <alignment vertical="center"/>
    </xf>
    <xf numFmtId="0" fontId="14" fillId="0" borderId="0"/>
    <xf numFmtId="0" fontId="14" fillId="0" borderId="0"/>
    <xf numFmtId="4" fontId="36" fillId="10" borderId="32" applyNumberFormat="0" applyProtection="0">
      <alignment horizontal="left" vertical="center" indent="1"/>
    </xf>
    <xf numFmtId="4" fontId="36" fillId="10" borderId="32" applyNumberFormat="0" applyProtection="0">
      <alignment horizontal="left" vertical="center" indent="1"/>
    </xf>
    <xf numFmtId="4" fontId="36" fillId="10" borderId="32" applyNumberFormat="0" applyProtection="0">
      <alignment horizontal="left" vertical="center" indent="1"/>
    </xf>
    <xf numFmtId="4" fontId="75" fillId="20" borderId="32" applyNumberFormat="0" applyProtection="0">
      <alignment horizontal="left" vertical="center" indent="1"/>
    </xf>
    <xf numFmtId="0" fontId="14" fillId="0" borderId="0"/>
    <xf numFmtId="0" fontId="14" fillId="0" borderId="0"/>
    <xf numFmtId="0" fontId="36" fillId="10" borderId="32" applyNumberFormat="0" applyProtection="0">
      <alignment horizontal="left" vertical="top" indent="1"/>
    </xf>
    <xf numFmtId="0" fontId="36" fillId="10" borderId="32" applyNumberFormat="0" applyProtection="0">
      <alignment horizontal="left" vertical="top" indent="1"/>
    </xf>
    <xf numFmtId="0" fontId="36" fillId="10" borderId="32" applyNumberFormat="0" applyProtection="0">
      <alignment horizontal="left" vertical="top" indent="1"/>
    </xf>
    <xf numFmtId="0" fontId="75" fillId="10" borderId="32" applyNumberFormat="0" applyProtection="0">
      <alignment horizontal="left" vertical="top" indent="1"/>
    </xf>
    <xf numFmtId="0" fontId="14" fillId="0" borderId="0"/>
    <xf numFmtId="4" fontId="77" fillId="0" borderId="0" applyNumberFormat="0" applyProtection="0">
      <alignment horizontal="right" vertical="center"/>
    </xf>
    <xf numFmtId="4" fontId="72" fillId="63" borderId="1" applyNumberFormat="0" applyProtection="0">
      <alignment horizontal="right" vertical="center"/>
    </xf>
    <xf numFmtId="4" fontId="77" fillId="0" borderId="0" applyNumberFormat="0" applyProtection="0">
      <alignment horizontal="right"/>
    </xf>
    <xf numFmtId="4" fontId="36" fillId="70" borderId="32" applyNumberFormat="0" applyProtection="0">
      <alignment horizontal="right" vertical="center"/>
    </xf>
    <xf numFmtId="4" fontId="36" fillId="70" borderId="32" applyNumberFormat="0" applyProtection="0">
      <alignment horizontal="right" vertical="center"/>
    </xf>
    <xf numFmtId="4" fontId="36" fillId="0" borderId="1" applyNumberFormat="0" applyProtection="0">
      <alignment horizontal="right" vertical="center"/>
    </xf>
    <xf numFmtId="4" fontId="77" fillId="0" borderId="0" applyNumberFormat="0" applyProtection="0">
      <alignment horizontal="right"/>
    </xf>
    <xf numFmtId="0" fontId="14" fillId="0" borderId="0"/>
    <xf numFmtId="4" fontId="76" fillId="70" borderId="32" applyNumberFormat="0" applyProtection="0">
      <alignment horizontal="right" vertical="center"/>
    </xf>
    <xf numFmtId="4" fontId="76" fillId="70" borderId="32" applyNumberFormat="0" applyProtection="0">
      <alignment horizontal="right" vertical="center"/>
    </xf>
    <xf numFmtId="4" fontId="76" fillId="70" borderId="32" applyNumberFormat="0" applyProtection="0">
      <alignment horizontal="right" vertical="center"/>
    </xf>
    <xf numFmtId="4" fontId="69" fillId="63" borderId="21" applyNumberFormat="0" applyProtection="0">
      <alignment horizontal="right" vertical="center"/>
    </xf>
    <xf numFmtId="0" fontId="14" fillId="0" borderId="0"/>
    <xf numFmtId="4" fontId="36" fillId="6" borderId="32" applyNumberFormat="0" applyProtection="0">
      <alignment horizontal="left" vertical="center" indent="1"/>
    </xf>
    <xf numFmtId="4" fontId="36" fillId="6" borderId="32" applyNumberFormat="0" applyProtection="0">
      <alignment horizontal="left" vertical="center" indent="1"/>
    </xf>
    <xf numFmtId="4" fontId="36" fillId="6" borderId="32" applyNumberFormat="0" applyProtection="0">
      <alignment horizontal="left" vertical="center" indent="1"/>
    </xf>
    <xf numFmtId="4" fontId="66" fillId="24" borderId="21" applyNumberFormat="0" applyProtection="0">
      <alignment horizontal="left" vertical="center" indent="1"/>
    </xf>
    <xf numFmtId="4" fontId="77" fillId="0" borderId="1" applyNumberFormat="0" applyProtection="0">
      <alignment horizontal="left" wrapText="1" indent="1"/>
    </xf>
    <xf numFmtId="4" fontId="72" fillId="63" borderId="1" applyNumberFormat="0" applyProtection="0">
      <alignment horizontal="left" vertical="center" indent="1"/>
    </xf>
    <xf numFmtId="4" fontId="77" fillId="0" borderId="0" applyNumberFormat="0" applyProtection="0">
      <alignment horizontal="left" wrapText="1" indent="1"/>
    </xf>
    <xf numFmtId="4" fontId="36" fillId="6" borderId="32" applyNumberFormat="0" applyProtection="0">
      <alignment horizontal="left" vertical="center" indent="1"/>
    </xf>
    <xf numFmtId="4" fontId="36" fillId="0" borderId="1" applyNumberFormat="0" applyProtection="0">
      <alignment horizontal="left" wrapText="1" indent="1"/>
    </xf>
    <xf numFmtId="4" fontId="77" fillId="0" borderId="0" applyNumberFormat="0" applyProtection="0">
      <alignment horizontal="left" wrapText="1" indent="1" shrinkToFit="1"/>
    </xf>
    <xf numFmtId="0" fontId="14" fillId="0" borderId="0"/>
    <xf numFmtId="0" fontId="36" fillId="6" borderId="32" applyNumberFormat="0" applyProtection="0">
      <alignment horizontal="left" vertical="top" indent="1"/>
    </xf>
    <xf numFmtId="0" fontId="36" fillId="6" borderId="32" applyNumberFormat="0" applyProtection="0">
      <alignment horizontal="left" vertical="top" indent="1"/>
    </xf>
    <xf numFmtId="0" fontId="36" fillId="6" borderId="32" applyNumberFormat="0" applyProtection="0">
      <alignment horizontal="left" vertical="top" indent="1"/>
    </xf>
    <xf numFmtId="0" fontId="75" fillId="6" borderId="32" applyNumberFormat="0" applyProtection="0">
      <alignment horizontal="left" vertical="top" indent="1"/>
    </xf>
    <xf numFmtId="0" fontId="14" fillId="0" borderId="0"/>
    <xf numFmtId="0" fontId="14" fillId="0" borderId="0"/>
    <xf numFmtId="4" fontId="78" fillId="71" borderId="0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4" fontId="79" fillId="71" borderId="33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0" fontId="14" fillId="0" borderId="0"/>
    <xf numFmtId="4" fontId="78" fillId="71" borderId="0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4" fontId="78" fillId="71" borderId="0" applyNumberFormat="0" applyProtection="0">
      <alignment horizontal="left" vertical="center" indent="1"/>
    </xf>
    <xf numFmtId="0" fontId="66" fillId="72" borderId="1"/>
    <xf numFmtId="0" fontId="14" fillId="0" borderId="0"/>
    <xf numFmtId="4" fontId="80" fillId="70" borderId="32" applyNumberFormat="0" applyProtection="0">
      <alignment horizontal="right" vertical="center"/>
    </xf>
    <xf numFmtId="4" fontId="80" fillId="70" borderId="32" applyNumberFormat="0" applyProtection="0">
      <alignment horizontal="right" vertical="center"/>
    </xf>
    <xf numFmtId="4" fontId="80" fillId="70" borderId="32" applyNumberFormat="0" applyProtection="0">
      <alignment horizontal="right" vertical="center"/>
    </xf>
    <xf numFmtId="4" fontId="81" fillId="12" borderId="21" applyNumberFormat="0" applyProtection="0">
      <alignment horizontal="right" vertical="center"/>
    </xf>
    <xf numFmtId="4" fontId="5" fillId="0" borderId="1" applyNumberFormat="0" applyProtection="0">
      <alignment horizontal="right" vertical="center"/>
    </xf>
    <xf numFmtId="4" fontId="80" fillId="70" borderId="32" applyNumberFormat="0" applyProtection="0">
      <alignment horizontal="right" vertical="center"/>
    </xf>
    <xf numFmtId="0" fontId="14" fillId="0" borderId="0"/>
    <xf numFmtId="0" fontId="82" fillId="0" borderId="0" applyNumberFormat="0" applyFill="0" applyBorder="0" applyAlignment="0" applyProtection="0"/>
    <xf numFmtId="3" fontId="48" fillId="0" borderId="0">
      <protection locked="0"/>
    </xf>
    <xf numFmtId="167" fontId="48" fillId="0" borderId="0">
      <protection locked="0"/>
    </xf>
    <xf numFmtId="0" fontId="83" fillId="0" borderId="0"/>
    <xf numFmtId="0" fontId="83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9" fillId="0" borderId="37" applyNumberFormat="0" applyFill="0" applyAlignment="0" applyProtection="0"/>
    <xf numFmtId="0" fontId="49" fillId="0" borderId="37" applyNumberFormat="0" applyFill="0" applyAlignment="0" applyProtection="0"/>
    <xf numFmtId="169" fontId="50" fillId="2" borderId="0" applyBorder="0" applyProtection="0"/>
    <xf numFmtId="171" fontId="50" fillId="2" borderId="0" applyBorder="0" applyProtection="0"/>
    <xf numFmtId="169" fontId="48" fillId="2" borderId="0" applyBorder="0" applyProtection="0"/>
    <xf numFmtId="169" fontId="48" fillId="2" borderId="0" applyBorder="0" applyProtection="0"/>
    <xf numFmtId="169" fontId="50" fillId="2" borderId="0" applyBorder="0" applyProtection="0"/>
    <xf numFmtId="169" fontId="48" fillId="2" borderId="0" applyBorder="0" applyProtection="0"/>
    <xf numFmtId="169" fontId="48" fillId="2" borderId="0" applyBorder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4" fillId="0" borderId="0"/>
    <xf numFmtId="0" fontId="83" fillId="0" borderId="0"/>
    <xf numFmtId="0" fontId="39" fillId="73" borderId="0" applyNumberFormat="0" applyBorder="0" applyAlignment="0" applyProtection="0"/>
    <xf numFmtId="0" fontId="39" fillId="66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9" fillId="18" borderId="0" applyNumberFormat="0" applyBorder="0" applyAlignment="0" applyProtection="0"/>
    <xf numFmtId="0" fontId="39" fillId="23" borderId="0" applyNumberFormat="0" applyBorder="0" applyAlignment="0" applyProtection="0"/>
    <xf numFmtId="0" fontId="37" fillId="14" borderId="0" applyNumberFormat="0" applyBorder="0" applyAlignment="0" applyProtection="0"/>
    <xf numFmtId="0" fontId="37" fillId="8" borderId="0" applyNumberFormat="0" applyBorder="0" applyAlignment="0" applyProtection="0"/>
    <xf numFmtId="0" fontId="37" fillId="19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67" borderId="0" applyNumberFormat="0" applyBorder="0" applyAlignment="0" applyProtection="0"/>
    <xf numFmtId="0" fontId="39" fillId="22" borderId="0" applyNumberFormat="0" applyBorder="0" applyAlignment="0" applyProtection="0"/>
    <xf numFmtId="0" fontId="39" fillId="8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88" fillId="20" borderId="20" applyNumberFormat="0" applyAlignment="0" applyProtection="0"/>
    <xf numFmtId="0" fontId="99" fillId="0" borderId="0" applyNumberFormat="0" applyFill="0" applyBorder="0" applyAlignment="0" applyProtection="0"/>
    <xf numFmtId="0" fontId="94" fillId="16" borderId="20" applyNumberFormat="0" applyAlignment="0" applyProtection="0"/>
    <xf numFmtId="0" fontId="97" fillId="20" borderId="31" applyNumberFormat="0" applyAlignment="0" applyProtection="0"/>
    <xf numFmtId="0" fontId="98" fillId="0" borderId="40" applyNumberFormat="0" applyFill="0" applyAlignment="0" applyProtection="0"/>
    <xf numFmtId="0" fontId="90" fillId="11" borderId="0" applyNumberFormat="0" applyBorder="0" applyAlignment="0" applyProtection="0"/>
    <xf numFmtId="0" fontId="96" fillId="62" borderId="0" applyNumberFormat="0" applyBorder="0" applyAlignment="0" applyProtection="0"/>
    <xf numFmtId="0" fontId="71" fillId="0" borderId="0"/>
    <xf numFmtId="0" fontId="2" fillId="0" borderId="0"/>
    <xf numFmtId="0" fontId="101" fillId="0" borderId="0"/>
    <xf numFmtId="0" fontId="101" fillId="0" borderId="0"/>
    <xf numFmtId="0" fontId="84" fillId="0" borderId="0" applyNumberFormat="0" applyFill="0" applyBorder="0" applyAlignment="0" applyProtection="0"/>
    <xf numFmtId="0" fontId="102" fillId="0" borderId="0"/>
    <xf numFmtId="0" fontId="14" fillId="0" borderId="0"/>
    <xf numFmtId="0" fontId="14" fillId="0" borderId="0"/>
    <xf numFmtId="0" fontId="52" fillId="0" borderId="0" applyNumberFormat="0" applyFill="0" applyBorder="0" applyAlignment="0" applyProtection="0"/>
    <xf numFmtId="0" fontId="89" fillId="74" borderId="22" applyNumberFormat="0" applyAlignment="0" applyProtection="0"/>
    <xf numFmtId="0" fontId="71" fillId="10" borderId="30" applyNumberFormat="0" applyFont="0" applyAlignment="0" applyProtection="0"/>
    <xf numFmtId="0" fontId="95" fillId="0" borderId="41" applyNumberFormat="0" applyFill="0" applyAlignment="0" applyProtection="0"/>
    <xf numFmtId="4" fontId="68" fillId="64" borderId="32" applyNumberFormat="0" applyProtection="0">
      <alignment vertical="center"/>
    </xf>
    <xf numFmtId="4" fontId="65" fillId="64" borderId="32" applyNumberFormat="0" applyProtection="0">
      <alignment horizontal="left" vertical="center" indent="1"/>
    </xf>
    <xf numFmtId="0" fontId="65" fillId="64" borderId="32" applyNumberFormat="0" applyProtection="0">
      <alignment horizontal="left" vertical="top" indent="1"/>
    </xf>
    <xf numFmtId="4" fontId="100" fillId="0" borderId="1" applyNumberFormat="0" applyProtection="0">
      <alignment horizontal="left" vertical="center" indent="1"/>
    </xf>
    <xf numFmtId="4" fontId="73" fillId="75" borderId="0" applyNumberFormat="0" applyProtection="0">
      <alignment horizontal="left" vertical="center" indent="1"/>
    </xf>
    <xf numFmtId="4" fontId="63" fillId="76" borderId="0" applyNumberFormat="0" applyProtection="0">
      <alignment horizontal="left" vertical="center" indent="1"/>
    </xf>
    <xf numFmtId="0" fontId="14" fillId="75" borderId="32" applyNumberFormat="0" applyProtection="0">
      <alignment horizontal="left" vertical="top" indent="1"/>
    </xf>
    <xf numFmtId="0" fontId="14" fillId="76" borderId="32" applyNumberFormat="0" applyProtection="0">
      <alignment horizontal="left" vertical="top" indent="1"/>
    </xf>
    <xf numFmtId="0" fontId="14" fillId="77" borderId="32" applyNumberFormat="0" applyProtection="0">
      <alignment horizontal="left" vertical="top" indent="1"/>
    </xf>
    <xf numFmtId="0" fontId="7" fillId="0" borderId="0" applyNumberFormat="0" applyProtection="0">
      <alignment horizontal="left" wrapText="1" indent="1" shrinkToFit="1"/>
    </xf>
    <xf numFmtId="0" fontId="7" fillId="0" borderId="1" applyNumberFormat="0" applyProtection="0">
      <alignment horizontal="left" vertical="center" indent="1"/>
    </xf>
    <xf numFmtId="0" fontId="14" fillId="78" borderId="32" applyNumberFormat="0" applyProtection="0">
      <alignment horizontal="left" vertical="top" indent="1"/>
    </xf>
    <xf numFmtId="0" fontId="14" fillId="63" borderId="1" applyNumberFormat="0">
      <protection locked="0"/>
    </xf>
    <xf numFmtId="4" fontId="36" fillId="60" borderId="32" applyNumberFormat="0" applyProtection="0">
      <alignment vertical="center"/>
    </xf>
    <xf numFmtId="4" fontId="76" fillId="60" borderId="32" applyNumberFormat="0" applyProtection="0">
      <alignment vertical="center"/>
    </xf>
    <xf numFmtId="4" fontId="36" fillId="60" borderId="32" applyNumberFormat="0" applyProtection="0">
      <alignment horizontal="left" vertical="center" indent="1"/>
    </xf>
    <xf numFmtId="0" fontId="36" fillId="60" borderId="32" applyNumberFormat="0" applyProtection="0">
      <alignment horizontal="left" vertical="top" indent="1"/>
    </xf>
    <xf numFmtId="4" fontId="77" fillId="0" borderId="0" applyNumberFormat="0" applyProtection="0">
      <alignment horizontal="right" wrapText="1" shrinkToFit="1"/>
    </xf>
    <xf numFmtId="4" fontId="77" fillId="0" borderId="1" applyNumberFormat="0" applyProtection="0">
      <alignment horizontal="right" vertical="center"/>
    </xf>
    <xf numFmtId="4" fontId="77" fillId="0" borderId="0" applyNumberFormat="0" applyProtection="0">
      <alignment horizontal="left" wrapText="1" indent="1" shrinkToFit="1"/>
    </xf>
    <xf numFmtId="0" fontId="36" fillId="76" borderId="32" applyNumberFormat="0" applyProtection="0">
      <alignment horizontal="left" vertical="top" indent="1"/>
    </xf>
    <xf numFmtId="0" fontId="87" fillId="9" borderId="0" applyNumberFormat="0" applyBorder="0" applyAlignment="0" applyProtection="0"/>
    <xf numFmtId="0" fontId="91" fillId="0" borderId="38" applyNumberFormat="0" applyFill="0" applyAlignment="0" applyProtection="0"/>
    <xf numFmtId="0" fontId="92" fillId="0" borderId="24" applyNumberFormat="0" applyFill="0" applyAlignment="0" applyProtection="0"/>
    <xf numFmtId="0" fontId="93" fillId="0" borderId="39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39" applyNumberFormat="0" applyFill="0" applyAlignment="0" applyProtection="0"/>
    <xf numFmtId="0" fontId="41" fillId="37" borderId="0" applyNumberFormat="0" applyBorder="0" applyAlignment="0" applyProtection="0"/>
    <xf numFmtId="0" fontId="41" fillId="44" borderId="0" applyNumberFormat="0" applyBorder="0" applyAlignment="0" applyProtection="0"/>
    <xf numFmtId="0" fontId="41" fillId="46" borderId="0" applyNumberFormat="0" applyBorder="0" applyAlignment="0" applyProtection="0"/>
    <xf numFmtId="0" fontId="41" fillId="50" borderId="0" applyNumberFormat="0" applyBorder="0" applyAlignment="0" applyProtection="0"/>
    <xf numFmtId="0" fontId="56" fillId="0" borderId="26" applyNumberFormat="0" applyFill="0" applyAlignment="0" applyProtection="0"/>
    <xf numFmtId="4" fontId="65" fillId="0" borderId="0" applyNumberFormat="0" applyProtection="0">
      <alignment horizontal="left" indent="1"/>
    </xf>
    <xf numFmtId="0" fontId="7" fillId="0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indent="1"/>
    </xf>
    <xf numFmtId="0" fontId="7" fillId="0" borderId="0" applyNumberFormat="0" applyProtection="0">
      <alignment horizontal="left" vertical="center" indent="1"/>
    </xf>
    <xf numFmtId="4" fontId="36" fillId="6" borderId="32" applyNumberFormat="0" applyProtection="0">
      <alignment horizontal="left" vertical="center" indent="1"/>
    </xf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34" fillId="0" borderId="0"/>
    <xf numFmtId="0" fontId="14" fillId="0" borderId="0"/>
    <xf numFmtId="172" fontId="14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0" fontId="102" fillId="0" borderId="0"/>
    <xf numFmtId="0" fontId="41" fillId="32" borderId="0" applyNumberFormat="0" applyBorder="0" applyAlignment="0" applyProtection="0"/>
    <xf numFmtId="0" fontId="41" fillId="38" borderId="0" applyNumberFormat="0" applyBorder="0" applyAlignment="0" applyProtection="0"/>
    <xf numFmtId="0" fontId="41" fillId="37" borderId="0" applyNumberFormat="0" applyBorder="0" applyAlignment="0" applyProtection="0"/>
    <xf numFmtId="0" fontId="41" fillId="44" borderId="0" applyNumberFormat="0" applyBorder="0" applyAlignment="0" applyProtection="0"/>
    <xf numFmtId="0" fontId="41" fillId="46" borderId="0" applyNumberFormat="0" applyBorder="0" applyAlignment="0" applyProtection="0"/>
    <xf numFmtId="0" fontId="41" fillId="50" borderId="0" applyNumberFormat="0" applyBorder="0" applyAlignment="0" applyProtection="0"/>
    <xf numFmtId="0" fontId="44" fillId="52" borderId="71" applyNumberFormat="0" applyAlignment="0" applyProtection="0"/>
    <xf numFmtId="0" fontId="41" fillId="50" borderId="0" applyNumberFormat="0" applyBorder="0" applyAlignment="0" applyProtection="0"/>
    <xf numFmtId="0" fontId="41" fillId="46" borderId="0" applyNumberFormat="0" applyBorder="0" applyAlignment="0" applyProtection="0"/>
    <xf numFmtId="0" fontId="59" fillId="48" borderId="71" applyNumberFormat="0" applyAlignment="0" applyProtection="0"/>
    <xf numFmtId="0" fontId="14" fillId="47" borderId="72" applyNumberFormat="0" applyFont="0" applyAlignment="0" applyProtection="0"/>
    <xf numFmtId="0" fontId="64" fillId="52" borderId="73" applyNumberFormat="0" applyAlignment="0" applyProtection="0"/>
    <xf numFmtId="4" fontId="100" fillId="0" borderId="0" applyNumberFormat="0" applyProtection="0"/>
    <xf numFmtId="4" fontId="68" fillId="64" borderId="74" applyNumberFormat="0" applyProtection="0">
      <alignment vertical="center"/>
    </xf>
    <xf numFmtId="4" fontId="100" fillId="0" borderId="0" applyNumberFormat="0" applyProtection="0">
      <alignment horizontal="left" wrapText="1" indent="1" shrinkToFit="1"/>
    </xf>
    <xf numFmtId="0" fontId="65" fillId="64" borderId="74" applyNumberFormat="0" applyProtection="0">
      <alignment horizontal="left" vertical="top" indent="1"/>
    </xf>
    <xf numFmtId="4" fontId="77" fillId="0" borderId="75" applyNumberFormat="0" applyProtection="0">
      <alignment horizontal="left" vertical="center" indent="1"/>
    </xf>
    <xf numFmtId="4" fontId="36" fillId="9" borderId="74" applyNumberFormat="0" applyProtection="0">
      <alignment horizontal="right" vertical="center"/>
    </xf>
    <xf numFmtId="4" fontId="36" fillId="8" borderId="74" applyNumberFormat="0" applyProtection="0">
      <alignment horizontal="right" vertical="center"/>
    </xf>
    <xf numFmtId="4" fontId="36" fillId="66" borderId="74" applyNumberFormat="0" applyProtection="0">
      <alignment horizontal="right" vertical="center"/>
    </xf>
    <xf numFmtId="4" fontId="36" fillId="21" borderId="74" applyNumberFormat="0" applyProtection="0">
      <alignment horizontal="right" vertical="center"/>
    </xf>
    <xf numFmtId="4" fontId="36" fillId="25" borderId="74" applyNumberFormat="0" applyProtection="0">
      <alignment horizontal="right" vertical="center"/>
    </xf>
    <xf numFmtId="4" fontId="36" fillId="67" borderId="74" applyNumberFormat="0" applyProtection="0">
      <alignment horizontal="right" vertical="center"/>
    </xf>
    <xf numFmtId="4" fontId="36" fillId="18" borderId="74" applyNumberFormat="0" applyProtection="0">
      <alignment horizontal="right" vertical="center"/>
    </xf>
    <xf numFmtId="4" fontId="36" fillId="68" borderId="74" applyNumberFormat="0" applyProtection="0">
      <alignment horizontal="right" vertical="center"/>
    </xf>
    <xf numFmtId="4" fontId="36" fillId="19" borderId="74" applyNumberFormat="0" applyProtection="0">
      <alignment horizontal="right" vertical="center"/>
    </xf>
    <xf numFmtId="0" fontId="41" fillId="37" borderId="0" applyNumberFormat="0" applyBorder="0" applyAlignment="0" applyProtection="0"/>
    <xf numFmtId="4" fontId="36" fillId="6" borderId="74" applyNumberFormat="0" applyProtection="0">
      <alignment horizontal="right" vertical="center"/>
    </xf>
    <xf numFmtId="0" fontId="7" fillId="0" borderId="0" applyNumberFormat="0" applyProtection="0">
      <alignment horizontal="left" wrapText="1" indent="1" shrinkToFit="1"/>
    </xf>
    <xf numFmtId="0" fontId="14" fillId="75" borderId="74" applyNumberFormat="0" applyProtection="0">
      <alignment horizontal="left" vertical="top" indent="1"/>
    </xf>
    <xf numFmtId="0" fontId="7" fillId="0" borderId="0" applyNumberFormat="0" applyProtection="0">
      <alignment horizontal="left" wrapText="1" indent="1" shrinkToFit="1"/>
    </xf>
    <xf numFmtId="0" fontId="14" fillId="76" borderId="74" applyNumberFormat="0" applyProtection="0">
      <alignment horizontal="left" vertical="top" indent="1"/>
    </xf>
    <xf numFmtId="0" fontId="7" fillId="0" borderId="0" applyNumberFormat="0" applyProtection="0">
      <alignment horizontal="left" wrapText="1" indent="1" shrinkToFit="1"/>
    </xf>
    <xf numFmtId="0" fontId="14" fillId="77" borderId="74" applyNumberFormat="0" applyProtection="0">
      <alignment horizontal="left" vertical="top" indent="1"/>
    </xf>
    <xf numFmtId="0" fontId="41" fillId="38" borderId="0" applyNumberFormat="0" applyBorder="0" applyAlignment="0" applyProtection="0"/>
    <xf numFmtId="0" fontId="14" fillId="78" borderId="74" applyNumberFormat="0" applyProtection="0">
      <alignment horizontal="left" vertical="top" indent="1"/>
    </xf>
    <xf numFmtId="0" fontId="14" fillId="63" borderId="75" applyNumberFormat="0">
      <protection locked="0"/>
    </xf>
    <xf numFmtId="4" fontId="36" fillId="60" borderId="74" applyNumberFormat="0" applyProtection="0">
      <alignment vertical="center"/>
    </xf>
    <xf numFmtId="4" fontId="76" fillId="60" borderId="74" applyNumberFormat="0" applyProtection="0">
      <alignment vertical="center"/>
    </xf>
    <xf numFmtId="4" fontId="36" fillId="0" borderId="75" applyNumberFormat="0" applyProtection="0">
      <alignment horizontal="left" vertical="center" indent="1"/>
    </xf>
    <xf numFmtId="0" fontId="36" fillId="60" borderId="74" applyNumberFormat="0" applyProtection="0">
      <alignment horizontal="left" vertical="top" indent="1"/>
    </xf>
    <xf numFmtId="4" fontId="76" fillId="70" borderId="74" applyNumberFormat="0" applyProtection="0">
      <alignment horizontal="right" vertical="center"/>
    </xf>
    <xf numFmtId="0" fontId="36" fillId="76" borderId="74" applyNumberFormat="0" applyProtection="0">
      <alignment horizontal="left" vertical="top" indent="1"/>
    </xf>
    <xf numFmtId="4" fontId="80" fillId="70" borderId="74" applyNumberFormat="0" applyProtection="0">
      <alignment horizontal="right" vertical="center"/>
    </xf>
    <xf numFmtId="0" fontId="41" fillId="32" borderId="0" applyNumberFormat="0" applyBorder="0" applyAlignment="0" applyProtection="0"/>
    <xf numFmtId="0" fontId="49" fillId="0" borderId="76" applyNumberFormat="0" applyFill="0" applyAlignment="0" applyProtection="0"/>
    <xf numFmtId="0" fontId="41" fillId="44" borderId="0" applyNumberFormat="0" applyBorder="0" applyAlignment="0" applyProtection="0"/>
    <xf numFmtId="0" fontId="14" fillId="47" borderId="72" applyNumberFormat="0" applyFont="0" applyAlignment="0" applyProtection="0"/>
    <xf numFmtId="0" fontId="14" fillId="75" borderId="74" applyNumberFormat="0" applyProtection="0">
      <alignment horizontal="left" vertical="top" indent="1"/>
    </xf>
    <xf numFmtId="0" fontId="14" fillId="76" borderId="74" applyNumberFormat="0" applyProtection="0">
      <alignment horizontal="left" vertical="top" indent="1"/>
    </xf>
    <xf numFmtId="0" fontId="14" fillId="77" borderId="74" applyNumberFormat="0" applyProtection="0">
      <alignment horizontal="left" vertical="top" indent="1"/>
    </xf>
    <xf numFmtId="0" fontId="14" fillId="78" borderId="74" applyNumberFormat="0" applyProtection="0">
      <alignment horizontal="left" vertical="top" indent="1"/>
    </xf>
    <xf numFmtId="0" fontId="14" fillId="63" borderId="75" applyNumberFormat="0">
      <protection locked="0"/>
    </xf>
    <xf numFmtId="0" fontId="1" fillId="0" borderId="0"/>
  </cellStyleXfs>
  <cellXfs count="330">
    <xf numFmtId="0" fontId="0" fillId="0" borderId="0" xfId="0"/>
    <xf numFmtId="0" fontId="12" fillId="0" borderId="0" xfId="0" applyFont="1"/>
    <xf numFmtId="0" fontId="0" fillId="0" borderId="0" xfId="0" applyFill="1"/>
    <xf numFmtId="0" fontId="17" fillId="0" borderId="0" xfId="0" applyFont="1"/>
    <xf numFmtId="0" fontId="17" fillId="0" borderId="2" xfId="0" applyFont="1" applyBorder="1"/>
    <xf numFmtId="0" fontId="0" fillId="0" borderId="0" xfId="0" applyBorder="1"/>
    <xf numFmtId="0" fontId="28" fillId="0" borderId="0" xfId="0" applyFont="1"/>
    <xf numFmtId="3" fontId="28" fillId="0" borderId="0" xfId="0" applyNumberFormat="1" applyFont="1"/>
    <xf numFmtId="0" fontId="0" fillId="5" borderId="0" xfId="0" applyFill="1" applyBorder="1"/>
    <xf numFmtId="3" fontId="17" fillId="5" borderId="9" xfId="0" applyNumberFormat="1" applyFont="1" applyFill="1" applyBorder="1"/>
    <xf numFmtId="0" fontId="12" fillId="5" borderId="0" xfId="0" applyFont="1" applyFill="1"/>
    <xf numFmtId="0" fontId="11" fillId="5" borderId="0" xfId="0" applyFont="1" applyFill="1"/>
    <xf numFmtId="0" fontId="17" fillId="5" borderId="0" xfId="0" applyFont="1" applyFill="1"/>
    <xf numFmtId="0" fontId="0" fillId="5" borderId="0" xfId="0" applyFill="1"/>
    <xf numFmtId="165" fontId="19" fillId="0" borderId="9" xfId="0" applyNumberFormat="1" applyFont="1" applyBorder="1" applyAlignment="1">
      <alignment vertical="center"/>
    </xf>
    <xf numFmtId="166" fontId="17" fillId="5" borderId="3" xfId="0" applyNumberFormat="1" applyFont="1" applyFill="1" applyBorder="1"/>
    <xf numFmtId="0" fontId="7" fillId="5" borderId="0" xfId="0" applyFont="1" applyFill="1"/>
    <xf numFmtId="3" fontId="12" fillId="5" borderId="0" xfId="0" applyNumberFormat="1" applyFont="1" applyFill="1"/>
    <xf numFmtId="0" fontId="12" fillId="5" borderId="2" xfId="0" applyFont="1" applyFill="1" applyBorder="1"/>
    <xf numFmtId="0" fontId="3" fillId="5" borderId="0" xfId="0" applyFont="1" applyFill="1"/>
    <xf numFmtId="0" fontId="3" fillId="5" borderId="0" xfId="0" applyFont="1" applyFill="1" applyBorder="1"/>
    <xf numFmtId="3" fontId="3" fillId="5" borderId="7" xfId="0" applyNumberFormat="1" applyFont="1" applyFill="1" applyBorder="1"/>
    <xf numFmtId="3" fontId="25" fillId="5" borderId="0" xfId="0" applyNumberFormat="1" applyFont="1" applyFill="1" applyBorder="1"/>
    <xf numFmtId="3" fontId="4" fillId="5" borderId="15" xfId="0" applyNumberFormat="1" applyFont="1" applyFill="1" applyBorder="1"/>
    <xf numFmtId="3" fontId="4" fillId="5" borderId="16" xfId="0" applyNumberFormat="1" applyFont="1" applyFill="1" applyBorder="1"/>
    <xf numFmtId="3" fontId="11" fillId="0" borderId="0" xfId="5" applyNumberFormat="1" applyFont="1" applyBorder="1"/>
    <xf numFmtId="3" fontId="17" fillId="5" borderId="3" xfId="0" applyNumberFormat="1" applyFont="1" applyFill="1" applyBorder="1"/>
    <xf numFmtId="41" fontId="0" fillId="0" borderId="0" xfId="0" applyNumberFormat="1" applyBorder="1"/>
    <xf numFmtId="3" fontId="17" fillId="0" borderId="0" xfId="4" applyNumberFormat="1" applyFont="1" applyBorder="1"/>
    <xf numFmtId="0" fontId="12" fillId="5" borderId="42" xfId="0" applyFont="1" applyFill="1" applyBorder="1"/>
    <xf numFmtId="0" fontId="9" fillId="0" borderId="42" xfId="0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4" fillId="5" borderId="42" xfId="0" applyNumberFormat="1" applyFont="1" applyFill="1" applyBorder="1" applyAlignment="1">
      <alignment horizontal="center" wrapText="1"/>
    </xf>
    <xf numFmtId="2" fontId="18" fillId="4" borderId="42" xfId="0" applyNumberFormat="1" applyFont="1" applyFill="1" applyBorder="1" applyAlignment="1">
      <alignment horizontal="center" vertical="center" wrapText="1"/>
    </xf>
    <xf numFmtId="0" fontId="12" fillId="3" borderId="42" xfId="0" applyFont="1" applyFill="1" applyBorder="1"/>
    <xf numFmtId="3" fontId="9" fillId="3" borderId="42" xfId="0" applyNumberFormat="1" applyFont="1" applyFill="1" applyBorder="1" applyAlignment="1">
      <alignment horizontal="center" wrapText="1"/>
    </xf>
    <xf numFmtId="3" fontId="11" fillId="5" borderId="42" xfId="0" applyNumberFormat="1" applyFont="1" applyFill="1" applyBorder="1"/>
    <xf numFmtId="2" fontId="17" fillId="5" borderId="0" xfId="0" applyNumberFormat="1" applyFont="1" applyFill="1"/>
    <xf numFmtId="2" fontId="12" fillId="5" borderId="0" xfId="0" applyNumberFormat="1" applyFont="1" applyFill="1"/>
    <xf numFmtId="3" fontId="16" fillId="5" borderId="0" xfId="0" applyNumberFormat="1" applyFont="1" applyFill="1" applyBorder="1" applyAlignment="1">
      <alignment horizontal="center" wrapText="1"/>
    </xf>
    <xf numFmtId="4" fontId="12" fillId="0" borderId="0" xfId="0" applyNumberFormat="1" applyFont="1" applyBorder="1"/>
    <xf numFmtId="4" fontId="12" fillId="0" borderId="0" xfId="0" applyNumberFormat="1" applyFont="1"/>
    <xf numFmtId="0" fontId="12" fillId="0" borderId="0" xfId="0" applyFont="1" applyBorder="1" applyAlignment="1">
      <alignment horizontal="center"/>
    </xf>
    <xf numFmtId="4" fontId="105" fillId="0" borderId="0" xfId="0" applyNumberFormat="1" applyFont="1"/>
    <xf numFmtId="0" fontId="29" fillId="0" borderId="0" xfId="0" applyFont="1"/>
    <xf numFmtId="0" fontId="31" fillId="5" borderId="42" xfId="0" applyNumberFormat="1" applyFont="1" applyFill="1" applyBorder="1" applyAlignment="1">
      <alignment horizontal="center" wrapText="1"/>
    </xf>
    <xf numFmtId="0" fontId="4" fillId="5" borderId="44" xfId="0" applyNumberFormat="1" applyFont="1" applyFill="1" applyBorder="1" applyAlignment="1">
      <alignment horizontal="center" wrapText="1"/>
    </xf>
    <xf numFmtId="3" fontId="0" fillId="0" borderId="0" xfId="0" applyNumberFormat="1"/>
    <xf numFmtId="3" fontId="4" fillId="4" borderId="48" xfId="0" applyNumberFormat="1" applyFont="1" applyFill="1" applyBorder="1" applyAlignment="1">
      <alignment wrapText="1"/>
    </xf>
    <xf numFmtId="3" fontId="23" fillId="4" borderId="48" xfId="0" applyNumberFormat="1" applyFont="1" applyFill="1" applyBorder="1" applyAlignment="1">
      <alignment wrapText="1"/>
    </xf>
    <xf numFmtId="0" fontId="109" fillId="0" borderId="48" xfId="0" applyFont="1" applyBorder="1" applyAlignment="1">
      <alignment horizontal="center"/>
    </xf>
    <xf numFmtId="0" fontId="111" fillId="0" borderId="48" xfId="0" applyFont="1" applyBorder="1" applyAlignment="1">
      <alignment horizontal="center"/>
    </xf>
    <xf numFmtId="0" fontId="7" fillId="5" borderId="0" xfId="0" applyFont="1" applyFill="1" applyBorder="1"/>
    <xf numFmtId="0" fontId="32" fillId="5" borderId="0" xfId="0" applyFont="1" applyFill="1" applyBorder="1" applyAlignment="1">
      <alignment horizontal="right"/>
    </xf>
    <xf numFmtId="0" fontId="4" fillId="3" borderId="48" xfId="0" applyNumberFormat="1" applyFont="1" applyFill="1" applyBorder="1" applyAlignment="1">
      <alignment horizontal="center" wrapText="1"/>
    </xf>
    <xf numFmtId="0" fontId="0" fillId="3" borderId="53" xfId="0" applyFill="1" applyBorder="1"/>
    <xf numFmtId="3" fontId="4" fillId="3" borderId="53" xfId="0" applyNumberFormat="1" applyFont="1" applyFill="1" applyBorder="1"/>
    <xf numFmtId="3" fontId="6" fillId="3" borderId="52" xfId="0" applyNumberFormat="1" applyFont="1" applyFill="1" applyBorder="1"/>
    <xf numFmtId="3" fontId="3" fillId="5" borderId="0" xfId="0" applyNumberFormat="1" applyFont="1" applyFill="1" applyBorder="1"/>
    <xf numFmtId="3" fontId="12" fillId="5" borderId="0" xfId="0" applyNumberFormat="1" applyFont="1" applyFill="1" applyBorder="1"/>
    <xf numFmtId="0" fontId="4" fillId="5" borderId="42" xfId="0" applyNumberFormat="1" applyFont="1" applyFill="1" applyBorder="1" applyAlignment="1">
      <alignment horizontal="center" wrapText="1"/>
    </xf>
    <xf numFmtId="0" fontId="4" fillId="5" borderId="46" xfId="0" applyNumberFormat="1" applyFont="1" applyFill="1" applyBorder="1" applyAlignment="1">
      <alignment horizontal="center" wrapText="1"/>
    </xf>
    <xf numFmtId="0" fontId="12" fillId="0" borderId="0" xfId="0" applyFont="1" applyFill="1"/>
    <xf numFmtId="0" fontId="114" fillId="0" borderId="0" xfId="0" applyFont="1"/>
    <xf numFmtId="3" fontId="109" fillId="5" borderId="9" xfId="0" applyNumberFormat="1" applyFont="1" applyFill="1" applyBorder="1"/>
    <xf numFmtId="3" fontId="7" fillId="5" borderId="0" xfId="0" applyNumberFormat="1" applyFont="1" applyFill="1" applyBorder="1"/>
    <xf numFmtId="3" fontId="13" fillId="5" borderId="0" xfId="0" applyNumberFormat="1" applyFont="1" applyFill="1" applyBorder="1"/>
    <xf numFmtId="0" fontId="4" fillId="5" borderId="52" xfId="0" applyFont="1" applyFill="1" applyBorder="1" applyAlignment="1">
      <alignment horizontal="center" wrapText="1"/>
    </xf>
    <xf numFmtId="49" fontId="4" fillId="5" borderId="52" xfId="0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4" fontId="26" fillId="0" borderId="0" xfId="0" applyNumberFormat="1" applyFont="1" applyBorder="1" applyAlignment="1">
      <alignment vertical="center"/>
    </xf>
    <xf numFmtId="173" fontId="109" fillId="0" borderId="3" xfId="0" applyNumberFormat="1" applyFont="1" applyBorder="1"/>
    <xf numFmtId="173" fontId="109" fillId="0" borderId="60" xfId="0" applyNumberFormat="1" applyFont="1" applyBorder="1"/>
    <xf numFmtId="164" fontId="116" fillId="0" borderId="0" xfId="966" applyFont="1" applyBorder="1"/>
    <xf numFmtId="43" fontId="12" fillId="0" borderId="0" xfId="0" applyNumberFormat="1" applyFont="1"/>
    <xf numFmtId="0" fontId="107" fillId="0" borderId="0" xfId="0" applyFont="1"/>
    <xf numFmtId="43" fontId="12" fillId="0" borderId="9" xfId="0" applyNumberFormat="1" applyFont="1" applyBorder="1"/>
    <xf numFmtId="3" fontId="119" fillId="0" borderId="0" xfId="4" applyNumberFormat="1" applyFont="1" applyBorder="1"/>
    <xf numFmtId="3" fontId="14" fillId="0" borderId="0" xfId="0" applyNumberFormat="1" applyFont="1"/>
    <xf numFmtId="164" fontId="12" fillId="0" borderId="0" xfId="0" applyNumberFormat="1" applyFont="1"/>
    <xf numFmtId="0" fontId="103" fillId="82" borderId="42" xfId="0" applyFont="1" applyFill="1" applyBorder="1" applyAlignment="1">
      <alignment horizontal="center" wrapText="1"/>
    </xf>
    <xf numFmtId="165" fontId="11" fillId="82" borderId="8" xfId="0" applyNumberFormat="1" applyFont="1" applyFill="1" applyBorder="1"/>
    <xf numFmtId="165" fontId="11" fillId="82" borderId="66" xfId="0" applyNumberFormat="1" applyFont="1" applyFill="1" applyBorder="1"/>
    <xf numFmtId="173" fontId="109" fillId="0" borderId="0" xfId="0" applyNumberFormat="1" applyFont="1" applyBorder="1"/>
    <xf numFmtId="3" fontId="4" fillId="5" borderId="0" xfId="0" applyNumberFormat="1" applyFont="1" applyFill="1" applyBorder="1"/>
    <xf numFmtId="3" fontId="0" fillId="5" borderId="0" xfId="0" applyNumberFormat="1" applyFill="1"/>
    <xf numFmtId="0" fontId="12" fillId="5" borderId="69" xfId="0" applyFont="1" applyFill="1" applyBorder="1"/>
    <xf numFmtId="0" fontId="11" fillId="79" borderId="42" xfId="0" applyFont="1" applyFill="1" applyBorder="1" applyAlignment="1">
      <alignment horizontal="center"/>
    </xf>
    <xf numFmtId="41" fontId="0" fillId="5" borderId="0" xfId="0" applyNumberFormat="1" applyFill="1"/>
    <xf numFmtId="3" fontId="16" fillId="3" borderId="42" xfId="0" applyNumberFormat="1" applyFont="1" applyFill="1" applyBorder="1" applyAlignment="1">
      <alignment horizontal="center" vertical="center" wrapText="1"/>
    </xf>
    <xf numFmtId="0" fontId="24" fillId="3" borderId="42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wrapText="1"/>
    </xf>
    <xf numFmtId="0" fontId="12" fillId="5" borderId="69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4" fillId="5" borderId="52" xfId="0" applyNumberFormat="1" applyFont="1" applyFill="1" applyBorder="1" applyAlignment="1">
      <alignment horizontal="center" wrapText="1"/>
    </xf>
    <xf numFmtId="0" fontId="17" fillId="0" borderId="75" xfId="0" applyFont="1" applyBorder="1"/>
    <xf numFmtId="3" fontId="11" fillId="0" borderId="75" xfId="0" applyNumberFormat="1" applyFont="1" applyFill="1" applyBorder="1" applyAlignment="1">
      <alignment horizontal="right" wrapText="1"/>
    </xf>
    <xf numFmtId="3" fontId="11" fillId="5" borderId="75" xfId="0" applyNumberFormat="1" applyFont="1" applyFill="1" applyBorder="1" applyAlignment="1">
      <alignment horizontal="center" wrapText="1"/>
    </xf>
    <xf numFmtId="0" fontId="17" fillId="0" borderId="69" xfId="0" applyFont="1" applyBorder="1" applyAlignment="1">
      <alignment horizontal="center"/>
    </xf>
    <xf numFmtId="3" fontId="17" fillId="5" borderId="14" xfId="0" applyNumberFormat="1" applyFont="1" applyFill="1" applyBorder="1"/>
    <xf numFmtId="3" fontId="17" fillId="5" borderId="5" xfId="0" applyNumberFormat="1" applyFont="1" applyFill="1" applyBorder="1"/>
    <xf numFmtId="41" fontId="11" fillId="5" borderId="78" xfId="0" applyNumberFormat="1" applyFont="1" applyFill="1" applyBorder="1"/>
    <xf numFmtId="41" fontId="11" fillId="5" borderId="79" xfId="0" applyNumberFormat="1" applyFont="1" applyFill="1" applyBorder="1"/>
    <xf numFmtId="41" fontId="11" fillId="5" borderId="80" xfId="0" applyNumberFormat="1" applyFont="1" applyFill="1" applyBorder="1"/>
    <xf numFmtId="0" fontId="9" fillId="3" borderId="75" xfId="0" applyFont="1" applyFill="1" applyBorder="1" applyAlignment="1">
      <alignment horizontal="center" wrapText="1"/>
    </xf>
    <xf numFmtId="3" fontId="9" fillId="5" borderId="16" xfId="0" applyNumberFormat="1" applyFont="1" applyFill="1" applyBorder="1"/>
    <xf numFmtId="3" fontId="122" fillId="5" borderId="19" xfId="0" applyNumberFormat="1" applyFont="1" applyFill="1" applyBorder="1"/>
    <xf numFmtId="3" fontId="12" fillId="5" borderId="13" xfId="0" applyNumberFormat="1" applyFont="1" applyFill="1" applyBorder="1"/>
    <xf numFmtId="0" fontId="15" fillId="5" borderId="0" xfId="0" applyFont="1" applyFill="1"/>
    <xf numFmtId="3" fontId="12" fillId="5" borderId="11" xfId="0" applyNumberFormat="1" applyFont="1" applyFill="1" applyBorder="1"/>
    <xf numFmtId="3" fontId="12" fillId="5" borderId="9" xfId="0" applyNumberFormat="1" applyFont="1" applyFill="1" applyBorder="1"/>
    <xf numFmtId="3" fontId="12" fillId="5" borderId="14" xfId="0" applyNumberFormat="1" applyFont="1" applyFill="1" applyBorder="1"/>
    <xf numFmtId="3" fontId="124" fillId="5" borderId="42" xfId="0" applyNumberFormat="1" applyFont="1" applyFill="1" applyBorder="1"/>
    <xf numFmtId="3" fontId="125" fillId="5" borderId="42" xfId="0" applyNumberFormat="1" applyFont="1" applyFill="1" applyBorder="1"/>
    <xf numFmtId="3" fontId="126" fillId="5" borderId="9" xfId="0" applyNumberFormat="1" applyFont="1" applyFill="1" applyBorder="1"/>
    <xf numFmtId="3" fontId="126" fillId="5" borderId="14" xfId="0" applyNumberFormat="1" applyFont="1" applyFill="1" applyBorder="1"/>
    <xf numFmtId="3" fontId="9" fillId="5" borderId="59" xfId="0" applyNumberFormat="1" applyFont="1" applyFill="1" applyBorder="1"/>
    <xf numFmtId="3" fontId="9" fillId="5" borderId="54" xfId="0" applyNumberFormat="1" applyFont="1" applyFill="1" applyBorder="1"/>
    <xf numFmtId="3" fontId="12" fillId="5" borderId="3" xfId="0" applyNumberFormat="1" applyFont="1" applyFill="1" applyBorder="1"/>
    <xf numFmtId="3" fontId="12" fillId="5" borderId="5" xfId="0" applyNumberFormat="1" applyFont="1" applyFill="1" applyBorder="1"/>
    <xf numFmtId="3" fontId="9" fillId="5" borderId="62" xfId="0" applyNumberFormat="1" applyFont="1" applyFill="1" applyBorder="1"/>
    <xf numFmtId="3" fontId="9" fillId="5" borderId="46" xfId="0" applyNumberFormat="1" applyFont="1" applyFill="1" applyBorder="1"/>
    <xf numFmtId="165" fontId="17" fillId="0" borderId="0" xfId="0" applyNumberFormat="1" applyFont="1"/>
    <xf numFmtId="41" fontId="11" fillId="5" borderId="42" xfId="0" applyNumberFormat="1" applyFont="1" applyFill="1" applyBorder="1" applyAlignment="1">
      <alignment vertical="center"/>
    </xf>
    <xf numFmtId="0" fontId="0" fillId="3" borderId="85" xfId="0" applyFill="1" applyBorder="1"/>
    <xf numFmtId="3" fontId="4" fillId="3" borderId="85" xfId="0" applyNumberFormat="1" applyFont="1" applyFill="1" applyBorder="1"/>
    <xf numFmtId="173" fontId="0" fillId="0" borderId="8" xfId="0" applyNumberFormat="1" applyBorder="1"/>
    <xf numFmtId="43" fontId="9" fillId="0" borderId="0" xfId="0" applyNumberFormat="1" applyFont="1" applyBorder="1"/>
    <xf numFmtId="0" fontId="9" fillId="0" borderId="75" xfId="0" applyFont="1" applyBorder="1" applyAlignment="1">
      <alignment horizontal="center" wrapText="1"/>
    </xf>
    <xf numFmtId="3" fontId="12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30" fillId="0" borderId="9" xfId="472" applyFont="1" applyBorder="1" applyAlignment="1">
      <alignment horizontal="left" vertical="center" wrapText="1"/>
    </xf>
    <xf numFmtId="3" fontId="12" fillId="0" borderId="14" xfId="0" applyNumberFormat="1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3" fontId="125" fillId="3" borderId="42" xfId="0" applyNumberFormat="1" applyFont="1" applyFill="1" applyBorder="1"/>
    <xf numFmtId="43" fontId="12" fillId="0" borderId="7" xfId="0" applyNumberFormat="1" applyFont="1" applyBorder="1"/>
    <xf numFmtId="0" fontId="107" fillId="0" borderId="75" xfId="0" applyFont="1" applyBorder="1"/>
    <xf numFmtId="0" fontId="26" fillId="0" borderId="75" xfId="472" applyFont="1" applyBorder="1" applyAlignment="1">
      <alignment horizontal="center" vertical="center" wrapText="1"/>
    </xf>
    <xf numFmtId="0" fontId="9" fillId="81" borderId="75" xfId="0" applyFont="1" applyFill="1" applyBorder="1" applyAlignment="1">
      <alignment horizontal="center" wrapText="1"/>
    </xf>
    <xf numFmtId="0" fontId="103" fillId="82" borderId="75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9" xfId="0" applyFont="1" applyBorder="1"/>
    <xf numFmtId="43" fontId="12" fillId="0" borderId="3" xfId="0" applyNumberFormat="1" applyFont="1" applyBorder="1"/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/>
    <xf numFmtId="43" fontId="12" fillId="0" borderId="8" xfId="0" applyNumberFormat="1" applyFont="1" applyBorder="1"/>
    <xf numFmtId="0" fontId="9" fillId="0" borderId="75" xfId="0" applyFont="1" applyBorder="1" applyAlignment="1">
      <alignment horizontal="right" wrapText="1"/>
    </xf>
    <xf numFmtId="0" fontId="12" fillId="0" borderId="82" xfId="0" applyFont="1" applyBorder="1"/>
    <xf numFmtId="43" fontId="12" fillId="0" borderId="82" xfId="0" applyNumberFormat="1" applyFont="1" applyBorder="1"/>
    <xf numFmtId="43" fontId="12" fillId="0" borderId="83" xfId="0" applyNumberFormat="1" applyFont="1" applyBorder="1"/>
    <xf numFmtId="0" fontId="12" fillId="0" borderId="75" xfId="0" applyFont="1" applyBorder="1"/>
    <xf numFmtId="0" fontId="9" fillId="0" borderId="75" xfId="0" applyFont="1" applyBorder="1"/>
    <xf numFmtId="43" fontId="9" fillId="0" borderId="75" xfId="0" applyNumberFormat="1" applyFont="1" applyBorder="1"/>
    <xf numFmtId="165" fontId="11" fillId="82" borderId="75" xfId="0" applyNumberFormat="1" applyFont="1" applyFill="1" applyBorder="1"/>
    <xf numFmtId="174" fontId="26" fillId="0" borderId="75" xfId="472" applyNumberFormat="1" applyFont="1" applyBorder="1" applyAlignment="1">
      <alignment horizontal="center" vertical="center" wrapText="1"/>
    </xf>
    <xf numFmtId="43" fontId="12" fillId="0" borderId="6" xfId="0" applyNumberFormat="1" applyFont="1" applyBorder="1"/>
    <xf numFmtId="43" fontId="12" fillId="0" borderId="86" xfId="0" applyNumberFormat="1" applyFont="1" applyBorder="1"/>
    <xf numFmtId="165" fontId="11" fillId="82" borderId="75" xfId="0" applyNumberFormat="1" applyFont="1" applyFill="1" applyBorder="1" applyAlignment="1">
      <alignment horizontal="center" wrapText="1"/>
    </xf>
    <xf numFmtId="3" fontId="12" fillId="0" borderId="11" xfId="0" applyNumberFormat="1" applyFont="1" applyBorder="1" applyAlignment="1">
      <alignment vertical="center"/>
    </xf>
    <xf numFmtId="3" fontId="17" fillId="5" borderId="11" xfId="0" applyNumberFormat="1" applyFont="1" applyFill="1" applyBorder="1"/>
    <xf numFmtId="3" fontId="17" fillId="5" borderId="67" xfId="0" applyNumberFormat="1" applyFont="1" applyFill="1" applyBorder="1"/>
    <xf numFmtId="0" fontId="17" fillId="0" borderId="75" xfId="0" applyFont="1" applyBorder="1" applyAlignment="1">
      <alignment horizontal="right"/>
    </xf>
    <xf numFmtId="166" fontId="17" fillId="5" borderId="75" xfId="0" applyNumberFormat="1" applyFont="1" applyFill="1" applyBorder="1"/>
    <xf numFmtId="0" fontId="17" fillId="5" borderId="75" xfId="0" applyFont="1" applyFill="1" applyBorder="1" applyAlignment="1">
      <alignment horizontal="right" wrapText="1"/>
    </xf>
    <xf numFmtId="9" fontId="17" fillId="5" borderId="75" xfId="0" applyNumberFormat="1" applyFont="1" applyFill="1" applyBorder="1" applyAlignment="1">
      <alignment horizontal="center"/>
    </xf>
    <xf numFmtId="0" fontId="11" fillId="5" borderId="75" xfId="0" applyFont="1" applyFill="1" applyBorder="1" applyAlignment="1">
      <alignment horizontal="right" wrapText="1"/>
    </xf>
    <xf numFmtId="41" fontId="117" fillId="5" borderId="75" xfId="0" applyNumberFormat="1" applyFont="1" applyFill="1" applyBorder="1"/>
    <xf numFmtId="0" fontId="17" fillId="0" borderId="81" xfId="0" applyFont="1" applyBorder="1"/>
    <xf numFmtId="165" fontId="19" fillId="0" borderId="82" xfId="0" applyNumberFormat="1" applyFont="1" applyBorder="1" applyAlignment="1">
      <alignment vertical="center"/>
    </xf>
    <xf numFmtId="166" fontId="17" fillId="5" borderId="83" xfId="0" applyNumberFormat="1" applyFont="1" applyFill="1" applyBorder="1"/>
    <xf numFmtId="0" fontId="17" fillId="0" borderId="75" xfId="0" applyFont="1" applyBorder="1" applyAlignment="1">
      <alignment horizontal="left"/>
    </xf>
    <xf numFmtId="0" fontId="7" fillId="5" borderId="75" xfId="0" applyFont="1" applyFill="1" applyBorder="1"/>
    <xf numFmtId="3" fontId="12" fillId="5" borderId="75" xfId="0" applyNumberFormat="1" applyFont="1" applyFill="1" applyBorder="1" applyAlignment="1">
      <alignment horizontal="right"/>
    </xf>
    <xf numFmtId="41" fontId="12" fillId="5" borderId="75" xfId="0" applyNumberFormat="1" applyFont="1" applyFill="1" applyBorder="1"/>
    <xf numFmtId="0" fontId="7" fillId="5" borderId="56" xfId="0" applyFont="1" applyFill="1" applyBorder="1"/>
    <xf numFmtId="3" fontId="23" fillId="5" borderId="48" xfId="0" applyNumberFormat="1" applyFont="1" applyFill="1" applyBorder="1" applyAlignment="1">
      <alignment wrapText="1"/>
    </xf>
    <xf numFmtId="0" fontId="14" fillId="5" borderId="0" xfId="0" applyFont="1" applyFill="1"/>
    <xf numFmtId="0" fontId="20" fillId="5" borderId="42" xfId="0" applyFont="1" applyFill="1" applyBorder="1" applyAlignment="1">
      <alignment horizontal="center"/>
    </xf>
    <xf numFmtId="173" fontId="109" fillId="5" borderId="0" xfId="0" applyNumberFormat="1" applyFont="1" applyFill="1" applyBorder="1"/>
    <xf numFmtId="3" fontId="0" fillId="5" borderId="0" xfId="0" applyNumberFormat="1" applyFill="1" applyBorder="1"/>
    <xf numFmtId="0" fontId="4" fillId="5" borderId="61" xfId="0" applyNumberFormat="1" applyFont="1" applyFill="1" applyBorder="1" applyAlignment="1">
      <alignment horizontal="center" wrapText="1"/>
    </xf>
    <xf numFmtId="0" fontId="4" fillId="5" borderId="48" xfId="0" applyNumberFormat="1" applyFont="1" applyFill="1" applyBorder="1" applyAlignment="1">
      <alignment wrapText="1"/>
    </xf>
    <xf numFmtId="0" fontId="0" fillId="5" borderId="57" xfId="0" applyFill="1" applyBorder="1"/>
    <xf numFmtId="3" fontId="9" fillId="5" borderId="58" xfId="0" applyNumberFormat="1" applyFont="1" applyFill="1" applyBorder="1"/>
    <xf numFmtId="0" fontId="123" fillId="5" borderId="0" xfId="0" applyFont="1" applyFill="1"/>
    <xf numFmtId="0" fontId="15" fillId="5" borderId="57" xfId="0" applyFont="1" applyFill="1" applyBorder="1"/>
    <xf numFmtId="0" fontId="15" fillId="5" borderId="63" xfId="0" applyFont="1" applyFill="1" applyBorder="1"/>
    <xf numFmtId="0" fontId="15" fillId="5" borderId="55" xfId="0" applyFont="1" applyFill="1" applyBorder="1"/>
    <xf numFmtId="3" fontId="12" fillId="5" borderId="68" xfId="0" applyNumberFormat="1" applyFont="1" applyFill="1" applyBorder="1"/>
    <xf numFmtId="3" fontId="12" fillId="5" borderId="12" xfId="0" applyNumberFormat="1" applyFont="1" applyFill="1" applyBorder="1"/>
    <xf numFmtId="3" fontId="126" fillId="5" borderId="12" xfId="0" applyNumberFormat="1" applyFont="1" applyFill="1" applyBorder="1"/>
    <xf numFmtId="3" fontId="122" fillId="5" borderId="78" xfId="0" applyNumberFormat="1" applyFont="1" applyFill="1" applyBorder="1"/>
    <xf numFmtId="3" fontId="122" fillId="5" borderId="79" xfId="0" applyNumberFormat="1" applyFont="1" applyFill="1" applyBorder="1"/>
    <xf numFmtId="3" fontId="127" fillId="5" borderId="79" xfId="0" applyNumberFormat="1" applyFont="1" applyFill="1" applyBorder="1"/>
    <xf numFmtId="3" fontId="127" fillId="5" borderId="80" xfId="0" applyNumberFormat="1" applyFont="1" applyFill="1" applyBorder="1"/>
    <xf numFmtId="3" fontId="9" fillId="5" borderId="78" xfId="0" applyNumberFormat="1" applyFont="1" applyFill="1" applyBorder="1"/>
    <xf numFmtId="3" fontId="9" fillId="5" borderId="79" xfId="0" applyNumberFormat="1" applyFont="1" applyFill="1" applyBorder="1"/>
    <xf numFmtId="3" fontId="9" fillId="5" borderId="80" xfId="0" applyNumberFormat="1" applyFont="1" applyFill="1" applyBorder="1"/>
    <xf numFmtId="3" fontId="12" fillId="5" borderId="69" xfId="0" applyNumberFormat="1" applyFont="1" applyFill="1" applyBorder="1"/>
    <xf numFmtId="3" fontId="12" fillId="5" borderId="67" xfId="0" applyNumberFormat="1" applyFont="1" applyFill="1" applyBorder="1"/>
    <xf numFmtId="3" fontId="12" fillId="5" borderId="2" xfId="0" applyNumberFormat="1" applyFont="1" applyFill="1" applyBorder="1"/>
    <xf numFmtId="3" fontId="12" fillId="5" borderId="4" xfId="0" applyNumberFormat="1" applyFont="1" applyFill="1" applyBorder="1"/>
    <xf numFmtId="41" fontId="17" fillId="5" borderId="9" xfId="0" applyNumberFormat="1" applyFont="1" applyFill="1" applyBorder="1"/>
    <xf numFmtId="41" fontId="17" fillId="5" borderId="11" xfId="0" applyNumberFormat="1" applyFont="1" applyFill="1" applyBorder="1"/>
    <xf numFmtId="41" fontId="17" fillId="5" borderId="14" xfId="0" applyNumberFormat="1" applyFont="1" applyFill="1" applyBorder="1"/>
    <xf numFmtId="0" fontId="12" fillId="3" borderId="84" xfId="0" applyFont="1" applyFill="1" applyBorder="1"/>
    <xf numFmtId="0" fontId="9" fillId="5" borderId="84" xfId="0" applyFont="1" applyFill="1" applyBorder="1" applyAlignment="1">
      <alignment horizontal="right" vertical="center"/>
    </xf>
    <xf numFmtId="0" fontId="12" fillId="0" borderId="68" xfId="0" applyFont="1" applyBorder="1"/>
    <xf numFmtId="0" fontId="12" fillId="0" borderId="12" xfId="0" applyFont="1" applyBorder="1"/>
    <xf numFmtId="0" fontId="12" fillId="0" borderId="77" xfId="0" applyFont="1" applyBorder="1"/>
    <xf numFmtId="3" fontId="16" fillId="3" borderId="87" xfId="0" applyNumberFormat="1" applyFont="1" applyFill="1" applyBorder="1" applyAlignment="1">
      <alignment horizontal="center" vertical="center" wrapText="1"/>
    </xf>
    <xf numFmtId="41" fontId="17" fillId="5" borderId="70" xfId="0" applyNumberFormat="1" applyFont="1" applyFill="1" applyBorder="1"/>
    <xf numFmtId="41" fontId="17" fillId="5" borderId="10" xfId="0" applyNumberFormat="1" applyFont="1" applyFill="1" applyBorder="1"/>
    <xf numFmtId="41" fontId="17" fillId="5" borderId="17" xfId="0" applyNumberFormat="1" applyFont="1" applyFill="1" applyBorder="1"/>
    <xf numFmtId="41" fontId="11" fillId="5" borderId="75" xfId="0" applyNumberFormat="1" applyFont="1" applyFill="1" applyBorder="1" applyAlignment="1">
      <alignment vertical="center"/>
    </xf>
    <xf numFmtId="41" fontId="17" fillId="5" borderId="68" xfId="0" applyNumberFormat="1" applyFont="1" applyFill="1" applyBorder="1"/>
    <xf numFmtId="41" fontId="17" fillId="5" borderId="12" xfId="0" applyNumberFormat="1" applyFont="1" applyFill="1" applyBorder="1"/>
    <xf numFmtId="41" fontId="17" fillId="5" borderId="77" xfId="0" applyNumberFormat="1" applyFont="1" applyFill="1" applyBorder="1"/>
    <xf numFmtId="41" fontId="17" fillId="5" borderId="75" xfId="0" applyNumberFormat="1" applyFont="1" applyFill="1" applyBorder="1" applyAlignment="1">
      <alignment vertical="center"/>
    </xf>
    <xf numFmtId="0" fontId="131" fillId="0" borderId="75" xfId="0" applyFont="1" applyBorder="1" applyAlignment="1">
      <alignment horizontal="center" vertical="center" wrapText="1"/>
    </xf>
    <xf numFmtId="0" fontId="133" fillId="0" borderId="75" xfId="0" applyFont="1" applyBorder="1" applyAlignment="1">
      <alignment horizontal="center" vertical="center" wrapText="1"/>
    </xf>
    <xf numFmtId="3" fontId="133" fillId="0" borderId="75" xfId="0" applyNumberFormat="1" applyFont="1" applyBorder="1" applyAlignment="1">
      <alignment horizontal="center" vertical="center" wrapText="1"/>
    </xf>
    <xf numFmtId="3" fontId="109" fillId="5" borderId="88" xfId="0" applyNumberFormat="1" applyFont="1" applyFill="1" applyBorder="1"/>
    <xf numFmtId="3" fontId="109" fillId="5" borderId="89" xfId="0" applyNumberFormat="1" applyFont="1" applyFill="1" applyBorder="1"/>
    <xf numFmtId="41" fontId="0" fillId="0" borderId="0" xfId="0" applyNumberFormat="1"/>
    <xf numFmtId="3" fontId="12" fillId="5" borderId="82" xfId="0" applyNumberFormat="1" applyFont="1" applyFill="1" applyBorder="1"/>
    <xf numFmtId="3" fontId="109" fillId="5" borderId="82" xfId="0" applyNumberFormat="1" applyFont="1" applyFill="1" applyBorder="1"/>
    <xf numFmtId="173" fontId="109" fillId="0" borderId="83" xfId="0" applyNumberFormat="1" applyFont="1" applyBorder="1"/>
    <xf numFmtId="3" fontId="125" fillId="5" borderId="75" xfId="0" applyNumberFormat="1" applyFont="1" applyFill="1" applyBorder="1"/>
    <xf numFmtId="173" fontId="109" fillId="0" borderId="75" xfId="0" applyNumberFormat="1" applyFont="1" applyBorder="1"/>
    <xf numFmtId="3" fontId="77" fillId="5" borderId="0" xfId="812" applyNumberFormat="1" applyFill="1">
      <alignment horizontal="right"/>
    </xf>
    <xf numFmtId="0" fontId="11" fillId="5" borderId="0" xfId="0" applyFont="1" applyFill="1" applyBorder="1" applyAlignment="1">
      <alignment horizontal="right" wrapText="1"/>
    </xf>
    <xf numFmtId="41" fontId="117" fillId="5" borderId="0" xfId="0" applyNumberFormat="1" applyFont="1" applyFill="1" applyBorder="1"/>
    <xf numFmtId="3" fontId="126" fillId="5" borderId="75" xfId="0" applyNumberFormat="1" applyFont="1" applyFill="1" applyBorder="1"/>
    <xf numFmtId="3" fontId="71" fillId="0" borderId="0" xfId="0" applyNumberFormat="1" applyFont="1"/>
    <xf numFmtId="2" fontId="18" fillId="0" borderId="91" xfId="0" applyNumberFormat="1" applyFont="1" applyFill="1" applyBorder="1" applyAlignment="1">
      <alignment horizontal="center" vertical="center" wrapText="1"/>
    </xf>
    <xf numFmtId="165" fontId="19" fillId="0" borderId="7" xfId="0" applyNumberFormat="1" applyFont="1" applyBorder="1" applyAlignment="1">
      <alignment vertical="center"/>
    </xf>
    <xf numFmtId="166" fontId="17" fillId="5" borderId="8" xfId="0" applyNumberFormat="1" applyFont="1" applyFill="1" applyBorder="1"/>
    <xf numFmtId="2" fontId="18" fillId="0" borderId="75" xfId="0" applyNumberFormat="1" applyFont="1" applyFill="1" applyBorder="1" applyAlignment="1">
      <alignment horizontal="right" vertical="center" wrapText="1"/>
    </xf>
    <xf numFmtId="165" fontId="18" fillId="0" borderId="75" xfId="0" applyNumberFormat="1" applyFont="1" applyBorder="1" applyAlignment="1">
      <alignment vertical="center"/>
    </xf>
    <xf numFmtId="166" fontId="11" fillId="5" borderId="75" xfId="0" applyNumberFormat="1" applyFont="1" applyFill="1" applyBorder="1"/>
    <xf numFmtId="173" fontId="109" fillId="5" borderId="3" xfId="0" applyNumberFormat="1" applyFont="1" applyFill="1" applyBorder="1"/>
    <xf numFmtId="3" fontId="135" fillId="0" borderId="0" xfId="0" applyNumberFormat="1" applyFont="1"/>
    <xf numFmtId="0" fontId="30" fillId="5" borderId="75" xfId="0" applyFont="1" applyFill="1" applyBorder="1"/>
    <xf numFmtId="0" fontId="120" fillId="5" borderId="75" xfId="0" applyFont="1" applyFill="1" applyBorder="1"/>
    <xf numFmtId="0" fontId="30" fillId="5" borderId="75" xfId="0" applyFont="1" applyFill="1" applyBorder="1" applyAlignment="1"/>
    <xf numFmtId="3" fontId="119" fillId="5" borderId="75" xfId="0" applyNumberFormat="1" applyFont="1" applyFill="1" applyBorder="1" applyAlignment="1"/>
    <xf numFmtId="3" fontId="121" fillId="5" borderId="75" xfId="0" applyNumberFormat="1" applyFont="1" applyFill="1" applyBorder="1" applyAlignment="1"/>
    <xf numFmtId="0" fontId="110" fillId="0" borderId="0" xfId="0" applyFont="1" applyBorder="1" applyAlignment="1">
      <alignment horizontal="center" wrapText="1"/>
    </xf>
    <xf numFmtId="166" fontId="17" fillId="5" borderId="0" xfId="0" applyNumberFormat="1" applyFont="1" applyFill="1" applyBorder="1"/>
    <xf numFmtId="3" fontId="12" fillId="83" borderId="9" xfId="0" applyNumberFormat="1" applyFont="1" applyFill="1" applyBorder="1"/>
    <xf numFmtId="3" fontId="109" fillId="83" borderId="9" xfId="0" applyNumberFormat="1" applyFont="1" applyFill="1" applyBorder="1"/>
    <xf numFmtId="173" fontId="109" fillId="83" borderId="3" xfId="0" applyNumberFormat="1" applyFont="1" applyFill="1" applyBorder="1"/>
    <xf numFmtId="3" fontId="103" fillId="5" borderId="12" xfId="0" applyNumberFormat="1" applyFont="1" applyFill="1" applyBorder="1"/>
    <xf numFmtId="0" fontId="139" fillId="5" borderId="42" xfId="0" applyFont="1" applyFill="1" applyBorder="1" applyAlignment="1">
      <alignment horizontal="right"/>
    </xf>
    <xf numFmtId="0" fontId="4" fillId="80" borderId="92" xfId="0" applyNumberFormat="1" applyFont="1" applyFill="1" applyBorder="1" applyAlignment="1">
      <alignment horizontal="center" wrapText="1"/>
    </xf>
    <xf numFmtId="0" fontId="0" fillId="4" borderId="48" xfId="0" applyFill="1" applyBorder="1"/>
    <xf numFmtId="3" fontId="17" fillId="5" borderId="47" xfId="0" applyNumberFormat="1" applyFont="1" applyFill="1" applyBorder="1" applyAlignment="1">
      <alignment horizontal="right"/>
    </xf>
    <xf numFmtId="0" fontId="0" fillId="0" borderId="11" xfId="0" applyBorder="1" applyAlignment="1"/>
    <xf numFmtId="0" fontId="0" fillId="0" borderId="43" xfId="0" applyBorder="1" applyAlignment="1"/>
    <xf numFmtId="0" fontId="17" fillId="5" borderId="1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3" fontId="17" fillId="5" borderId="42" xfId="0" applyNumberFormat="1" applyFont="1" applyFill="1" applyBorder="1" applyAlignment="1">
      <alignment horizontal="right" wrapText="1"/>
    </xf>
    <xf numFmtId="0" fontId="17" fillId="0" borderId="42" xfId="0" applyFont="1" applyBorder="1" applyAlignment="1">
      <alignment horizontal="right" wrapText="1"/>
    </xf>
    <xf numFmtId="0" fontId="17" fillId="0" borderId="42" xfId="0" applyFont="1" applyBorder="1" applyAlignment="1"/>
    <xf numFmtId="0" fontId="17" fillId="0" borderId="42" xfId="0" applyFont="1" applyBorder="1" applyAlignment="1">
      <alignment wrapText="1"/>
    </xf>
    <xf numFmtId="0" fontId="4" fillId="80" borderId="93" xfId="0" applyNumberFormat="1" applyFont="1" applyFill="1" applyBorder="1" applyAlignment="1">
      <alignment horizontal="center" wrapText="1"/>
    </xf>
    <xf numFmtId="0" fontId="0" fillId="80" borderId="93" xfId="0" applyFill="1" applyBorder="1" applyAlignment="1"/>
    <xf numFmtId="3" fontId="17" fillId="5" borderId="42" xfId="0" applyNumberFormat="1" applyFont="1" applyFill="1" applyBorder="1" applyAlignment="1"/>
    <xf numFmtId="0" fontId="17" fillId="5" borderId="42" xfId="0" applyFont="1" applyFill="1" applyBorder="1" applyAlignment="1"/>
    <xf numFmtId="0" fontId="17" fillId="5" borderId="2" xfId="0" applyFont="1" applyFill="1" applyBorder="1" applyAlignment="1">
      <alignment horizontal="right"/>
    </xf>
    <xf numFmtId="0" fontId="0" fillId="0" borderId="9" xfId="0" applyBorder="1" applyAlignment="1"/>
    <xf numFmtId="0" fontId="0" fillId="0" borderId="3" xfId="0" applyBorder="1" applyAlignment="1"/>
    <xf numFmtId="0" fontId="17" fillId="5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7" fillId="5" borderId="2" xfId="0" applyFont="1" applyFill="1" applyBorder="1" applyAlignment="1">
      <alignment horizontal="right" wrapText="1"/>
    </xf>
    <xf numFmtId="0" fontId="0" fillId="0" borderId="9" xfId="0" applyBorder="1" applyAlignment="1">
      <alignment wrapText="1"/>
    </xf>
    <xf numFmtId="3" fontId="119" fillId="5" borderId="42" xfId="0" applyNumberFormat="1" applyFont="1" applyFill="1" applyBorder="1" applyAlignment="1"/>
    <xf numFmtId="0" fontId="119" fillId="5" borderId="42" xfId="0" applyFont="1" applyFill="1" applyBorder="1" applyAlignment="1"/>
    <xf numFmtId="0" fontId="17" fillId="5" borderId="4" xfId="0" applyFont="1" applyFill="1" applyBorder="1" applyAlignment="1">
      <alignment horizontal="right"/>
    </xf>
    <xf numFmtId="0" fontId="0" fillId="0" borderId="14" xfId="0" applyBorder="1" applyAlignment="1"/>
    <xf numFmtId="0" fontId="0" fillId="0" borderId="5" xfId="0" applyBorder="1" applyAlignment="1"/>
    <xf numFmtId="0" fontId="17" fillId="5" borderId="1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2" xfId="0" applyFont="1" applyBorder="1" applyAlignment="1">
      <alignment horizontal="right"/>
    </xf>
    <xf numFmtId="3" fontId="12" fillId="5" borderId="65" xfId="0" applyNumberFormat="1" applyFont="1" applyFill="1" applyBorder="1" applyAlignment="1">
      <alignment horizontal="center" vertical="center"/>
    </xf>
    <xf numFmtId="0" fontId="12" fillId="0" borderId="65" xfId="0" applyFont="1" applyBorder="1" applyAlignment="1">
      <alignment vertical="center"/>
    </xf>
    <xf numFmtId="0" fontId="12" fillId="0" borderId="64" xfId="0" applyFont="1" applyBorder="1" applyAlignment="1">
      <alignment vertical="center"/>
    </xf>
    <xf numFmtId="0" fontId="9" fillId="80" borderId="49" xfId="0" applyFont="1" applyFill="1" applyBorder="1" applyAlignment="1">
      <alignment horizontal="center"/>
    </xf>
    <xf numFmtId="0" fontId="9" fillId="80" borderId="50" xfId="0" applyFont="1" applyFill="1" applyBorder="1" applyAlignment="1">
      <alignment horizontal="center"/>
    </xf>
    <xf numFmtId="0" fontId="9" fillId="80" borderId="51" xfId="0" applyFont="1" applyFill="1" applyBorder="1" applyAlignment="1">
      <alignment horizontal="center"/>
    </xf>
    <xf numFmtId="0" fontId="30" fillId="5" borderId="84" xfId="0" applyFont="1" applyFill="1" applyBorder="1" applyAlignment="1"/>
    <xf numFmtId="0" fontId="0" fillId="5" borderId="90" xfId="0" applyFill="1" applyBorder="1" applyAlignment="1"/>
    <xf numFmtId="0" fontId="0" fillId="5" borderId="87" xfId="0" applyFill="1" applyBorder="1" applyAlignment="1"/>
    <xf numFmtId="0" fontId="134" fillId="5" borderId="75" xfId="0" applyFont="1" applyFill="1" applyBorder="1" applyAlignment="1">
      <alignment wrapText="1"/>
    </xf>
    <xf numFmtId="0" fontId="134" fillId="0" borderId="75" xfId="0" applyFont="1" applyBorder="1" applyAlignment="1">
      <alignment wrapText="1"/>
    </xf>
    <xf numFmtId="0" fontId="134" fillId="5" borderId="75" xfId="0" applyFont="1" applyFill="1" applyBorder="1" applyAlignment="1">
      <alignment horizontal="right" wrapText="1"/>
    </xf>
    <xf numFmtId="0" fontId="134" fillId="0" borderId="75" xfId="0" applyFont="1" applyBorder="1" applyAlignment="1">
      <alignment horizontal="right" wrapText="1"/>
    </xf>
    <xf numFmtId="0" fontId="11" fillId="0" borderId="42" xfId="0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42" xfId="0" applyBorder="1" applyAlignment="1"/>
    <xf numFmtId="0" fontId="11" fillId="5" borderId="42" xfId="0" applyFont="1" applyFill="1" applyBorder="1" applyAlignment="1">
      <alignment horizontal="center" wrapText="1"/>
    </xf>
    <xf numFmtId="0" fontId="107" fillId="0" borderId="42" xfId="0" applyFont="1" applyBorder="1" applyAlignment="1"/>
    <xf numFmtId="0" fontId="110" fillId="5" borderId="0" xfId="0" applyFont="1" applyFill="1" applyAlignment="1">
      <alignment horizontal="center"/>
    </xf>
    <xf numFmtId="0" fontId="137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128" fillId="0" borderId="0" xfId="0" applyFont="1" applyAlignment="1">
      <alignment horizontal="center" wrapText="1"/>
    </xf>
    <xf numFmtId="0" fontId="17" fillId="5" borderId="75" xfId="0" applyFont="1" applyFill="1" applyBorder="1" applyAlignment="1">
      <alignment wrapText="1"/>
    </xf>
    <xf numFmtId="0" fontId="0" fillId="0" borderId="75" xfId="0" applyBorder="1" applyAlignment="1">
      <alignment wrapText="1"/>
    </xf>
    <xf numFmtId="0" fontId="1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104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05" fillId="0" borderId="0" xfId="0" applyFont="1" applyBorder="1" applyAlignment="1">
      <alignment horizontal="right" wrapText="1"/>
    </xf>
    <xf numFmtId="0" fontId="106" fillId="0" borderId="0" xfId="0" applyFont="1" applyBorder="1" applyAlignment="1">
      <alignment horizontal="right" wrapText="1"/>
    </xf>
    <xf numFmtId="0" fontId="11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136" fillId="0" borderId="0" xfId="0" applyFont="1" applyAlignment="1">
      <alignment horizontal="left" wrapText="1"/>
    </xf>
    <xf numFmtId="3" fontId="110" fillId="0" borderId="0" xfId="0" applyNumberFormat="1" applyFont="1" applyAlignment="1"/>
    <xf numFmtId="0" fontId="14" fillId="0" borderId="0" xfId="0" applyFont="1" applyAlignment="1"/>
  </cellXfs>
  <cellStyles count="1025">
    <cellStyle name=" 1" xfId="879" xr:uid="{00000000-0005-0000-0000-000000000000}"/>
    <cellStyle name="0.0" xfId="9" xr:uid="{00000000-0005-0000-0000-000001000000}"/>
    <cellStyle name="1. izcēlums" xfId="880" xr:uid="{00000000-0005-0000-0000-000002000000}"/>
    <cellStyle name="2. izcēlums 2" xfId="881" xr:uid="{00000000-0005-0000-0000-000003000000}"/>
    <cellStyle name="20% - Accent1 2" xfId="10" xr:uid="{00000000-0005-0000-0000-000004000000}"/>
    <cellStyle name="20% - Accent1 2 2" xfId="11" xr:uid="{00000000-0005-0000-0000-000005000000}"/>
    <cellStyle name="20% - Accent1 2 3" xfId="12" xr:uid="{00000000-0005-0000-0000-000006000000}"/>
    <cellStyle name="20% - Accent2 2" xfId="13" xr:uid="{00000000-0005-0000-0000-000007000000}"/>
    <cellStyle name="20% - Accent2 2 2" xfId="14" xr:uid="{00000000-0005-0000-0000-000008000000}"/>
    <cellStyle name="20% - Accent2 2 3" xfId="15" xr:uid="{00000000-0005-0000-0000-000009000000}"/>
    <cellStyle name="20% - Accent3 2" xfId="16" xr:uid="{00000000-0005-0000-0000-00000A000000}"/>
    <cellStyle name="20% - Accent3 2 2" xfId="17" xr:uid="{00000000-0005-0000-0000-00000B000000}"/>
    <cellStyle name="20% - Accent3 2 3" xfId="18" xr:uid="{00000000-0005-0000-0000-00000C000000}"/>
    <cellStyle name="20% - Accent4 2" xfId="19" xr:uid="{00000000-0005-0000-0000-00000D000000}"/>
    <cellStyle name="20% - Accent4 2 2" xfId="20" xr:uid="{00000000-0005-0000-0000-00000E000000}"/>
    <cellStyle name="20% - Accent4 2 3" xfId="21" xr:uid="{00000000-0005-0000-0000-00000F000000}"/>
    <cellStyle name="20% - Accent5 2" xfId="22" xr:uid="{00000000-0005-0000-0000-000010000000}"/>
    <cellStyle name="20% - Accent5 2 2" xfId="23" xr:uid="{00000000-0005-0000-0000-000011000000}"/>
    <cellStyle name="20% - Accent5 2 3" xfId="24" xr:uid="{00000000-0005-0000-0000-000012000000}"/>
    <cellStyle name="20% - Accent6 2" xfId="25" xr:uid="{00000000-0005-0000-0000-000013000000}"/>
    <cellStyle name="20% - Accent6 2 2" xfId="26" xr:uid="{00000000-0005-0000-0000-000014000000}"/>
    <cellStyle name="20% - Accent6 2 3" xfId="27" xr:uid="{00000000-0005-0000-0000-000015000000}"/>
    <cellStyle name="20% no 1. izcēluma" xfId="882" xr:uid="{00000000-0005-0000-0000-000016000000}"/>
    <cellStyle name="20% no 2. izcēluma" xfId="883" xr:uid="{00000000-0005-0000-0000-000017000000}"/>
    <cellStyle name="20% no 3. izcēluma" xfId="884" xr:uid="{00000000-0005-0000-0000-000018000000}"/>
    <cellStyle name="20% no 4. izcēluma" xfId="885" xr:uid="{00000000-0005-0000-0000-000019000000}"/>
    <cellStyle name="20% no 5. izcēluma" xfId="886" xr:uid="{00000000-0005-0000-0000-00001A000000}"/>
    <cellStyle name="20% no 6. izcēluma" xfId="887" xr:uid="{00000000-0005-0000-0000-00001B000000}"/>
    <cellStyle name="3. izcēlums  2" xfId="888" xr:uid="{00000000-0005-0000-0000-00001C000000}"/>
    <cellStyle name="4. izcēlums 2" xfId="889" xr:uid="{00000000-0005-0000-0000-00001D000000}"/>
    <cellStyle name="40% - Accent1 2" xfId="28" xr:uid="{00000000-0005-0000-0000-00001E000000}"/>
    <cellStyle name="40% - Accent1 2 2" xfId="29" xr:uid="{00000000-0005-0000-0000-00001F000000}"/>
    <cellStyle name="40% - Accent1 2 3" xfId="30" xr:uid="{00000000-0005-0000-0000-000020000000}"/>
    <cellStyle name="40% - Accent2 2" xfId="31" xr:uid="{00000000-0005-0000-0000-000021000000}"/>
    <cellStyle name="40% - Accent2 2 2" xfId="32" xr:uid="{00000000-0005-0000-0000-000022000000}"/>
    <cellStyle name="40% - Accent2 2 3" xfId="33" xr:uid="{00000000-0005-0000-0000-000023000000}"/>
    <cellStyle name="40% - Accent3 2" xfId="34" xr:uid="{00000000-0005-0000-0000-000024000000}"/>
    <cellStyle name="40% - Accent3 2 2" xfId="35" xr:uid="{00000000-0005-0000-0000-000025000000}"/>
    <cellStyle name="40% - Accent3 2 3" xfId="36" xr:uid="{00000000-0005-0000-0000-000026000000}"/>
    <cellStyle name="40% - Accent4 2" xfId="37" xr:uid="{00000000-0005-0000-0000-000027000000}"/>
    <cellStyle name="40% - Accent4 2 2" xfId="38" xr:uid="{00000000-0005-0000-0000-000028000000}"/>
    <cellStyle name="40% - Accent4 2 3" xfId="39" xr:uid="{00000000-0005-0000-0000-000029000000}"/>
    <cellStyle name="40% - Accent5 2" xfId="40" xr:uid="{00000000-0005-0000-0000-00002A000000}"/>
    <cellStyle name="40% - Accent5 2 2" xfId="41" xr:uid="{00000000-0005-0000-0000-00002B000000}"/>
    <cellStyle name="40% - Accent5 2 3" xfId="42" xr:uid="{00000000-0005-0000-0000-00002C000000}"/>
    <cellStyle name="40% - Accent6 2" xfId="43" xr:uid="{00000000-0005-0000-0000-00002D000000}"/>
    <cellStyle name="40% - Accent6 2 2" xfId="44" xr:uid="{00000000-0005-0000-0000-00002E000000}"/>
    <cellStyle name="40% - Accent6 2 3" xfId="45" xr:uid="{00000000-0005-0000-0000-00002F000000}"/>
    <cellStyle name="40% no 1. izcēluma" xfId="890" xr:uid="{00000000-0005-0000-0000-000030000000}"/>
    <cellStyle name="40% no 2. izcēluma" xfId="891" xr:uid="{00000000-0005-0000-0000-000031000000}"/>
    <cellStyle name="40% no 3. izcēluma" xfId="892" xr:uid="{00000000-0005-0000-0000-000032000000}"/>
    <cellStyle name="40% no 4. izcēluma" xfId="893" xr:uid="{00000000-0005-0000-0000-000033000000}"/>
    <cellStyle name="40% no 5. izcēluma" xfId="894" xr:uid="{00000000-0005-0000-0000-000034000000}"/>
    <cellStyle name="40% no 6. izcēluma" xfId="895" xr:uid="{00000000-0005-0000-0000-000035000000}"/>
    <cellStyle name="5. izcēlums 2" xfId="896" xr:uid="{00000000-0005-0000-0000-000036000000}"/>
    <cellStyle name="6. izcēlums 2" xfId="897" xr:uid="{00000000-0005-0000-0000-000037000000}"/>
    <cellStyle name="60% - Accent1 2" xfId="46" xr:uid="{00000000-0005-0000-0000-000038000000}"/>
    <cellStyle name="60% - Accent1 2 2" xfId="47" xr:uid="{00000000-0005-0000-0000-000039000000}"/>
    <cellStyle name="60% - Accent1 2 3" xfId="48" xr:uid="{00000000-0005-0000-0000-00003A000000}"/>
    <cellStyle name="60% - Accent2 2" xfId="49" xr:uid="{00000000-0005-0000-0000-00003B000000}"/>
    <cellStyle name="60% - Accent2 2 2" xfId="50" xr:uid="{00000000-0005-0000-0000-00003C000000}"/>
    <cellStyle name="60% - Accent2 2 3" xfId="51" xr:uid="{00000000-0005-0000-0000-00003D000000}"/>
    <cellStyle name="60% - Accent3 2" xfId="52" xr:uid="{00000000-0005-0000-0000-00003E000000}"/>
    <cellStyle name="60% - Accent3 2 2" xfId="53" xr:uid="{00000000-0005-0000-0000-00003F000000}"/>
    <cellStyle name="60% - Accent3 2 3" xfId="54" xr:uid="{00000000-0005-0000-0000-000040000000}"/>
    <cellStyle name="60% - Accent4 2" xfId="55" xr:uid="{00000000-0005-0000-0000-000041000000}"/>
    <cellStyle name="60% - Accent4 2 2" xfId="56" xr:uid="{00000000-0005-0000-0000-000042000000}"/>
    <cellStyle name="60% - Accent4 2 3" xfId="57" xr:uid="{00000000-0005-0000-0000-000043000000}"/>
    <cellStyle name="60% - Accent5 2" xfId="58" xr:uid="{00000000-0005-0000-0000-000044000000}"/>
    <cellStyle name="60% - Accent5 2 2" xfId="59" xr:uid="{00000000-0005-0000-0000-000045000000}"/>
    <cellStyle name="60% - Accent5 2 3" xfId="60" xr:uid="{00000000-0005-0000-0000-000046000000}"/>
    <cellStyle name="60% - Accent6 2" xfId="61" xr:uid="{00000000-0005-0000-0000-000047000000}"/>
    <cellStyle name="60% - Accent6 2 2" xfId="62" xr:uid="{00000000-0005-0000-0000-000048000000}"/>
    <cellStyle name="60% - Accent6 2 3" xfId="63" xr:uid="{00000000-0005-0000-0000-000049000000}"/>
    <cellStyle name="60% no 1. izcēluma" xfId="898" xr:uid="{00000000-0005-0000-0000-00004A000000}"/>
    <cellStyle name="60% no 2. izcēluma" xfId="899" xr:uid="{00000000-0005-0000-0000-00004B000000}"/>
    <cellStyle name="60% no 3. izcēluma" xfId="900" xr:uid="{00000000-0005-0000-0000-00004C000000}"/>
    <cellStyle name="60% no 4. izcēluma" xfId="901" xr:uid="{00000000-0005-0000-0000-00004D000000}"/>
    <cellStyle name="60% no 5. izcēluma" xfId="902" xr:uid="{00000000-0005-0000-0000-00004E000000}"/>
    <cellStyle name="60% no 6. izcēluma" xfId="903" xr:uid="{00000000-0005-0000-0000-00004F000000}"/>
    <cellStyle name="Accent1 - 20%" xfId="64" xr:uid="{00000000-0005-0000-0000-000050000000}"/>
    <cellStyle name="Accent1 - 20% 2" xfId="65" xr:uid="{00000000-0005-0000-0000-000051000000}"/>
    <cellStyle name="Accent1 - 40%" xfId="66" xr:uid="{00000000-0005-0000-0000-000052000000}"/>
    <cellStyle name="Accent1 - 40% 2" xfId="67" xr:uid="{00000000-0005-0000-0000-000053000000}"/>
    <cellStyle name="Accent1 - 60%" xfId="68" xr:uid="{00000000-0005-0000-0000-000054000000}"/>
    <cellStyle name="Accent1 - 60% 2" xfId="69" xr:uid="{00000000-0005-0000-0000-000055000000}"/>
    <cellStyle name="Accent1 10" xfId="70" xr:uid="{00000000-0005-0000-0000-000056000000}"/>
    <cellStyle name="Accent1 11" xfId="71" xr:uid="{00000000-0005-0000-0000-000057000000}"/>
    <cellStyle name="Accent1 12" xfId="72" xr:uid="{00000000-0005-0000-0000-000058000000}"/>
    <cellStyle name="Accent1 13" xfId="73" xr:uid="{00000000-0005-0000-0000-000059000000}"/>
    <cellStyle name="Accent1 14" xfId="74" xr:uid="{00000000-0005-0000-0000-00005A000000}"/>
    <cellStyle name="Accent1 15" xfId="75" xr:uid="{00000000-0005-0000-0000-00005B000000}"/>
    <cellStyle name="Accent1 16" xfId="76" xr:uid="{00000000-0005-0000-0000-00005C000000}"/>
    <cellStyle name="Accent1 17" xfId="77" xr:uid="{00000000-0005-0000-0000-00005D000000}"/>
    <cellStyle name="Accent1 18" xfId="78" xr:uid="{00000000-0005-0000-0000-00005E000000}"/>
    <cellStyle name="Accent1 19" xfId="79" xr:uid="{00000000-0005-0000-0000-00005F000000}"/>
    <cellStyle name="Accent1 2" xfId="80" xr:uid="{00000000-0005-0000-0000-000060000000}"/>
    <cellStyle name="Accent1 20" xfId="81" xr:uid="{00000000-0005-0000-0000-000061000000}"/>
    <cellStyle name="Accent1 21" xfId="82" xr:uid="{00000000-0005-0000-0000-000062000000}"/>
    <cellStyle name="Accent1 22" xfId="83" xr:uid="{00000000-0005-0000-0000-000063000000}"/>
    <cellStyle name="Accent1 23" xfId="84" xr:uid="{00000000-0005-0000-0000-000064000000}"/>
    <cellStyle name="Accent1 24" xfId="85" xr:uid="{00000000-0005-0000-0000-000065000000}"/>
    <cellStyle name="Accent1 25" xfId="86" xr:uid="{00000000-0005-0000-0000-000066000000}"/>
    <cellStyle name="Accent1 26" xfId="87" xr:uid="{00000000-0005-0000-0000-000067000000}"/>
    <cellStyle name="Accent1 27" xfId="88" xr:uid="{00000000-0005-0000-0000-000068000000}"/>
    <cellStyle name="Accent1 28" xfId="89" xr:uid="{00000000-0005-0000-0000-000069000000}"/>
    <cellStyle name="Accent1 29" xfId="90" xr:uid="{00000000-0005-0000-0000-00006A000000}"/>
    <cellStyle name="Accent1 3" xfId="91" xr:uid="{00000000-0005-0000-0000-00006B000000}"/>
    <cellStyle name="Accent1 30" xfId="92" xr:uid="{00000000-0005-0000-0000-00006C000000}"/>
    <cellStyle name="Accent1 31" xfId="93" xr:uid="{00000000-0005-0000-0000-00006D000000}"/>
    <cellStyle name="Accent1 32" xfId="94" xr:uid="{00000000-0005-0000-0000-00006E000000}"/>
    <cellStyle name="Accent1 33" xfId="95" xr:uid="{00000000-0005-0000-0000-00006F000000}"/>
    <cellStyle name="Accent1 34" xfId="96" xr:uid="{00000000-0005-0000-0000-000070000000}"/>
    <cellStyle name="Accent1 35" xfId="97" xr:uid="{00000000-0005-0000-0000-000071000000}"/>
    <cellStyle name="Accent1 36" xfId="98" xr:uid="{00000000-0005-0000-0000-000072000000}"/>
    <cellStyle name="Accent1 37" xfId="99" xr:uid="{00000000-0005-0000-0000-000073000000}"/>
    <cellStyle name="Accent1 38" xfId="100" xr:uid="{00000000-0005-0000-0000-000074000000}"/>
    <cellStyle name="Accent1 39" xfId="101" xr:uid="{00000000-0005-0000-0000-000075000000}"/>
    <cellStyle name="Accent1 4" xfId="102" xr:uid="{00000000-0005-0000-0000-000076000000}"/>
    <cellStyle name="Accent1 40" xfId="103" xr:uid="{00000000-0005-0000-0000-000077000000}"/>
    <cellStyle name="Accent1 41" xfId="104" xr:uid="{00000000-0005-0000-0000-000078000000}"/>
    <cellStyle name="Accent1 42" xfId="105" xr:uid="{00000000-0005-0000-0000-000079000000}"/>
    <cellStyle name="Accent1 43" xfId="106" xr:uid="{00000000-0005-0000-0000-00007A000000}"/>
    <cellStyle name="Accent1 44" xfId="107" xr:uid="{00000000-0005-0000-0000-00007B000000}"/>
    <cellStyle name="Accent1 45" xfId="108" xr:uid="{00000000-0005-0000-0000-00007C000000}"/>
    <cellStyle name="Accent1 46" xfId="109" xr:uid="{00000000-0005-0000-0000-00007D000000}"/>
    <cellStyle name="Accent1 47" xfId="971" xr:uid="{C714A895-F833-43E4-9EAD-295D579E6D89}"/>
    <cellStyle name="Accent1 48" xfId="1015" xr:uid="{1AFAF4FE-F068-4A84-BE64-0103DDD0C3FC}"/>
    <cellStyle name="Accent1 5" xfId="110" xr:uid="{00000000-0005-0000-0000-00007E000000}"/>
    <cellStyle name="Accent1 6" xfId="111" xr:uid="{00000000-0005-0000-0000-00007F000000}"/>
    <cellStyle name="Accent1 7" xfId="112" xr:uid="{00000000-0005-0000-0000-000080000000}"/>
    <cellStyle name="Accent1 8" xfId="113" xr:uid="{00000000-0005-0000-0000-000081000000}"/>
    <cellStyle name="Accent1 9" xfId="114" xr:uid="{00000000-0005-0000-0000-000082000000}"/>
    <cellStyle name="Accent2 - 20%" xfId="115" xr:uid="{00000000-0005-0000-0000-000083000000}"/>
    <cellStyle name="Accent2 - 20% 2" xfId="116" xr:uid="{00000000-0005-0000-0000-000084000000}"/>
    <cellStyle name="Accent2 - 40%" xfId="117" xr:uid="{00000000-0005-0000-0000-000085000000}"/>
    <cellStyle name="Accent2 - 40% 2" xfId="118" xr:uid="{00000000-0005-0000-0000-000086000000}"/>
    <cellStyle name="Accent2 - 60%" xfId="119" xr:uid="{00000000-0005-0000-0000-000087000000}"/>
    <cellStyle name="Accent2 - 60% 2" xfId="120" xr:uid="{00000000-0005-0000-0000-000088000000}"/>
    <cellStyle name="Accent2 10" xfId="121" xr:uid="{00000000-0005-0000-0000-000089000000}"/>
    <cellStyle name="Accent2 11" xfId="122" xr:uid="{00000000-0005-0000-0000-00008A000000}"/>
    <cellStyle name="Accent2 12" xfId="123" xr:uid="{00000000-0005-0000-0000-00008B000000}"/>
    <cellStyle name="Accent2 13" xfId="124" xr:uid="{00000000-0005-0000-0000-00008C000000}"/>
    <cellStyle name="Accent2 14" xfId="125" xr:uid="{00000000-0005-0000-0000-00008D000000}"/>
    <cellStyle name="Accent2 15" xfId="126" xr:uid="{00000000-0005-0000-0000-00008E000000}"/>
    <cellStyle name="Accent2 16" xfId="127" xr:uid="{00000000-0005-0000-0000-00008F000000}"/>
    <cellStyle name="Accent2 17" xfId="128" xr:uid="{00000000-0005-0000-0000-000090000000}"/>
    <cellStyle name="Accent2 18" xfId="129" xr:uid="{00000000-0005-0000-0000-000091000000}"/>
    <cellStyle name="Accent2 19" xfId="130" xr:uid="{00000000-0005-0000-0000-000092000000}"/>
    <cellStyle name="Accent2 2" xfId="131" xr:uid="{00000000-0005-0000-0000-000093000000}"/>
    <cellStyle name="Accent2 20" xfId="132" xr:uid="{00000000-0005-0000-0000-000094000000}"/>
    <cellStyle name="Accent2 21" xfId="133" xr:uid="{00000000-0005-0000-0000-000095000000}"/>
    <cellStyle name="Accent2 22" xfId="134" xr:uid="{00000000-0005-0000-0000-000096000000}"/>
    <cellStyle name="Accent2 23" xfId="135" xr:uid="{00000000-0005-0000-0000-000097000000}"/>
    <cellStyle name="Accent2 24" xfId="136" xr:uid="{00000000-0005-0000-0000-000098000000}"/>
    <cellStyle name="Accent2 25" xfId="137" xr:uid="{00000000-0005-0000-0000-000099000000}"/>
    <cellStyle name="Accent2 26" xfId="138" xr:uid="{00000000-0005-0000-0000-00009A000000}"/>
    <cellStyle name="Accent2 27" xfId="139" xr:uid="{00000000-0005-0000-0000-00009B000000}"/>
    <cellStyle name="Accent2 28" xfId="140" xr:uid="{00000000-0005-0000-0000-00009C000000}"/>
    <cellStyle name="Accent2 29" xfId="141" xr:uid="{00000000-0005-0000-0000-00009D000000}"/>
    <cellStyle name="Accent2 3" xfId="142" xr:uid="{00000000-0005-0000-0000-00009E000000}"/>
    <cellStyle name="Accent2 30" xfId="143" xr:uid="{00000000-0005-0000-0000-00009F000000}"/>
    <cellStyle name="Accent2 31" xfId="144" xr:uid="{00000000-0005-0000-0000-0000A0000000}"/>
    <cellStyle name="Accent2 32" xfId="145" xr:uid="{00000000-0005-0000-0000-0000A1000000}"/>
    <cellStyle name="Accent2 33" xfId="146" xr:uid="{00000000-0005-0000-0000-0000A2000000}"/>
    <cellStyle name="Accent2 34" xfId="147" xr:uid="{00000000-0005-0000-0000-0000A3000000}"/>
    <cellStyle name="Accent2 35" xfId="148" xr:uid="{00000000-0005-0000-0000-0000A4000000}"/>
    <cellStyle name="Accent2 36" xfId="149" xr:uid="{00000000-0005-0000-0000-0000A5000000}"/>
    <cellStyle name="Accent2 37" xfId="150" xr:uid="{00000000-0005-0000-0000-0000A6000000}"/>
    <cellStyle name="Accent2 38" xfId="151" xr:uid="{00000000-0005-0000-0000-0000A7000000}"/>
    <cellStyle name="Accent2 39" xfId="152" xr:uid="{00000000-0005-0000-0000-0000A8000000}"/>
    <cellStyle name="Accent2 4" xfId="153" xr:uid="{00000000-0005-0000-0000-0000A9000000}"/>
    <cellStyle name="Accent2 40" xfId="154" xr:uid="{00000000-0005-0000-0000-0000AA000000}"/>
    <cellStyle name="Accent2 41" xfId="155" xr:uid="{00000000-0005-0000-0000-0000AB000000}"/>
    <cellStyle name="Accent2 42" xfId="156" xr:uid="{00000000-0005-0000-0000-0000AC000000}"/>
    <cellStyle name="Accent2 43" xfId="157" xr:uid="{00000000-0005-0000-0000-0000AD000000}"/>
    <cellStyle name="Accent2 44" xfId="158" xr:uid="{00000000-0005-0000-0000-0000AE000000}"/>
    <cellStyle name="Accent2 45" xfId="159" xr:uid="{00000000-0005-0000-0000-0000AF000000}"/>
    <cellStyle name="Accent2 46" xfId="160" xr:uid="{00000000-0005-0000-0000-0000B0000000}"/>
    <cellStyle name="Accent2 47" xfId="972" xr:uid="{6AF2A33B-D5E7-42B5-A2F5-2C324B905218}"/>
    <cellStyle name="Accent2 48" xfId="1005" xr:uid="{50ECC22F-61EA-47FC-A683-F49CA23EB33E}"/>
    <cellStyle name="Accent2 5" xfId="161" xr:uid="{00000000-0005-0000-0000-0000B1000000}"/>
    <cellStyle name="Accent2 6" xfId="162" xr:uid="{00000000-0005-0000-0000-0000B2000000}"/>
    <cellStyle name="Accent2 7" xfId="163" xr:uid="{00000000-0005-0000-0000-0000B3000000}"/>
    <cellStyle name="Accent2 8" xfId="164" xr:uid="{00000000-0005-0000-0000-0000B4000000}"/>
    <cellStyle name="Accent2 9" xfId="165" xr:uid="{00000000-0005-0000-0000-0000B5000000}"/>
    <cellStyle name="Accent3 - 20%" xfId="166" xr:uid="{00000000-0005-0000-0000-0000B6000000}"/>
    <cellStyle name="Accent3 - 20% 2" xfId="167" xr:uid="{00000000-0005-0000-0000-0000B7000000}"/>
    <cellStyle name="Accent3 - 40%" xfId="168" xr:uid="{00000000-0005-0000-0000-0000B8000000}"/>
    <cellStyle name="Accent3 - 40% 2" xfId="169" xr:uid="{00000000-0005-0000-0000-0000B9000000}"/>
    <cellStyle name="Accent3 - 60%" xfId="170" xr:uid="{00000000-0005-0000-0000-0000BA000000}"/>
    <cellStyle name="Accent3 - 60% 2" xfId="171" xr:uid="{00000000-0005-0000-0000-0000BB000000}"/>
    <cellStyle name="Accent3 10" xfId="172" xr:uid="{00000000-0005-0000-0000-0000BC000000}"/>
    <cellStyle name="Accent3 11" xfId="173" xr:uid="{00000000-0005-0000-0000-0000BD000000}"/>
    <cellStyle name="Accent3 12" xfId="174" xr:uid="{00000000-0005-0000-0000-0000BE000000}"/>
    <cellStyle name="Accent3 13" xfId="175" xr:uid="{00000000-0005-0000-0000-0000BF000000}"/>
    <cellStyle name="Accent3 14" xfId="176" xr:uid="{00000000-0005-0000-0000-0000C0000000}"/>
    <cellStyle name="Accent3 15" xfId="177" xr:uid="{00000000-0005-0000-0000-0000C1000000}"/>
    <cellStyle name="Accent3 16" xfId="178" xr:uid="{00000000-0005-0000-0000-0000C2000000}"/>
    <cellStyle name="Accent3 17" xfId="179" xr:uid="{00000000-0005-0000-0000-0000C3000000}"/>
    <cellStyle name="Accent3 18" xfId="180" xr:uid="{00000000-0005-0000-0000-0000C4000000}"/>
    <cellStyle name="Accent3 19" xfId="181" xr:uid="{00000000-0005-0000-0000-0000C5000000}"/>
    <cellStyle name="Accent3 2" xfId="182" xr:uid="{00000000-0005-0000-0000-0000C6000000}"/>
    <cellStyle name="Accent3 2 2" xfId="183" xr:uid="{00000000-0005-0000-0000-0000C7000000}"/>
    <cellStyle name="Accent3 2 3" xfId="184" xr:uid="{00000000-0005-0000-0000-0000C8000000}"/>
    <cellStyle name="Accent3 20" xfId="185" xr:uid="{00000000-0005-0000-0000-0000C9000000}"/>
    <cellStyle name="Accent3 21" xfId="186" xr:uid="{00000000-0005-0000-0000-0000CA000000}"/>
    <cellStyle name="Accent3 22" xfId="187" xr:uid="{00000000-0005-0000-0000-0000CB000000}"/>
    <cellStyle name="Accent3 23" xfId="188" xr:uid="{00000000-0005-0000-0000-0000CC000000}"/>
    <cellStyle name="Accent3 24" xfId="189" xr:uid="{00000000-0005-0000-0000-0000CD000000}"/>
    <cellStyle name="Accent3 25" xfId="190" xr:uid="{00000000-0005-0000-0000-0000CE000000}"/>
    <cellStyle name="Accent3 26" xfId="191" xr:uid="{00000000-0005-0000-0000-0000CF000000}"/>
    <cellStyle name="Accent3 27" xfId="192" xr:uid="{00000000-0005-0000-0000-0000D0000000}"/>
    <cellStyle name="Accent3 28" xfId="193" xr:uid="{00000000-0005-0000-0000-0000D1000000}"/>
    <cellStyle name="Accent3 29" xfId="194" xr:uid="{00000000-0005-0000-0000-0000D2000000}"/>
    <cellStyle name="Accent3 3" xfId="195" xr:uid="{00000000-0005-0000-0000-0000D3000000}"/>
    <cellStyle name="Accent3 30" xfId="196" xr:uid="{00000000-0005-0000-0000-0000D4000000}"/>
    <cellStyle name="Accent3 31" xfId="197" xr:uid="{00000000-0005-0000-0000-0000D5000000}"/>
    <cellStyle name="Accent3 32" xfId="198" xr:uid="{00000000-0005-0000-0000-0000D6000000}"/>
    <cellStyle name="Accent3 33" xfId="199" xr:uid="{00000000-0005-0000-0000-0000D7000000}"/>
    <cellStyle name="Accent3 34" xfId="200" xr:uid="{00000000-0005-0000-0000-0000D8000000}"/>
    <cellStyle name="Accent3 35" xfId="201" xr:uid="{00000000-0005-0000-0000-0000D9000000}"/>
    <cellStyle name="Accent3 36" xfId="202" xr:uid="{00000000-0005-0000-0000-0000DA000000}"/>
    <cellStyle name="Accent3 37" xfId="203" xr:uid="{00000000-0005-0000-0000-0000DB000000}"/>
    <cellStyle name="Accent3 38" xfId="204" xr:uid="{00000000-0005-0000-0000-0000DC000000}"/>
    <cellStyle name="Accent3 39" xfId="205" xr:uid="{00000000-0005-0000-0000-0000DD000000}"/>
    <cellStyle name="Accent3 4" xfId="206" xr:uid="{00000000-0005-0000-0000-0000DE000000}"/>
    <cellStyle name="Accent3 4 2" xfId="950" xr:uid="{00000000-0005-0000-0000-0000DF000000}"/>
    <cellStyle name="Accent3 40" xfId="207" xr:uid="{00000000-0005-0000-0000-0000E0000000}"/>
    <cellStyle name="Accent3 41" xfId="208" xr:uid="{00000000-0005-0000-0000-0000E1000000}"/>
    <cellStyle name="Accent3 42" xfId="209" xr:uid="{00000000-0005-0000-0000-0000E2000000}"/>
    <cellStyle name="Accent3 43" xfId="210" xr:uid="{00000000-0005-0000-0000-0000E3000000}"/>
    <cellStyle name="Accent3 44" xfId="211" xr:uid="{00000000-0005-0000-0000-0000E4000000}"/>
    <cellStyle name="Accent3 45" xfId="212" xr:uid="{00000000-0005-0000-0000-0000E5000000}"/>
    <cellStyle name="Accent3 46" xfId="213" xr:uid="{00000000-0005-0000-0000-0000E6000000}"/>
    <cellStyle name="Accent3 47" xfId="973" xr:uid="{CCFA24A4-98DB-4B7D-8F81-02A9D958FA17}"/>
    <cellStyle name="Accent3 48" xfId="997" xr:uid="{7FE5A31C-2259-416B-8398-6BC1E3ECC8D4}"/>
    <cellStyle name="Accent3 5" xfId="214" xr:uid="{00000000-0005-0000-0000-0000E7000000}"/>
    <cellStyle name="Accent3 6" xfId="215" xr:uid="{00000000-0005-0000-0000-0000E8000000}"/>
    <cellStyle name="Accent3 7" xfId="216" xr:uid="{00000000-0005-0000-0000-0000E9000000}"/>
    <cellStyle name="Accent3 8" xfId="217" xr:uid="{00000000-0005-0000-0000-0000EA000000}"/>
    <cellStyle name="Accent3 9" xfId="218" xr:uid="{00000000-0005-0000-0000-0000EB000000}"/>
    <cellStyle name="Accent4 - 20%" xfId="219" xr:uid="{00000000-0005-0000-0000-0000EC000000}"/>
    <cellStyle name="Accent4 - 20% 2" xfId="220" xr:uid="{00000000-0005-0000-0000-0000ED000000}"/>
    <cellStyle name="Accent4 - 40%" xfId="221" xr:uid="{00000000-0005-0000-0000-0000EE000000}"/>
    <cellStyle name="Accent4 - 40% 2" xfId="222" xr:uid="{00000000-0005-0000-0000-0000EF000000}"/>
    <cellStyle name="Accent4 - 60%" xfId="223" xr:uid="{00000000-0005-0000-0000-0000F0000000}"/>
    <cellStyle name="Accent4 - 60% 2" xfId="224" xr:uid="{00000000-0005-0000-0000-0000F1000000}"/>
    <cellStyle name="Accent4 10" xfId="225" xr:uid="{00000000-0005-0000-0000-0000F2000000}"/>
    <cellStyle name="Accent4 11" xfId="226" xr:uid="{00000000-0005-0000-0000-0000F3000000}"/>
    <cellStyle name="Accent4 12" xfId="227" xr:uid="{00000000-0005-0000-0000-0000F4000000}"/>
    <cellStyle name="Accent4 13" xfId="228" xr:uid="{00000000-0005-0000-0000-0000F5000000}"/>
    <cellStyle name="Accent4 14" xfId="229" xr:uid="{00000000-0005-0000-0000-0000F6000000}"/>
    <cellStyle name="Accent4 15" xfId="230" xr:uid="{00000000-0005-0000-0000-0000F7000000}"/>
    <cellStyle name="Accent4 16" xfId="231" xr:uid="{00000000-0005-0000-0000-0000F8000000}"/>
    <cellStyle name="Accent4 17" xfId="232" xr:uid="{00000000-0005-0000-0000-0000F9000000}"/>
    <cellStyle name="Accent4 18" xfId="233" xr:uid="{00000000-0005-0000-0000-0000FA000000}"/>
    <cellStyle name="Accent4 19" xfId="234" xr:uid="{00000000-0005-0000-0000-0000FB000000}"/>
    <cellStyle name="Accent4 2" xfId="235" xr:uid="{00000000-0005-0000-0000-0000FC000000}"/>
    <cellStyle name="Accent4 2 2" xfId="236" xr:uid="{00000000-0005-0000-0000-0000FD000000}"/>
    <cellStyle name="Accent4 2 3" xfId="237" xr:uid="{00000000-0005-0000-0000-0000FE000000}"/>
    <cellStyle name="Accent4 20" xfId="238" xr:uid="{00000000-0005-0000-0000-0000FF000000}"/>
    <cellStyle name="Accent4 21" xfId="239" xr:uid="{00000000-0005-0000-0000-000000010000}"/>
    <cellStyle name="Accent4 22" xfId="240" xr:uid="{00000000-0005-0000-0000-000001010000}"/>
    <cellStyle name="Accent4 23" xfId="241" xr:uid="{00000000-0005-0000-0000-000002010000}"/>
    <cellStyle name="Accent4 24" xfId="242" xr:uid="{00000000-0005-0000-0000-000003010000}"/>
    <cellStyle name="Accent4 25" xfId="243" xr:uid="{00000000-0005-0000-0000-000004010000}"/>
    <cellStyle name="Accent4 26" xfId="244" xr:uid="{00000000-0005-0000-0000-000005010000}"/>
    <cellStyle name="Accent4 27" xfId="245" xr:uid="{00000000-0005-0000-0000-000006010000}"/>
    <cellStyle name="Accent4 28" xfId="246" xr:uid="{00000000-0005-0000-0000-000007010000}"/>
    <cellStyle name="Accent4 29" xfId="247" xr:uid="{00000000-0005-0000-0000-000008010000}"/>
    <cellStyle name="Accent4 3" xfId="248" xr:uid="{00000000-0005-0000-0000-000009010000}"/>
    <cellStyle name="Accent4 30" xfId="249" xr:uid="{00000000-0005-0000-0000-00000A010000}"/>
    <cellStyle name="Accent4 31" xfId="250" xr:uid="{00000000-0005-0000-0000-00000B010000}"/>
    <cellStyle name="Accent4 32" xfId="251" xr:uid="{00000000-0005-0000-0000-00000C010000}"/>
    <cellStyle name="Accent4 33" xfId="252" xr:uid="{00000000-0005-0000-0000-00000D010000}"/>
    <cellStyle name="Accent4 34" xfId="253" xr:uid="{00000000-0005-0000-0000-00000E010000}"/>
    <cellStyle name="Accent4 35" xfId="254" xr:uid="{00000000-0005-0000-0000-00000F010000}"/>
    <cellStyle name="Accent4 36" xfId="255" xr:uid="{00000000-0005-0000-0000-000010010000}"/>
    <cellStyle name="Accent4 37" xfId="256" xr:uid="{00000000-0005-0000-0000-000011010000}"/>
    <cellStyle name="Accent4 38" xfId="257" xr:uid="{00000000-0005-0000-0000-000012010000}"/>
    <cellStyle name="Accent4 39" xfId="258" xr:uid="{00000000-0005-0000-0000-000013010000}"/>
    <cellStyle name="Accent4 4" xfId="259" xr:uid="{00000000-0005-0000-0000-000014010000}"/>
    <cellStyle name="Accent4 4 2" xfId="951" xr:uid="{00000000-0005-0000-0000-000015010000}"/>
    <cellStyle name="Accent4 40" xfId="260" xr:uid="{00000000-0005-0000-0000-000016010000}"/>
    <cellStyle name="Accent4 41" xfId="261" xr:uid="{00000000-0005-0000-0000-000017010000}"/>
    <cellStyle name="Accent4 42" xfId="262" xr:uid="{00000000-0005-0000-0000-000018010000}"/>
    <cellStyle name="Accent4 43" xfId="263" xr:uid="{00000000-0005-0000-0000-000019010000}"/>
    <cellStyle name="Accent4 44" xfId="264" xr:uid="{00000000-0005-0000-0000-00001A010000}"/>
    <cellStyle name="Accent4 45" xfId="265" xr:uid="{00000000-0005-0000-0000-00001B010000}"/>
    <cellStyle name="Accent4 46" xfId="266" xr:uid="{00000000-0005-0000-0000-00001C010000}"/>
    <cellStyle name="Accent4 47" xfId="974" xr:uid="{93DA4422-C918-461A-9020-E1B3AF558638}"/>
    <cellStyle name="Accent4 48" xfId="1017" xr:uid="{5CA518E9-0626-4AEF-99EB-C6D9DBB7D890}"/>
    <cellStyle name="Accent4 5" xfId="267" xr:uid="{00000000-0005-0000-0000-00001D010000}"/>
    <cellStyle name="Accent4 6" xfId="268" xr:uid="{00000000-0005-0000-0000-00001E010000}"/>
    <cellStyle name="Accent4 7" xfId="269" xr:uid="{00000000-0005-0000-0000-00001F010000}"/>
    <cellStyle name="Accent4 8" xfId="270" xr:uid="{00000000-0005-0000-0000-000020010000}"/>
    <cellStyle name="Accent4 9" xfId="271" xr:uid="{00000000-0005-0000-0000-000021010000}"/>
    <cellStyle name="Accent5 - 20%" xfId="272" xr:uid="{00000000-0005-0000-0000-000022010000}"/>
    <cellStyle name="Accent5 - 20% 2" xfId="273" xr:uid="{00000000-0005-0000-0000-000023010000}"/>
    <cellStyle name="Accent5 - 40%" xfId="274" xr:uid="{00000000-0005-0000-0000-000024010000}"/>
    <cellStyle name="Accent5 - 60%" xfId="275" xr:uid="{00000000-0005-0000-0000-000025010000}"/>
    <cellStyle name="Accent5 - 60% 2" xfId="276" xr:uid="{00000000-0005-0000-0000-000026010000}"/>
    <cellStyle name="Accent5 10" xfId="277" xr:uid="{00000000-0005-0000-0000-000027010000}"/>
    <cellStyle name="Accent5 11" xfId="278" xr:uid="{00000000-0005-0000-0000-000028010000}"/>
    <cellStyle name="Accent5 12" xfId="279" xr:uid="{00000000-0005-0000-0000-000029010000}"/>
    <cellStyle name="Accent5 13" xfId="280" xr:uid="{00000000-0005-0000-0000-00002A010000}"/>
    <cellStyle name="Accent5 14" xfId="281" xr:uid="{00000000-0005-0000-0000-00002B010000}"/>
    <cellStyle name="Accent5 15" xfId="282" xr:uid="{00000000-0005-0000-0000-00002C010000}"/>
    <cellStyle name="Accent5 16" xfId="283" xr:uid="{00000000-0005-0000-0000-00002D010000}"/>
    <cellStyle name="Accent5 17" xfId="284" xr:uid="{00000000-0005-0000-0000-00002E010000}"/>
    <cellStyle name="Accent5 18" xfId="285" xr:uid="{00000000-0005-0000-0000-00002F010000}"/>
    <cellStyle name="Accent5 19" xfId="286" xr:uid="{00000000-0005-0000-0000-000030010000}"/>
    <cellStyle name="Accent5 2" xfId="287" xr:uid="{00000000-0005-0000-0000-000031010000}"/>
    <cellStyle name="Accent5 2 2" xfId="288" xr:uid="{00000000-0005-0000-0000-000032010000}"/>
    <cellStyle name="Accent5 2 3" xfId="289" xr:uid="{00000000-0005-0000-0000-000033010000}"/>
    <cellStyle name="Accent5 20" xfId="290" xr:uid="{00000000-0005-0000-0000-000034010000}"/>
    <cellStyle name="Accent5 21" xfId="291" xr:uid="{00000000-0005-0000-0000-000035010000}"/>
    <cellStyle name="Accent5 22" xfId="292" xr:uid="{00000000-0005-0000-0000-000036010000}"/>
    <cellStyle name="Accent5 23" xfId="293" xr:uid="{00000000-0005-0000-0000-000037010000}"/>
    <cellStyle name="Accent5 24" xfId="294" xr:uid="{00000000-0005-0000-0000-000038010000}"/>
    <cellStyle name="Accent5 25" xfId="295" xr:uid="{00000000-0005-0000-0000-000039010000}"/>
    <cellStyle name="Accent5 26" xfId="296" xr:uid="{00000000-0005-0000-0000-00003A010000}"/>
    <cellStyle name="Accent5 27" xfId="297" xr:uid="{00000000-0005-0000-0000-00003B010000}"/>
    <cellStyle name="Accent5 28" xfId="298" xr:uid="{00000000-0005-0000-0000-00003C010000}"/>
    <cellStyle name="Accent5 29" xfId="299" xr:uid="{00000000-0005-0000-0000-00003D010000}"/>
    <cellStyle name="Accent5 3" xfId="300" xr:uid="{00000000-0005-0000-0000-00003E010000}"/>
    <cellStyle name="Accent5 30" xfId="301" xr:uid="{00000000-0005-0000-0000-00003F010000}"/>
    <cellStyle name="Accent5 31" xfId="302" xr:uid="{00000000-0005-0000-0000-000040010000}"/>
    <cellStyle name="Accent5 32" xfId="303" xr:uid="{00000000-0005-0000-0000-000041010000}"/>
    <cellStyle name="Accent5 33" xfId="304" xr:uid="{00000000-0005-0000-0000-000042010000}"/>
    <cellStyle name="Accent5 34" xfId="305" xr:uid="{00000000-0005-0000-0000-000043010000}"/>
    <cellStyle name="Accent5 35" xfId="306" xr:uid="{00000000-0005-0000-0000-000044010000}"/>
    <cellStyle name="Accent5 36" xfId="307" xr:uid="{00000000-0005-0000-0000-000045010000}"/>
    <cellStyle name="Accent5 37" xfId="308" xr:uid="{00000000-0005-0000-0000-000046010000}"/>
    <cellStyle name="Accent5 38" xfId="309" xr:uid="{00000000-0005-0000-0000-000047010000}"/>
    <cellStyle name="Accent5 39" xfId="310" xr:uid="{00000000-0005-0000-0000-000048010000}"/>
    <cellStyle name="Accent5 4" xfId="311" xr:uid="{00000000-0005-0000-0000-000049010000}"/>
    <cellStyle name="Accent5 4 2" xfId="952" xr:uid="{00000000-0005-0000-0000-00004A010000}"/>
    <cellStyle name="Accent5 40" xfId="312" xr:uid="{00000000-0005-0000-0000-00004B010000}"/>
    <cellStyle name="Accent5 41" xfId="313" xr:uid="{00000000-0005-0000-0000-00004C010000}"/>
    <cellStyle name="Accent5 42" xfId="314" xr:uid="{00000000-0005-0000-0000-00004D010000}"/>
    <cellStyle name="Accent5 43" xfId="315" xr:uid="{00000000-0005-0000-0000-00004E010000}"/>
    <cellStyle name="Accent5 44" xfId="316" xr:uid="{00000000-0005-0000-0000-00004F010000}"/>
    <cellStyle name="Accent5 45" xfId="317" xr:uid="{00000000-0005-0000-0000-000050010000}"/>
    <cellStyle name="Accent5 46" xfId="318" xr:uid="{00000000-0005-0000-0000-000051010000}"/>
    <cellStyle name="Accent5 47" xfId="975" xr:uid="{19A86E1A-E5A6-4C07-8B05-B6A31EC7FF88}"/>
    <cellStyle name="Accent5 48" xfId="979" xr:uid="{AFE42390-DF71-4CD5-94AA-7C1DC6EE21CD}"/>
    <cellStyle name="Accent5 5" xfId="319" xr:uid="{00000000-0005-0000-0000-000052010000}"/>
    <cellStyle name="Accent5 6" xfId="320" xr:uid="{00000000-0005-0000-0000-000053010000}"/>
    <cellStyle name="Accent5 7" xfId="321" xr:uid="{00000000-0005-0000-0000-000054010000}"/>
    <cellStyle name="Accent5 8" xfId="322" xr:uid="{00000000-0005-0000-0000-000055010000}"/>
    <cellStyle name="Accent5 9" xfId="323" xr:uid="{00000000-0005-0000-0000-000056010000}"/>
    <cellStyle name="Accent6 - 20%" xfId="324" xr:uid="{00000000-0005-0000-0000-000057010000}"/>
    <cellStyle name="Accent6 - 40%" xfId="325" xr:uid="{00000000-0005-0000-0000-000058010000}"/>
    <cellStyle name="Accent6 - 40% 2" xfId="326" xr:uid="{00000000-0005-0000-0000-000059010000}"/>
    <cellStyle name="Accent6 - 60%" xfId="327" xr:uid="{00000000-0005-0000-0000-00005A010000}"/>
    <cellStyle name="Accent6 - 60% 2" xfId="328" xr:uid="{00000000-0005-0000-0000-00005B010000}"/>
    <cellStyle name="Accent6 10" xfId="329" xr:uid="{00000000-0005-0000-0000-00005C010000}"/>
    <cellStyle name="Accent6 11" xfId="330" xr:uid="{00000000-0005-0000-0000-00005D010000}"/>
    <cellStyle name="Accent6 12" xfId="331" xr:uid="{00000000-0005-0000-0000-00005E010000}"/>
    <cellStyle name="Accent6 13" xfId="332" xr:uid="{00000000-0005-0000-0000-00005F010000}"/>
    <cellStyle name="Accent6 14" xfId="333" xr:uid="{00000000-0005-0000-0000-000060010000}"/>
    <cellStyle name="Accent6 15" xfId="334" xr:uid="{00000000-0005-0000-0000-000061010000}"/>
    <cellStyle name="Accent6 16" xfId="335" xr:uid="{00000000-0005-0000-0000-000062010000}"/>
    <cellStyle name="Accent6 17" xfId="336" xr:uid="{00000000-0005-0000-0000-000063010000}"/>
    <cellStyle name="Accent6 18" xfId="337" xr:uid="{00000000-0005-0000-0000-000064010000}"/>
    <cellStyle name="Accent6 19" xfId="338" xr:uid="{00000000-0005-0000-0000-000065010000}"/>
    <cellStyle name="Accent6 2" xfId="339" xr:uid="{00000000-0005-0000-0000-000066010000}"/>
    <cellStyle name="Accent6 2 2" xfId="340" xr:uid="{00000000-0005-0000-0000-000067010000}"/>
    <cellStyle name="Accent6 2 3" xfId="341" xr:uid="{00000000-0005-0000-0000-000068010000}"/>
    <cellStyle name="Accent6 20" xfId="342" xr:uid="{00000000-0005-0000-0000-000069010000}"/>
    <cellStyle name="Accent6 21" xfId="343" xr:uid="{00000000-0005-0000-0000-00006A010000}"/>
    <cellStyle name="Accent6 22" xfId="344" xr:uid="{00000000-0005-0000-0000-00006B010000}"/>
    <cellStyle name="Accent6 23" xfId="345" xr:uid="{00000000-0005-0000-0000-00006C010000}"/>
    <cellStyle name="Accent6 24" xfId="346" xr:uid="{00000000-0005-0000-0000-00006D010000}"/>
    <cellStyle name="Accent6 25" xfId="347" xr:uid="{00000000-0005-0000-0000-00006E010000}"/>
    <cellStyle name="Accent6 26" xfId="348" xr:uid="{00000000-0005-0000-0000-00006F010000}"/>
    <cellStyle name="Accent6 27" xfId="349" xr:uid="{00000000-0005-0000-0000-000070010000}"/>
    <cellStyle name="Accent6 28" xfId="350" xr:uid="{00000000-0005-0000-0000-000071010000}"/>
    <cellStyle name="Accent6 29" xfId="351" xr:uid="{00000000-0005-0000-0000-000072010000}"/>
    <cellStyle name="Accent6 3" xfId="352" xr:uid="{00000000-0005-0000-0000-000073010000}"/>
    <cellStyle name="Accent6 30" xfId="353" xr:uid="{00000000-0005-0000-0000-000074010000}"/>
    <cellStyle name="Accent6 31" xfId="354" xr:uid="{00000000-0005-0000-0000-000075010000}"/>
    <cellStyle name="Accent6 32" xfId="355" xr:uid="{00000000-0005-0000-0000-000076010000}"/>
    <cellStyle name="Accent6 33" xfId="356" xr:uid="{00000000-0005-0000-0000-000077010000}"/>
    <cellStyle name="Accent6 34" xfId="357" xr:uid="{00000000-0005-0000-0000-000078010000}"/>
    <cellStyle name="Accent6 35" xfId="358" xr:uid="{00000000-0005-0000-0000-000079010000}"/>
    <cellStyle name="Accent6 36" xfId="359" xr:uid="{00000000-0005-0000-0000-00007A010000}"/>
    <cellStyle name="Accent6 37" xfId="360" xr:uid="{00000000-0005-0000-0000-00007B010000}"/>
    <cellStyle name="Accent6 38" xfId="361" xr:uid="{00000000-0005-0000-0000-00007C010000}"/>
    <cellStyle name="Accent6 39" xfId="362" xr:uid="{00000000-0005-0000-0000-00007D010000}"/>
    <cellStyle name="Accent6 4" xfId="363" xr:uid="{00000000-0005-0000-0000-00007E010000}"/>
    <cellStyle name="Accent6 4 2" xfId="953" xr:uid="{00000000-0005-0000-0000-00007F010000}"/>
    <cellStyle name="Accent6 40" xfId="364" xr:uid="{00000000-0005-0000-0000-000080010000}"/>
    <cellStyle name="Accent6 41" xfId="365" xr:uid="{00000000-0005-0000-0000-000081010000}"/>
    <cellStyle name="Accent6 42" xfId="366" xr:uid="{00000000-0005-0000-0000-000082010000}"/>
    <cellStyle name="Accent6 43" xfId="367" xr:uid="{00000000-0005-0000-0000-000083010000}"/>
    <cellStyle name="Accent6 44" xfId="368" xr:uid="{00000000-0005-0000-0000-000084010000}"/>
    <cellStyle name="Accent6 45" xfId="369" xr:uid="{00000000-0005-0000-0000-000085010000}"/>
    <cellStyle name="Accent6 46" xfId="370" xr:uid="{00000000-0005-0000-0000-000086010000}"/>
    <cellStyle name="Accent6 47" xfId="976" xr:uid="{E621E270-3CB3-4D9B-AC93-51BEB5853D21}"/>
    <cellStyle name="Accent6 48" xfId="978" xr:uid="{A032AF65-E26F-4415-9CE1-74BCB371CC17}"/>
    <cellStyle name="Accent6 5" xfId="371" xr:uid="{00000000-0005-0000-0000-000087010000}"/>
    <cellStyle name="Accent6 6" xfId="372" xr:uid="{00000000-0005-0000-0000-000088010000}"/>
    <cellStyle name="Accent6 7" xfId="373" xr:uid="{00000000-0005-0000-0000-000089010000}"/>
    <cellStyle name="Accent6 8" xfId="374" xr:uid="{00000000-0005-0000-0000-00008A010000}"/>
    <cellStyle name="Accent6 9" xfId="375" xr:uid="{00000000-0005-0000-0000-00008B010000}"/>
    <cellStyle name="Aprēķināšana 2" xfId="904" xr:uid="{00000000-0005-0000-0000-00008C010000}"/>
    <cellStyle name="Bad 2" xfId="376" xr:uid="{00000000-0005-0000-0000-00008D010000}"/>
    <cellStyle name="Bad 2 2" xfId="377" xr:uid="{00000000-0005-0000-0000-00008E010000}"/>
    <cellStyle name="Bad 2 3" xfId="378" xr:uid="{00000000-0005-0000-0000-00008F010000}"/>
    <cellStyle name="Bad 3" xfId="379" xr:uid="{00000000-0005-0000-0000-000090010000}"/>
    <cellStyle name="Brīdinājuma teksts 2" xfId="905" xr:uid="{00000000-0005-0000-0000-000091010000}"/>
    <cellStyle name="Calculation 2" xfId="380" xr:uid="{00000000-0005-0000-0000-000092010000}"/>
    <cellStyle name="Calculation 2 2" xfId="381" xr:uid="{00000000-0005-0000-0000-000093010000}"/>
    <cellStyle name="Calculation 2 3" xfId="382" xr:uid="{00000000-0005-0000-0000-000094010000}"/>
    <cellStyle name="Calculation 2 4" xfId="383" xr:uid="{00000000-0005-0000-0000-000095010000}"/>
    <cellStyle name="Calculation 3" xfId="384" xr:uid="{00000000-0005-0000-0000-000096010000}"/>
    <cellStyle name="Calculation 4" xfId="977" xr:uid="{A73227F9-7D27-4C4C-AFF1-7852445BB531}"/>
    <cellStyle name="Check Cell 2" xfId="385" xr:uid="{00000000-0005-0000-0000-000097010000}"/>
    <cellStyle name="Check Cell 2 2" xfId="386" xr:uid="{00000000-0005-0000-0000-000098010000}"/>
    <cellStyle name="Check Cell 2 3" xfId="387" xr:uid="{00000000-0005-0000-0000-000099010000}"/>
    <cellStyle name="Check Cell 3" xfId="388" xr:uid="{00000000-0005-0000-0000-00009A010000}"/>
    <cellStyle name="Comma 2" xfId="389" xr:uid="{00000000-0005-0000-0000-00009B010000}"/>
    <cellStyle name="Comma 2 2" xfId="964" xr:uid="{00000000-0005-0000-0000-00009C010000}"/>
    <cellStyle name="Comma 3" xfId="966" xr:uid="{00000000-0005-0000-0000-00009D010000}"/>
    <cellStyle name="Datumi" xfId="390" xr:uid="{00000000-0005-0000-0000-00009E010000}"/>
    <cellStyle name="Emphasis 1" xfId="391" xr:uid="{00000000-0005-0000-0000-00009F010000}"/>
    <cellStyle name="Emphasis 1 2" xfId="392" xr:uid="{00000000-0005-0000-0000-0000A0010000}"/>
    <cellStyle name="Emphasis 2" xfId="393" xr:uid="{00000000-0005-0000-0000-0000A1010000}"/>
    <cellStyle name="Emphasis 2 2" xfId="394" xr:uid="{00000000-0005-0000-0000-0000A2010000}"/>
    <cellStyle name="Emphasis 3" xfId="395" xr:uid="{00000000-0005-0000-0000-0000A3010000}"/>
    <cellStyle name="Excel Built-in Normal" xfId="970" xr:uid="{E9CDDEAE-7540-4DB1-A833-72554579AB3B}"/>
    <cellStyle name="exo" xfId="396" xr:uid="{00000000-0005-0000-0000-0000A4010000}"/>
    <cellStyle name="exo 2" xfId="397" xr:uid="{00000000-0005-0000-0000-0000A5010000}"/>
    <cellStyle name="exo 3" xfId="398" xr:uid="{00000000-0005-0000-0000-0000A6010000}"/>
    <cellStyle name="Explanatory Text 2" xfId="399" xr:uid="{00000000-0005-0000-0000-0000A7010000}"/>
    <cellStyle name="Explanatory Text 2 2" xfId="400" xr:uid="{00000000-0005-0000-0000-0000A8010000}"/>
    <cellStyle name="Explanatory Text 2 3" xfId="401" xr:uid="{00000000-0005-0000-0000-0000A9010000}"/>
    <cellStyle name="Good 2" xfId="402" xr:uid="{00000000-0005-0000-0000-0000AA010000}"/>
    <cellStyle name="Good 2 2" xfId="403" xr:uid="{00000000-0005-0000-0000-0000AB010000}"/>
    <cellStyle name="Good 2 3" xfId="404" xr:uid="{00000000-0005-0000-0000-0000AC010000}"/>
    <cellStyle name="Good 3" xfId="405" xr:uid="{00000000-0005-0000-0000-0000AD010000}"/>
    <cellStyle name="Heading 1 2" xfId="406" xr:uid="{00000000-0005-0000-0000-0000AE010000}"/>
    <cellStyle name="Heading 2 2" xfId="407" xr:uid="{00000000-0005-0000-0000-0000AF010000}"/>
    <cellStyle name="Heading 2 2 2" xfId="408" xr:uid="{00000000-0005-0000-0000-0000B0010000}"/>
    <cellStyle name="Heading 2 2 3" xfId="409" xr:uid="{00000000-0005-0000-0000-0000B1010000}"/>
    <cellStyle name="Heading 2 3" xfId="410" xr:uid="{00000000-0005-0000-0000-0000B2010000}"/>
    <cellStyle name="Heading 3 2" xfId="411" xr:uid="{00000000-0005-0000-0000-0000B3010000}"/>
    <cellStyle name="Heading 3 2 2" xfId="412" xr:uid="{00000000-0005-0000-0000-0000B4010000}"/>
    <cellStyle name="Heading 3 2 2 2" xfId="960" xr:uid="{00000000-0005-0000-0000-0000B5010000}"/>
    <cellStyle name="Heading 3 2 3" xfId="413" xr:uid="{00000000-0005-0000-0000-0000B6010000}"/>
    <cellStyle name="Heading 3 2 4" xfId="954" xr:uid="{00000000-0005-0000-0000-0000B7010000}"/>
    <cellStyle name="Heading 3 3" xfId="414" xr:uid="{00000000-0005-0000-0000-0000B8010000}"/>
    <cellStyle name="Heading 3 3 2" xfId="961" xr:uid="{00000000-0005-0000-0000-0000B9010000}"/>
    <cellStyle name="Heading 4 2" xfId="415" xr:uid="{00000000-0005-0000-0000-0000BA010000}"/>
    <cellStyle name="Hyperlink 2" xfId="416" xr:uid="{00000000-0005-0000-0000-0000BB010000}"/>
    <cellStyle name="Hyperlink 3" xfId="417" xr:uid="{00000000-0005-0000-0000-0000BC010000}"/>
    <cellStyle name="Ievade 2" xfId="906" xr:uid="{00000000-0005-0000-0000-0000BD010000}"/>
    <cellStyle name="Input 2" xfId="418" xr:uid="{00000000-0005-0000-0000-0000BE010000}"/>
    <cellStyle name="Input 2 2" xfId="419" xr:uid="{00000000-0005-0000-0000-0000BF010000}"/>
    <cellStyle name="Input 2 3" xfId="420" xr:uid="{00000000-0005-0000-0000-0000C0010000}"/>
    <cellStyle name="Input 2 4" xfId="421" xr:uid="{00000000-0005-0000-0000-0000C1010000}"/>
    <cellStyle name="Input 3" xfId="422" xr:uid="{00000000-0005-0000-0000-0000C2010000}"/>
    <cellStyle name="Input 4" xfId="980" xr:uid="{727AB014-A73A-4577-9825-3BD855D402BE}"/>
    <cellStyle name="Izvade 2" xfId="907" xr:uid="{00000000-0005-0000-0000-0000C3010000}"/>
    <cellStyle name="Koefic." xfId="423" xr:uid="{00000000-0005-0000-0000-0000C4010000}"/>
    <cellStyle name="Koefic. 2" xfId="424" xr:uid="{00000000-0005-0000-0000-0000C5010000}"/>
    <cellStyle name="Koefic. 3" xfId="425" xr:uid="{00000000-0005-0000-0000-0000C6010000}"/>
    <cellStyle name="Komats 2" xfId="7" xr:uid="{00000000-0005-0000-0000-0000C7010000}"/>
    <cellStyle name="Kopsumma 2" xfId="908" xr:uid="{00000000-0005-0000-0000-0000C8010000}"/>
    <cellStyle name="Labs 2" xfId="909" xr:uid="{00000000-0005-0000-0000-0000C9010000}"/>
    <cellStyle name="Linked Cell 2" xfId="426" xr:uid="{00000000-0005-0000-0000-0000CA010000}"/>
    <cellStyle name="Linked Cell 2 2" xfId="427" xr:uid="{00000000-0005-0000-0000-0000CB010000}"/>
    <cellStyle name="Linked Cell 2 3" xfId="428" xr:uid="{00000000-0005-0000-0000-0000CC010000}"/>
    <cellStyle name="Linked Cell 3" xfId="429" xr:uid="{00000000-0005-0000-0000-0000CD010000}"/>
    <cellStyle name="Neitrāls 2" xfId="910" xr:uid="{00000000-0005-0000-0000-0000CE010000}"/>
    <cellStyle name="Neutral 2" xfId="430" xr:uid="{00000000-0005-0000-0000-0000CF010000}"/>
    <cellStyle name="Neutral 2 2" xfId="431" xr:uid="{00000000-0005-0000-0000-0000D0010000}"/>
    <cellStyle name="Neutral 2 3" xfId="432" xr:uid="{00000000-0005-0000-0000-0000D1010000}"/>
    <cellStyle name="Neutral 3" xfId="433" xr:uid="{00000000-0005-0000-0000-0000D2010000}"/>
    <cellStyle name="Normal" xfId="0" builtinId="0"/>
    <cellStyle name="Normal 10" xfId="434" xr:uid="{00000000-0005-0000-0000-0000D4010000}"/>
    <cellStyle name="Normal 10 2" xfId="435" xr:uid="{00000000-0005-0000-0000-0000D5010000}"/>
    <cellStyle name="Normal 10 2 2" xfId="436" xr:uid="{00000000-0005-0000-0000-0000D6010000}"/>
    <cellStyle name="Normal 10 3" xfId="437" xr:uid="{00000000-0005-0000-0000-0000D7010000}"/>
    <cellStyle name="Normal 10 4" xfId="911" xr:uid="{00000000-0005-0000-0000-0000D8010000}"/>
    <cellStyle name="Normal 11" xfId="438" xr:uid="{00000000-0005-0000-0000-0000D9010000}"/>
    <cellStyle name="Normal 11 2" xfId="439" xr:uid="{00000000-0005-0000-0000-0000DA010000}"/>
    <cellStyle name="Normal 11 2 2" xfId="440" xr:uid="{00000000-0005-0000-0000-0000DB010000}"/>
    <cellStyle name="Normal 11 3" xfId="441" xr:uid="{00000000-0005-0000-0000-0000DC010000}"/>
    <cellStyle name="Normal 12" xfId="442" xr:uid="{00000000-0005-0000-0000-0000DD010000}"/>
    <cellStyle name="Normal 12 2" xfId="443" xr:uid="{00000000-0005-0000-0000-0000DE010000}"/>
    <cellStyle name="Normal 12 2 2" xfId="444" xr:uid="{00000000-0005-0000-0000-0000DF010000}"/>
    <cellStyle name="Normal 12 3" xfId="445" xr:uid="{00000000-0005-0000-0000-0000E0010000}"/>
    <cellStyle name="Normal 13" xfId="446" xr:uid="{00000000-0005-0000-0000-0000E1010000}"/>
    <cellStyle name="Normal 13 2" xfId="447" xr:uid="{00000000-0005-0000-0000-0000E2010000}"/>
    <cellStyle name="Normal 13 2 2" xfId="448" xr:uid="{00000000-0005-0000-0000-0000E3010000}"/>
    <cellStyle name="Normal 13 3" xfId="449" xr:uid="{00000000-0005-0000-0000-0000E4010000}"/>
    <cellStyle name="Normal 14" xfId="450" xr:uid="{00000000-0005-0000-0000-0000E5010000}"/>
    <cellStyle name="Normal 14 2" xfId="451" xr:uid="{00000000-0005-0000-0000-0000E6010000}"/>
    <cellStyle name="Normal 14 2 2" xfId="452" xr:uid="{00000000-0005-0000-0000-0000E7010000}"/>
    <cellStyle name="Normal 14 3" xfId="453" xr:uid="{00000000-0005-0000-0000-0000E8010000}"/>
    <cellStyle name="Normal 15" xfId="454" xr:uid="{00000000-0005-0000-0000-0000E9010000}"/>
    <cellStyle name="Normal 15 2" xfId="455" xr:uid="{00000000-0005-0000-0000-0000EA010000}"/>
    <cellStyle name="Normal 15 2 2" xfId="456" xr:uid="{00000000-0005-0000-0000-0000EB010000}"/>
    <cellStyle name="Normal 15 3" xfId="457" xr:uid="{00000000-0005-0000-0000-0000EC010000}"/>
    <cellStyle name="Normal 16" xfId="458" xr:uid="{00000000-0005-0000-0000-0000ED010000}"/>
    <cellStyle name="Normal 16 2" xfId="459" xr:uid="{00000000-0005-0000-0000-0000EE010000}"/>
    <cellStyle name="Normal 16 2 2" xfId="460" xr:uid="{00000000-0005-0000-0000-0000EF010000}"/>
    <cellStyle name="Normal 16 3" xfId="461" xr:uid="{00000000-0005-0000-0000-0000F0010000}"/>
    <cellStyle name="Normal 17" xfId="462" xr:uid="{00000000-0005-0000-0000-0000F1010000}"/>
    <cellStyle name="Normal 17 2" xfId="463" xr:uid="{00000000-0005-0000-0000-0000F2010000}"/>
    <cellStyle name="Normal 17 3" xfId="464" xr:uid="{00000000-0005-0000-0000-0000F3010000}"/>
    <cellStyle name="Normal 18" xfId="465" xr:uid="{00000000-0005-0000-0000-0000F4010000}"/>
    <cellStyle name="Normal 18 2" xfId="466" xr:uid="{00000000-0005-0000-0000-0000F5010000}"/>
    <cellStyle name="Normal 19" xfId="467" xr:uid="{00000000-0005-0000-0000-0000F6010000}"/>
    <cellStyle name="Normal 19 2" xfId="468" xr:uid="{00000000-0005-0000-0000-0000F7010000}"/>
    <cellStyle name="Normal 19 3" xfId="469" xr:uid="{00000000-0005-0000-0000-0000F8010000}"/>
    <cellStyle name="Normal 2" xfId="1" xr:uid="{00000000-0005-0000-0000-0000F9010000}"/>
    <cellStyle name="Normal 2 2" xfId="2" xr:uid="{00000000-0005-0000-0000-0000FA010000}"/>
    <cellStyle name="Normal 2 2 2" xfId="471" xr:uid="{00000000-0005-0000-0000-0000FB010000}"/>
    <cellStyle name="Normal 2 2 3" xfId="472" xr:uid="{00000000-0005-0000-0000-0000FC010000}"/>
    <cellStyle name="Normal 2 3" xfId="473" xr:uid="{00000000-0005-0000-0000-0000FD010000}"/>
    <cellStyle name="Normal 2 3 2" xfId="474" xr:uid="{00000000-0005-0000-0000-0000FE010000}"/>
    <cellStyle name="Normal 2 4" xfId="475" xr:uid="{00000000-0005-0000-0000-0000FF010000}"/>
    <cellStyle name="Normal 2 5" xfId="470" xr:uid="{00000000-0005-0000-0000-000000020000}"/>
    <cellStyle name="Normal 20" xfId="476" xr:uid="{00000000-0005-0000-0000-000001020000}"/>
    <cellStyle name="Normal 20 2" xfId="477" xr:uid="{00000000-0005-0000-0000-000002020000}"/>
    <cellStyle name="Normal 20 2 2" xfId="478" xr:uid="{00000000-0005-0000-0000-000003020000}"/>
    <cellStyle name="Normal 20 3" xfId="479" xr:uid="{00000000-0005-0000-0000-000004020000}"/>
    <cellStyle name="Normal 21" xfId="480" xr:uid="{00000000-0005-0000-0000-000005020000}"/>
    <cellStyle name="Normal 21 2" xfId="481" xr:uid="{00000000-0005-0000-0000-000006020000}"/>
    <cellStyle name="Normal 21 2 2" xfId="482" xr:uid="{00000000-0005-0000-0000-000007020000}"/>
    <cellStyle name="Normal 21 3" xfId="483" xr:uid="{00000000-0005-0000-0000-000008020000}"/>
    <cellStyle name="Normal 22" xfId="484" xr:uid="{00000000-0005-0000-0000-000009020000}"/>
    <cellStyle name="Normal 22 2" xfId="485" xr:uid="{00000000-0005-0000-0000-00000A020000}"/>
    <cellStyle name="Normal 23" xfId="486" xr:uid="{00000000-0005-0000-0000-00000B020000}"/>
    <cellStyle name="Normal 23 2" xfId="487" xr:uid="{00000000-0005-0000-0000-00000C020000}"/>
    <cellStyle name="Normal 24" xfId="488" xr:uid="{00000000-0005-0000-0000-00000D020000}"/>
    <cellStyle name="Normal 25" xfId="489" xr:uid="{00000000-0005-0000-0000-00000E020000}"/>
    <cellStyle name="Normal 26" xfId="490" xr:uid="{00000000-0005-0000-0000-00000F020000}"/>
    <cellStyle name="Normal 27" xfId="491" xr:uid="{00000000-0005-0000-0000-000010020000}"/>
    <cellStyle name="Normal 28" xfId="492" xr:uid="{00000000-0005-0000-0000-000011020000}"/>
    <cellStyle name="Normal 28 3" xfId="493" xr:uid="{00000000-0005-0000-0000-000012020000}"/>
    <cellStyle name="Normal 29" xfId="494" xr:uid="{00000000-0005-0000-0000-000013020000}"/>
    <cellStyle name="Normal 3" xfId="3" xr:uid="{00000000-0005-0000-0000-000014020000}"/>
    <cellStyle name="Normal 3 2" xfId="496" xr:uid="{00000000-0005-0000-0000-000015020000}"/>
    <cellStyle name="Normal 3 2 2" xfId="912" xr:uid="{00000000-0005-0000-0000-000016020000}"/>
    <cellStyle name="Normal 3 3" xfId="497" xr:uid="{00000000-0005-0000-0000-000017020000}"/>
    <cellStyle name="Normal 3 3 2" xfId="498" xr:uid="{00000000-0005-0000-0000-000018020000}"/>
    <cellStyle name="Normal 3 4" xfId="499" xr:uid="{00000000-0005-0000-0000-000019020000}"/>
    <cellStyle name="Normal 3 4 2" xfId="500" xr:uid="{00000000-0005-0000-0000-00001A020000}"/>
    <cellStyle name="Normal 3 5" xfId="501" xr:uid="{00000000-0005-0000-0000-00001B020000}"/>
    <cellStyle name="Normal 3 6" xfId="502" xr:uid="{00000000-0005-0000-0000-00001C020000}"/>
    <cellStyle name="Normal 3 7" xfId="495" xr:uid="{00000000-0005-0000-0000-00001D020000}"/>
    <cellStyle name="Normal 3 8" xfId="967" xr:uid="{00000000-0005-0000-0000-00001E020000}"/>
    <cellStyle name="Normal 30" xfId="503" xr:uid="{00000000-0005-0000-0000-00001F020000}"/>
    <cellStyle name="Normal 31" xfId="504" xr:uid="{00000000-0005-0000-0000-000020020000}"/>
    <cellStyle name="Normal 32" xfId="505" xr:uid="{00000000-0005-0000-0000-000021020000}"/>
    <cellStyle name="Normal 33" xfId="506" xr:uid="{00000000-0005-0000-0000-000022020000}"/>
    <cellStyle name="Normal 34" xfId="878" xr:uid="{00000000-0005-0000-0000-000023020000}"/>
    <cellStyle name="Normal 34 2" xfId="963" xr:uid="{00000000-0005-0000-0000-000024020000}"/>
    <cellStyle name="Normal 35" xfId="1024" xr:uid="{AA2D3618-58BD-4EBB-824B-CBF78C64D342}"/>
    <cellStyle name="Normal 36" xfId="969" xr:uid="{00000000-0005-0000-0000-000025020000}"/>
    <cellStyle name="Normal 4" xfId="507" xr:uid="{00000000-0005-0000-0000-000026020000}"/>
    <cellStyle name="Normal 5" xfId="508" xr:uid="{00000000-0005-0000-0000-000027020000}"/>
    <cellStyle name="Normal 5 2" xfId="509" xr:uid="{00000000-0005-0000-0000-000028020000}"/>
    <cellStyle name="Normal 5 2 2" xfId="510" xr:uid="{00000000-0005-0000-0000-000029020000}"/>
    <cellStyle name="Normal 5 2 3" xfId="511" xr:uid="{00000000-0005-0000-0000-00002A020000}"/>
    <cellStyle name="Normal 5 3" xfId="512" xr:uid="{00000000-0005-0000-0000-00002B020000}"/>
    <cellStyle name="Normal 5 3 2" xfId="513" xr:uid="{00000000-0005-0000-0000-00002C020000}"/>
    <cellStyle name="Normal 5 3 3" xfId="514" xr:uid="{00000000-0005-0000-0000-00002D020000}"/>
    <cellStyle name="Normal 6" xfId="515" xr:uid="{00000000-0005-0000-0000-00002E020000}"/>
    <cellStyle name="Normal 6 2" xfId="516" xr:uid="{00000000-0005-0000-0000-00002F020000}"/>
    <cellStyle name="Normal 7" xfId="517" xr:uid="{00000000-0005-0000-0000-000030020000}"/>
    <cellStyle name="Normal 7 2" xfId="518" xr:uid="{00000000-0005-0000-0000-000031020000}"/>
    <cellStyle name="Normal 7 3" xfId="519" xr:uid="{00000000-0005-0000-0000-000032020000}"/>
    <cellStyle name="Normal 7 3 2" xfId="962" xr:uid="{00000000-0005-0000-0000-000033020000}"/>
    <cellStyle name="Normal 8" xfId="520" xr:uid="{00000000-0005-0000-0000-000034020000}"/>
    <cellStyle name="Normal 8 2" xfId="521" xr:uid="{00000000-0005-0000-0000-000035020000}"/>
    <cellStyle name="Normal 8 2 2" xfId="522" xr:uid="{00000000-0005-0000-0000-000036020000}"/>
    <cellStyle name="Normal 8 3" xfId="523" xr:uid="{00000000-0005-0000-0000-000037020000}"/>
    <cellStyle name="Normal 8 4" xfId="913" xr:uid="{00000000-0005-0000-0000-000038020000}"/>
    <cellStyle name="Normal 9" xfId="524" xr:uid="{00000000-0005-0000-0000-000039020000}"/>
    <cellStyle name="Normal 9 2" xfId="525" xr:uid="{00000000-0005-0000-0000-00003A020000}"/>
    <cellStyle name="Normal 9 2 2" xfId="526" xr:uid="{00000000-0005-0000-0000-00003B020000}"/>
    <cellStyle name="Normal 9 3" xfId="527" xr:uid="{00000000-0005-0000-0000-00003C020000}"/>
    <cellStyle name="Normal 9 4" xfId="914" xr:uid="{00000000-0005-0000-0000-00003D020000}"/>
    <cellStyle name="Nosaukums 2" xfId="915" xr:uid="{00000000-0005-0000-0000-00003F020000}"/>
    <cellStyle name="Note 2" xfId="528" xr:uid="{00000000-0005-0000-0000-000040020000}"/>
    <cellStyle name="Note 2 2" xfId="529" xr:uid="{00000000-0005-0000-0000-000041020000}"/>
    <cellStyle name="Note 2 2 2" xfId="530" xr:uid="{00000000-0005-0000-0000-000042020000}"/>
    <cellStyle name="Note 2 3" xfId="531" xr:uid="{00000000-0005-0000-0000-000043020000}"/>
    <cellStyle name="Note 2 4" xfId="532" xr:uid="{00000000-0005-0000-0000-000044020000}"/>
    <cellStyle name="Note 2 5" xfId="1018" xr:uid="{8A6395B7-AA09-4C49-9812-71F65E077E95}"/>
    <cellStyle name="Note 3" xfId="533" xr:uid="{00000000-0005-0000-0000-000045020000}"/>
    <cellStyle name="Note 4" xfId="534" xr:uid="{00000000-0005-0000-0000-000046020000}"/>
    <cellStyle name="Note 5" xfId="535" xr:uid="{00000000-0005-0000-0000-000047020000}"/>
    <cellStyle name="Note 6" xfId="536" xr:uid="{00000000-0005-0000-0000-000048020000}"/>
    <cellStyle name="Note 7" xfId="981" xr:uid="{834E9D6A-24D5-4B0E-B212-E6EB3110BDF4}"/>
    <cellStyle name="Output 2" xfId="537" xr:uid="{00000000-0005-0000-0000-000049020000}"/>
    <cellStyle name="Output 2 2" xfId="538" xr:uid="{00000000-0005-0000-0000-00004A020000}"/>
    <cellStyle name="Output 2 3" xfId="539" xr:uid="{00000000-0005-0000-0000-00004B020000}"/>
    <cellStyle name="Output 3" xfId="540" xr:uid="{00000000-0005-0000-0000-00004C020000}"/>
    <cellStyle name="Output 4" xfId="982" xr:uid="{76A25806-6673-4DE8-999A-04D657943783}"/>
    <cellStyle name="Parastais 13" xfId="541" xr:uid="{00000000-0005-0000-0000-00004D020000}"/>
    <cellStyle name="Parastais 2" xfId="542" xr:uid="{00000000-0005-0000-0000-00004E020000}"/>
    <cellStyle name="Parastais 2 2" xfId="543" xr:uid="{00000000-0005-0000-0000-00004F020000}"/>
    <cellStyle name="Parastais 2 3" xfId="544" xr:uid="{00000000-0005-0000-0000-000050020000}"/>
    <cellStyle name="Parastais 2_FMRik_260209_marts_sad1II.variants" xfId="545" xr:uid="{00000000-0005-0000-0000-000051020000}"/>
    <cellStyle name="Parastais 3" xfId="546" xr:uid="{00000000-0005-0000-0000-000052020000}"/>
    <cellStyle name="Parastais 3 2" xfId="916" xr:uid="{00000000-0005-0000-0000-000053020000}"/>
    <cellStyle name="Parastais 4" xfId="547" xr:uid="{00000000-0005-0000-0000-000054020000}"/>
    <cellStyle name="Parastais 5" xfId="548" xr:uid="{00000000-0005-0000-0000-000055020000}"/>
    <cellStyle name="Parastais 6" xfId="549" xr:uid="{00000000-0005-0000-0000-000056020000}"/>
    <cellStyle name="Parastais_arvalstu_ienemumi_12_05_2005" xfId="550" xr:uid="{00000000-0005-0000-0000-000057020000}"/>
    <cellStyle name="Parasts 2" xfId="4" xr:uid="{00000000-0005-0000-0000-000058020000}"/>
    <cellStyle name="Parasts 2 2" xfId="917" xr:uid="{00000000-0005-0000-0000-000059020000}"/>
    <cellStyle name="Parasts 3" xfId="5" xr:uid="{00000000-0005-0000-0000-00005A020000}"/>
    <cellStyle name="Parasts 3 2" xfId="918" xr:uid="{00000000-0005-0000-0000-00005B020000}"/>
    <cellStyle name="Parasts 3 3" xfId="551" xr:uid="{00000000-0005-0000-0000-00005C020000}"/>
    <cellStyle name="Parasts 4" xfId="552" xr:uid="{00000000-0005-0000-0000-00005D020000}"/>
    <cellStyle name="Parasts 5" xfId="6" xr:uid="{00000000-0005-0000-0000-00005E020000}"/>
    <cellStyle name="Paskaidrojošs teksts 2" xfId="919" xr:uid="{00000000-0005-0000-0000-00005F020000}"/>
    <cellStyle name="Pārbaudes šūna 2" xfId="920" xr:uid="{00000000-0005-0000-0000-000060020000}"/>
    <cellStyle name="Percent 2" xfId="553" xr:uid="{00000000-0005-0000-0000-000061020000}"/>
    <cellStyle name="Percent 2 2" xfId="554" xr:uid="{00000000-0005-0000-0000-000062020000}"/>
    <cellStyle name="Percent 2 3" xfId="968" xr:uid="{00000000-0005-0000-0000-000063020000}"/>
    <cellStyle name="Percent 3" xfId="555" xr:uid="{00000000-0005-0000-0000-000064020000}"/>
    <cellStyle name="Percent 3 2" xfId="556" xr:uid="{00000000-0005-0000-0000-000065020000}"/>
    <cellStyle name="Percent 4" xfId="557" xr:uid="{00000000-0005-0000-0000-000066020000}"/>
    <cellStyle name="Percent 5" xfId="965" xr:uid="{00000000-0005-0000-0000-000067020000}"/>
    <cellStyle name="Pie??m." xfId="558" xr:uid="{00000000-0005-0000-0000-000068020000}"/>
    <cellStyle name="Pie??m. 2" xfId="559" xr:uid="{00000000-0005-0000-0000-000069020000}"/>
    <cellStyle name="Pie??m. 3" xfId="560" xr:uid="{00000000-0005-0000-0000-00006A020000}"/>
    <cellStyle name="Pie?æm." xfId="561" xr:uid="{00000000-0005-0000-0000-00006B020000}"/>
    <cellStyle name="Pieņęm." xfId="563" xr:uid="{00000000-0005-0000-0000-00006C020000}"/>
    <cellStyle name="Pieņēm." xfId="562" xr:uid="{00000000-0005-0000-0000-00006D020000}"/>
    <cellStyle name="Piezīme 2" xfId="921" xr:uid="{00000000-0005-0000-0000-00006E020000}"/>
    <cellStyle name="Procenti 2" xfId="8" xr:uid="{00000000-0005-0000-0000-00006F020000}"/>
    <cellStyle name="Saistītā šūna" xfId="922" xr:uid="{00000000-0005-0000-0000-000070020000}"/>
    <cellStyle name="SAPBEXaggData" xfId="564" xr:uid="{00000000-0005-0000-0000-000071020000}"/>
    <cellStyle name="SAPBEXaggData 2" xfId="565" xr:uid="{00000000-0005-0000-0000-000072020000}"/>
    <cellStyle name="SAPBEXaggData 2 2" xfId="566" xr:uid="{00000000-0005-0000-0000-000073020000}"/>
    <cellStyle name="SAPBEXaggData 2 3" xfId="567" xr:uid="{00000000-0005-0000-0000-000074020000}"/>
    <cellStyle name="SAPBEXaggData 2 4" xfId="568" xr:uid="{00000000-0005-0000-0000-000075020000}"/>
    <cellStyle name="SAPBEXaggData 3" xfId="569" xr:uid="{00000000-0005-0000-0000-000076020000}"/>
    <cellStyle name="SAPBEXaggData 4" xfId="570" xr:uid="{00000000-0005-0000-0000-000077020000}"/>
    <cellStyle name="SAPBEXaggData 5" xfId="571" xr:uid="{00000000-0005-0000-0000-000078020000}"/>
    <cellStyle name="SAPBEXaggData 6" xfId="983" xr:uid="{AB5044AD-4685-4DE6-A663-093F10E3F777}"/>
    <cellStyle name="SAPBEXaggDataEmph" xfId="572" xr:uid="{00000000-0005-0000-0000-000079020000}"/>
    <cellStyle name="SAPBEXaggDataEmph 2" xfId="573" xr:uid="{00000000-0005-0000-0000-00007A020000}"/>
    <cellStyle name="SAPBEXaggDataEmph 2 2" xfId="574" xr:uid="{00000000-0005-0000-0000-00007B020000}"/>
    <cellStyle name="SAPBEXaggDataEmph 2 3" xfId="575" xr:uid="{00000000-0005-0000-0000-00007C020000}"/>
    <cellStyle name="SAPBEXaggDataEmph 2 4" xfId="576" xr:uid="{00000000-0005-0000-0000-00007D020000}"/>
    <cellStyle name="SAPBEXaggDataEmph 3" xfId="577" xr:uid="{00000000-0005-0000-0000-00007E020000}"/>
    <cellStyle name="SAPBEXaggDataEmph 4" xfId="923" xr:uid="{00000000-0005-0000-0000-00007F020000}"/>
    <cellStyle name="SAPBEXaggDataEmph 5" xfId="984" xr:uid="{22FB7FC1-23E8-4A06-96FB-AC449F525AD2}"/>
    <cellStyle name="SAPBEXaggItem" xfId="578" xr:uid="{00000000-0005-0000-0000-000080020000}"/>
    <cellStyle name="SAPBEXaggItem 2" xfId="579" xr:uid="{00000000-0005-0000-0000-000081020000}"/>
    <cellStyle name="SAPBEXaggItem 2 2" xfId="580" xr:uid="{00000000-0005-0000-0000-000082020000}"/>
    <cellStyle name="SAPBEXaggItem 2 3" xfId="581" xr:uid="{00000000-0005-0000-0000-000083020000}"/>
    <cellStyle name="SAPBEXaggItem 2 4" xfId="582" xr:uid="{00000000-0005-0000-0000-000084020000}"/>
    <cellStyle name="SAPBEXaggItem 3" xfId="583" xr:uid="{00000000-0005-0000-0000-000085020000}"/>
    <cellStyle name="SAPBEXaggItem 4" xfId="584" xr:uid="{00000000-0005-0000-0000-000086020000}"/>
    <cellStyle name="SAPBEXaggItem 5" xfId="585" xr:uid="{00000000-0005-0000-0000-000087020000}"/>
    <cellStyle name="SAPBEXaggItem 6" xfId="924" xr:uid="{00000000-0005-0000-0000-000088020000}"/>
    <cellStyle name="SAPBEXaggItem 7" xfId="985" xr:uid="{C5FBCEC1-9B03-44E7-9A71-C722A78BC740}"/>
    <cellStyle name="SAPBEXaggItemX" xfId="586" xr:uid="{00000000-0005-0000-0000-000089020000}"/>
    <cellStyle name="SAPBEXaggItemX 2" xfId="587" xr:uid="{00000000-0005-0000-0000-00008A020000}"/>
    <cellStyle name="SAPBEXaggItemX 2 2" xfId="588" xr:uid="{00000000-0005-0000-0000-00008B020000}"/>
    <cellStyle name="SAPBEXaggItemX 2 3" xfId="589" xr:uid="{00000000-0005-0000-0000-00008C020000}"/>
    <cellStyle name="SAPBEXaggItemX 2 4" xfId="590" xr:uid="{00000000-0005-0000-0000-00008D020000}"/>
    <cellStyle name="SAPBEXaggItemX 3" xfId="591" xr:uid="{00000000-0005-0000-0000-00008E020000}"/>
    <cellStyle name="SAPBEXaggItemX 4" xfId="925" xr:uid="{00000000-0005-0000-0000-00008F020000}"/>
    <cellStyle name="SAPBEXaggItemX 5" xfId="986" xr:uid="{DD1C822F-2F03-439A-846C-76FA98954485}"/>
    <cellStyle name="SAPBEXchaText" xfId="592" xr:uid="{00000000-0005-0000-0000-000090020000}"/>
    <cellStyle name="SAPBEXchaText 2" xfId="593" xr:uid="{00000000-0005-0000-0000-000091020000}"/>
    <cellStyle name="SAPBEXchaText 2 2" xfId="594" xr:uid="{00000000-0005-0000-0000-000092020000}"/>
    <cellStyle name="SAPBEXchaText 2 3" xfId="595" xr:uid="{00000000-0005-0000-0000-000093020000}"/>
    <cellStyle name="SAPBEXchaText 3" xfId="596" xr:uid="{00000000-0005-0000-0000-000094020000}"/>
    <cellStyle name="SAPBEXchaText 3 2" xfId="955" xr:uid="{00000000-0005-0000-0000-000095020000}"/>
    <cellStyle name="SAPBEXchaText 4" xfId="597" xr:uid="{00000000-0005-0000-0000-000096020000}"/>
    <cellStyle name="SAPBEXchaText 5" xfId="598" xr:uid="{00000000-0005-0000-0000-000097020000}"/>
    <cellStyle name="SAPBEXchaText 6" xfId="599" xr:uid="{00000000-0005-0000-0000-000098020000}"/>
    <cellStyle name="SAPBEXchaText 7" xfId="926" xr:uid="{00000000-0005-0000-0000-000099020000}"/>
    <cellStyle name="SAPBEXchaText 8" xfId="987" xr:uid="{A544025F-EF6F-4594-98E1-0ECDB6AE7D33}"/>
    <cellStyle name="SAPBEXexcBad7" xfId="600" xr:uid="{00000000-0005-0000-0000-00009A020000}"/>
    <cellStyle name="SAPBEXexcBad7 2" xfId="601" xr:uid="{00000000-0005-0000-0000-00009B020000}"/>
    <cellStyle name="SAPBEXexcBad7 2 2" xfId="602" xr:uid="{00000000-0005-0000-0000-00009C020000}"/>
    <cellStyle name="SAPBEXexcBad7 2 3" xfId="603" xr:uid="{00000000-0005-0000-0000-00009D020000}"/>
    <cellStyle name="SAPBEXexcBad7 2 4" xfId="604" xr:uid="{00000000-0005-0000-0000-00009E020000}"/>
    <cellStyle name="SAPBEXexcBad7 3" xfId="605" xr:uid="{00000000-0005-0000-0000-00009F020000}"/>
    <cellStyle name="SAPBEXexcBad7 4" xfId="988" xr:uid="{883913FB-3696-45A6-B437-8FADF9775CA2}"/>
    <cellStyle name="SAPBEXexcBad8" xfId="606" xr:uid="{00000000-0005-0000-0000-0000A0020000}"/>
    <cellStyle name="SAPBEXexcBad8 2" xfId="607" xr:uid="{00000000-0005-0000-0000-0000A1020000}"/>
    <cellStyle name="SAPBEXexcBad8 2 2" xfId="608" xr:uid="{00000000-0005-0000-0000-0000A2020000}"/>
    <cellStyle name="SAPBEXexcBad8 2 3" xfId="609" xr:uid="{00000000-0005-0000-0000-0000A3020000}"/>
    <cellStyle name="SAPBEXexcBad8 2 4" xfId="610" xr:uid="{00000000-0005-0000-0000-0000A4020000}"/>
    <cellStyle name="SAPBEXexcBad8 3" xfId="611" xr:uid="{00000000-0005-0000-0000-0000A5020000}"/>
    <cellStyle name="SAPBEXexcBad8 4" xfId="989" xr:uid="{22604751-61BE-4383-AEA0-78614AE16467}"/>
    <cellStyle name="SAPBEXexcBad9" xfId="612" xr:uid="{00000000-0005-0000-0000-0000A6020000}"/>
    <cellStyle name="SAPBEXexcBad9 2" xfId="613" xr:uid="{00000000-0005-0000-0000-0000A7020000}"/>
    <cellStyle name="SAPBEXexcBad9 2 2" xfId="614" xr:uid="{00000000-0005-0000-0000-0000A8020000}"/>
    <cellStyle name="SAPBEXexcBad9 2 3" xfId="615" xr:uid="{00000000-0005-0000-0000-0000A9020000}"/>
    <cellStyle name="SAPBEXexcBad9 2 4" xfId="616" xr:uid="{00000000-0005-0000-0000-0000AA020000}"/>
    <cellStyle name="SAPBEXexcBad9 3" xfId="617" xr:uid="{00000000-0005-0000-0000-0000AB020000}"/>
    <cellStyle name="SAPBEXexcBad9 4" xfId="990" xr:uid="{1159B575-C25F-4FD7-9834-95DB54C44DDB}"/>
    <cellStyle name="SAPBEXexcCritical4" xfId="618" xr:uid="{00000000-0005-0000-0000-0000AC020000}"/>
    <cellStyle name="SAPBEXexcCritical4 2" xfId="619" xr:uid="{00000000-0005-0000-0000-0000AD020000}"/>
    <cellStyle name="SAPBEXexcCritical4 2 2" xfId="620" xr:uid="{00000000-0005-0000-0000-0000AE020000}"/>
    <cellStyle name="SAPBEXexcCritical4 2 3" xfId="621" xr:uid="{00000000-0005-0000-0000-0000AF020000}"/>
    <cellStyle name="SAPBEXexcCritical4 2 4" xfId="622" xr:uid="{00000000-0005-0000-0000-0000B0020000}"/>
    <cellStyle name="SAPBEXexcCritical4 3" xfId="623" xr:uid="{00000000-0005-0000-0000-0000B1020000}"/>
    <cellStyle name="SAPBEXexcCritical4 4" xfId="991" xr:uid="{FD6EF717-0773-45C8-B39B-C1D8BAB8BC6B}"/>
    <cellStyle name="SAPBEXexcCritical5" xfId="624" xr:uid="{00000000-0005-0000-0000-0000B2020000}"/>
    <cellStyle name="SAPBEXexcCritical5 2" xfId="625" xr:uid="{00000000-0005-0000-0000-0000B3020000}"/>
    <cellStyle name="SAPBEXexcCritical5 2 2" xfId="626" xr:uid="{00000000-0005-0000-0000-0000B4020000}"/>
    <cellStyle name="SAPBEXexcCritical5 2 3" xfId="627" xr:uid="{00000000-0005-0000-0000-0000B5020000}"/>
    <cellStyle name="SAPBEXexcCritical5 2 4" xfId="628" xr:uid="{00000000-0005-0000-0000-0000B6020000}"/>
    <cellStyle name="SAPBEXexcCritical5 3" xfId="629" xr:uid="{00000000-0005-0000-0000-0000B7020000}"/>
    <cellStyle name="SAPBEXexcCritical5 4" xfId="992" xr:uid="{4D6ECD18-B1A5-4A7B-BD05-BF14AC7C0B3C}"/>
    <cellStyle name="SAPBEXexcCritical6" xfId="630" xr:uid="{00000000-0005-0000-0000-0000B8020000}"/>
    <cellStyle name="SAPBEXexcCritical6 2" xfId="631" xr:uid="{00000000-0005-0000-0000-0000B9020000}"/>
    <cellStyle name="SAPBEXexcCritical6 2 2" xfId="632" xr:uid="{00000000-0005-0000-0000-0000BA020000}"/>
    <cellStyle name="SAPBEXexcCritical6 2 3" xfId="633" xr:uid="{00000000-0005-0000-0000-0000BB020000}"/>
    <cellStyle name="SAPBEXexcCritical6 2 4" xfId="634" xr:uid="{00000000-0005-0000-0000-0000BC020000}"/>
    <cellStyle name="SAPBEXexcCritical6 3" xfId="635" xr:uid="{00000000-0005-0000-0000-0000BD020000}"/>
    <cellStyle name="SAPBEXexcCritical6 4" xfId="993" xr:uid="{C2EC14CC-27E7-41B8-8FAA-11C2D45F98F6}"/>
    <cellStyle name="SAPBEXexcGood1" xfId="636" xr:uid="{00000000-0005-0000-0000-0000BE020000}"/>
    <cellStyle name="SAPBEXexcGood1 2" xfId="637" xr:uid="{00000000-0005-0000-0000-0000BF020000}"/>
    <cellStyle name="SAPBEXexcGood1 2 2" xfId="638" xr:uid="{00000000-0005-0000-0000-0000C0020000}"/>
    <cellStyle name="SAPBEXexcGood1 2 3" xfId="639" xr:uid="{00000000-0005-0000-0000-0000C1020000}"/>
    <cellStyle name="SAPBEXexcGood1 2 4" xfId="640" xr:uid="{00000000-0005-0000-0000-0000C2020000}"/>
    <cellStyle name="SAPBEXexcGood1 3" xfId="641" xr:uid="{00000000-0005-0000-0000-0000C3020000}"/>
    <cellStyle name="SAPBEXexcGood1 4" xfId="994" xr:uid="{975D38BD-50EC-4C95-81C0-E1D080CE8176}"/>
    <cellStyle name="SAPBEXexcGood2" xfId="642" xr:uid="{00000000-0005-0000-0000-0000C4020000}"/>
    <cellStyle name="SAPBEXexcGood2 2" xfId="643" xr:uid="{00000000-0005-0000-0000-0000C5020000}"/>
    <cellStyle name="SAPBEXexcGood2 2 2" xfId="644" xr:uid="{00000000-0005-0000-0000-0000C6020000}"/>
    <cellStyle name="SAPBEXexcGood2 2 3" xfId="645" xr:uid="{00000000-0005-0000-0000-0000C7020000}"/>
    <cellStyle name="SAPBEXexcGood2 2 4" xfId="646" xr:uid="{00000000-0005-0000-0000-0000C8020000}"/>
    <cellStyle name="SAPBEXexcGood2 3" xfId="647" xr:uid="{00000000-0005-0000-0000-0000C9020000}"/>
    <cellStyle name="SAPBEXexcGood2 4" xfId="995" xr:uid="{1FAF9C36-5D7E-4A3D-B7A3-030059BD89BA}"/>
    <cellStyle name="SAPBEXexcGood3" xfId="648" xr:uid="{00000000-0005-0000-0000-0000CA020000}"/>
    <cellStyle name="SAPBEXexcGood3 2" xfId="649" xr:uid="{00000000-0005-0000-0000-0000CB020000}"/>
    <cellStyle name="SAPBEXexcGood3 2 2" xfId="650" xr:uid="{00000000-0005-0000-0000-0000CC020000}"/>
    <cellStyle name="SAPBEXexcGood3 2 3" xfId="651" xr:uid="{00000000-0005-0000-0000-0000CD020000}"/>
    <cellStyle name="SAPBEXexcGood3 2 4" xfId="652" xr:uid="{00000000-0005-0000-0000-0000CE020000}"/>
    <cellStyle name="SAPBEXexcGood3 3" xfId="653" xr:uid="{00000000-0005-0000-0000-0000CF020000}"/>
    <cellStyle name="SAPBEXexcGood3 4" xfId="996" xr:uid="{7F4636E7-CF83-4C7F-905A-B5DDC87DF4E8}"/>
    <cellStyle name="SAPBEXfilterDrill" xfId="654" xr:uid="{00000000-0005-0000-0000-0000D0020000}"/>
    <cellStyle name="SAPBEXfilterDrill 2" xfId="655" xr:uid="{00000000-0005-0000-0000-0000D1020000}"/>
    <cellStyle name="SAPBEXfilterDrill 2 2" xfId="656" xr:uid="{00000000-0005-0000-0000-0000D2020000}"/>
    <cellStyle name="SAPBEXfilterDrill 2 3" xfId="657" xr:uid="{00000000-0005-0000-0000-0000D3020000}"/>
    <cellStyle name="SAPBEXfilterDrill 3" xfId="658" xr:uid="{00000000-0005-0000-0000-0000D4020000}"/>
    <cellStyle name="SAPBEXfilterItem" xfId="659" xr:uid="{00000000-0005-0000-0000-0000D5020000}"/>
    <cellStyle name="SAPBEXfilterItem 2" xfId="660" xr:uid="{00000000-0005-0000-0000-0000D6020000}"/>
    <cellStyle name="SAPBEXfilterItem 2 2" xfId="661" xr:uid="{00000000-0005-0000-0000-0000D7020000}"/>
    <cellStyle name="SAPBEXfilterItem 2 3" xfId="662" xr:uid="{00000000-0005-0000-0000-0000D8020000}"/>
    <cellStyle name="SAPBEXfilterItem 3" xfId="663" xr:uid="{00000000-0005-0000-0000-0000D9020000}"/>
    <cellStyle name="SAPBEXfilterItem 4" xfId="664" xr:uid="{00000000-0005-0000-0000-0000DA020000}"/>
    <cellStyle name="SAPBEXfilterItem 5" xfId="665" xr:uid="{00000000-0005-0000-0000-0000DB020000}"/>
    <cellStyle name="SAPBEXfilterText" xfId="666" xr:uid="{00000000-0005-0000-0000-0000DC020000}"/>
    <cellStyle name="SAPBEXfilterText 2" xfId="667" xr:uid="{00000000-0005-0000-0000-0000DD020000}"/>
    <cellStyle name="SAPBEXfilterText 2 2" xfId="668" xr:uid="{00000000-0005-0000-0000-0000DE020000}"/>
    <cellStyle name="SAPBEXfilterText 2 3" xfId="669" xr:uid="{00000000-0005-0000-0000-0000DF020000}"/>
    <cellStyle name="SAPBEXfilterText 3" xfId="670" xr:uid="{00000000-0005-0000-0000-0000E0020000}"/>
    <cellStyle name="SAPBEXfilterText 4" xfId="671" xr:uid="{00000000-0005-0000-0000-0000E1020000}"/>
    <cellStyle name="SAPBEXfilterText 5" xfId="672" xr:uid="{00000000-0005-0000-0000-0000E2020000}"/>
    <cellStyle name="SAPBEXfilterText 6" xfId="673" xr:uid="{00000000-0005-0000-0000-0000E3020000}"/>
    <cellStyle name="SAPBEXfilterText 7" xfId="674" xr:uid="{00000000-0005-0000-0000-0000E4020000}"/>
    <cellStyle name="SAPBEXfilterText 8" xfId="927" xr:uid="{00000000-0005-0000-0000-0000E5020000}"/>
    <cellStyle name="SAPBEXformats" xfId="675" xr:uid="{00000000-0005-0000-0000-0000E6020000}"/>
    <cellStyle name="SAPBEXformats 2" xfId="676" xr:uid="{00000000-0005-0000-0000-0000E7020000}"/>
    <cellStyle name="SAPBEXformats 2 2" xfId="677" xr:uid="{00000000-0005-0000-0000-0000E8020000}"/>
    <cellStyle name="SAPBEXformats 2 3" xfId="678" xr:uid="{00000000-0005-0000-0000-0000E9020000}"/>
    <cellStyle name="SAPBEXformats 2 4" xfId="679" xr:uid="{00000000-0005-0000-0000-0000EA020000}"/>
    <cellStyle name="SAPBEXformats 3" xfId="680" xr:uid="{00000000-0005-0000-0000-0000EB020000}"/>
    <cellStyle name="SAPBEXformats 4" xfId="998" xr:uid="{A3A7CA6B-C9DE-4186-BD9C-1190078CFEB1}"/>
    <cellStyle name="SAPBEXheaderItem" xfId="681" xr:uid="{00000000-0005-0000-0000-0000EC020000}"/>
    <cellStyle name="SAPBEXheaderItem 2" xfId="682" xr:uid="{00000000-0005-0000-0000-0000ED020000}"/>
    <cellStyle name="SAPBEXheaderItem 2 2" xfId="683" xr:uid="{00000000-0005-0000-0000-0000EE020000}"/>
    <cellStyle name="SAPBEXheaderItem 2 3" xfId="684" xr:uid="{00000000-0005-0000-0000-0000EF020000}"/>
    <cellStyle name="SAPBEXheaderItem 3" xfId="685" xr:uid="{00000000-0005-0000-0000-0000F0020000}"/>
    <cellStyle name="SAPBEXheaderItem 4" xfId="686" xr:uid="{00000000-0005-0000-0000-0000F1020000}"/>
    <cellStyle name="SAPBEXheaderItem 5" xfId="687" xr:uid="{00000000-0005-0000-0000-0000F2020000}"/>
    <cellStyle name="SAPBEXheaderItem 6" xfId="688" xr:uid="{00000000-0005-0000-0000-0000F3020000}"/>
    <cellStyle name="SAPBEXheaderItem 7" xfId="689" xr:uid="{00000000-0005-0000-0000-0000F4020000}"/>
    <cellStyle name="SAPBEXheaderText" xfId="690" xr:uid="{00000000-0005-0000-0000-0000F5020000}"/>
    <cellStyle name="SAPBEXheaderText 2" xfId="691" xr:uid="{00000000-0005-0000-0000-0000F6020000}"/>
    <cellStyle name="SAPBEXheaderText 2 2" xfId="692" xr:uid="{00000000-0005-0000-0000-0000F7020000}"/>
    <cellStyle name="SAPBEXheaderText 2 3" xfId="693" xr:uid="{00000000-0005-0000-0000-0000F8020000}"/>
    <cellStyle name="SAPBEXheaderText 3" xfId="694" xr:uid="{00000000-0005-0000-0000-0000F9020000}"/>
    <cellStyle name="SAPBEXheaderText 4" xfId="695" xr:uid="{00000000-0005-0000-0000-0000FA020000}"/>
    <cellStyle name="SAPBEXheaderText 5" xfId="696" xr:uid="{00000000-0005-0000-0000-0000FB020000}"/>
    <cellStyle name="SAPBEXheaderText 6" xfId="697" xr:uid="{00000000-0005-0000-0000-0000FC020000}"/>
    <cellStyle name="SAPBEXheaderText 7" xfId="698" xr:uid="{00000000-0005-0000-0000-0000FD020000}"/>
    <cellStyle name="SAPBEXheaderText 8" xfId="928" xr:uid="{00000000-0005-0000-0000-0000FE020000}"/>
    <cellStyle name="SAPBEXHLevel0" xfId="699" xr:uid="{00000000-0005-0000-0000-0000FF020000}"/>
    <cellStyle name="SAPBEXHLevel0 2" xfId="700" xr:uid="{00000000-0005-0000-0000-000000030000}"/>
    <cellStyle name="SAPBEXHLevel0 2 2" xfId="701" xr:uid="{00000000-0005-0000-0000-000001030000}"/>
    <cellStyle name="SAPBEXHLevel0 2 2 2" xfId="702" xr:uid="{00000000-0005-0000-0000-000002030000}"/>
    <cellStyle name="SAPBEXHLevel0 2 3" xfId="703" xr:uid="{00000000-0005-0000-0000-000003030000}"/>
    <cellStyle name="SAPBEXHLevel0 3" xfId="704" xr:uid="{00000000-0005-0000-0000-000004030000}"/>
    <cellStyle name="SAPBEXHLevel0 3 2" xfId="705" xr:uid="{00000000-0005-0000-0000-000005030000}"/>
    <cellStyle name="SAPBEXHLevel0 4" xfId="706" xr:uid="{00000000-0005-0000-0000-000006030000}"/>
    <cellStyle name="SAPBEXHLevel0 5" xfId="707" xr:uid="{00000000-0005-0000-0000-000007030000}"/>
    <cellStyle name="SAPBEXHLevel0 6" xfId="999" xr:uid="{2518EB4E-4F39-4214-8704-7BEE75EA2F6A}"/>
    <cellStyle name="SAPBEXHLevel0X" xfId="708" xr:uid="{00000000-0005-0000-0000-000008030000}"/>
    <cellStyle name="SAPBEXHLevel0X 2" xfId="709" xr:uid="{00000000-0005-0000-0000-000009030000}"/>
    <cellStyle name="SAPBEXHLevel0X 2 2" xfId="710" xr:uid="{00000000-0005-0000-0000-00000A030000}"/>
    <cellStyle name="SAPBEXHLevel0X 2 2 2" xfId="711" xr:uid="{00000000-0005-0000-0000-00000B030000}"/>
    <cellStyle name="SAPBEXHLevel0X 2 3" xfId="712" xr:uid="{00000000-0005-0000-0000-00000C030000}"/>
    <cellStyle name="SAPBEXHLevel0X 2 4" xfId="713" xr:uid="{00000000-0005-0000-0000-00000D030000}"/>
    <cellStyle name="SAPBEXHLevel0X 2 5" xfId="1019" xr:uid="{B1BB38B5-2717-4015-A2B4-E0743DC1D55F}"/>
    <cellStyle name="SAPBEXHLevel0X 3" xfId="714" xr:uid="{00000000-0005-0000-0000-00000E030000}"/>
    <cellStyle name="SAPBEXHLevel0X 4" xfId="715" xr:uid="{00000000-0005-0000-0000-00000F030000}"/>
    <cellStyle name="SAPBEXHLevel0X 5" xfId="716" xr:uid="{00000000-0005-0000-0000-000010030000}"/>
    <cellStyle name="SAPBEXHLevel0X 6" xfId="717" xr:uid="{00000000-0005-0000-0000-000011030000}"/>
    <cellStyle name="SAPBEXHLevel0X 7" xfId="718" xr:uid="{00000000-0005-0000-0000-000012030000}"/>
    <cellStyle name="SAPBEXHLevel0X 8" xfId="929" xr:uid="{00000000-0005-0000-0000-000013030000}"/>
    <cellStyle name="SAPBEXHLevel0X 9" xfId="1000" xr:uid="{35B58482-EC76-4007-B18A-0894FC1136AB}"/>
    <cellStyle name="SAPBEXHLevel1" xfId="719" xr:uid="{00000000-0005-0000-0000-000014030000}"/>
    <cellStyle name="SAPBEXHLevel1 2" xfId="720" xr:uid="{00000000-0005-0000-0000-000015030000}"/>
    <cellStyle name="SAPBEXHLevel1 2 2" xfId="721" xr:uid="{00000000-0005-0000-0000-000016030000}"/>
    <cellStyle name="SAPBEXHLevel1 2 2 2" xfId="722" xr:uid="{00000000-0005-0000-0000-000017030000}"/>
    <cellStyle name="SAPBEXHLevel1 3" xfId="723" xr:uid="{00000000-0005-0000-0000-000018030000}"/>
    <cellStyle name="SAPBEXHLevel1 3 2" xfId="724" xr:uid="{00000000-0005-0000-0000-000019030000}"/>
    <cellStyle name="SAPBEXHLevel1 3 3" xfId="956" xr:uid="{00000000-0005-0000-0000-00001A030000}"/>
    <cellStyle name="SAPBEXHLevel1 4" xfId="725" xr:uid="{00000000-0005-0000-0000-00001B030000}"/>
    <cellStyle name="SAPBEXHLevel1 5" xfId="726" xr:uid="{00000000-0005-0000-0000-00001C030000}"/>
    <cellStyle name="SAPBEXHLevel1 6" xfId="1001" xr:uid="{505BB1E1-80C0-4A80-98DA-8DD6423B1492}"/>
    <cellStyle name="SAPBEXHLevel1X" xfId="727" xr:uid="{00000000-0005-0000-0000-00001D030000}"/>
    <cellStyle name="SAPBEXHLevel1X 2" xfId="728" xr:uid="{00000000-0005-0000-0000-00001E030000}"/>
    <cellStyle name="SAPBEXHLevel1X 2 2" xfId="729" xr:uid="{00000000-0005-0000-0000-00001F030000}"/>
    <cellStyle name="SAPBEXHLevel1X 2 2 2" xfId="730" xr:uid="{00000000-0005-0000-0000-000020030000}"/>
    <cellStyle name="SAPBEXHLevel1X 2 3" xfId="731" xr:uid="{00000000-0005-0000-0000-000021030000}"/>
    <cellStyle name="SAPBEXHLevel1X 2 4" xfId="732" xr:uid="{00000000-0005-0000-0000-000022030000}"/>
    <cellStyle name="SAPBEXHLevel1X 2 5" xfId="1020" xr:uid="{C505DA32-3865-4FD8-B252-267B913EC681}"/>
    <cellStyle name="SAPBEXHLevel1X 3" xfId="733" xr:uid="{00000000-0005-0000-0000-000023030000}"/>
    <cellStyle name="SAPBEXHLevel1X 4" xfId="734" xr:uid="{00000000-0005-0000-0000-000024030000}"/>
    <cellStyle name="SAPBEXHLevel1X 5" xfId="735" xr:uid="{00000000-0005-0000-0000-000025030000}"/>
    <cellStyle name="SAPBEXHLevel1X 6" xfId="736" xr:uid="{00000000-0005-0000-0000-000026030000}"/>
    <cellStyle name="SAPBEXHLevel1X 7" xfId="737" xr:uid="{00000000-0005-0000-0000-000027030000}"/>
    <cellStyle name="SAPBEXHLevel1X 8" xfId="930" xr:uid="{00000000-0005-0000-0000-000028030000}"/>
    <cellStyle name="SAPBEXHLevel1X 9" xfId="1002" xr:uid="{5FED6963-24A8-437A-BB6B-E2A680E219E5}"/>
    <cellStyle name="SAPBEXHLevel2" xfId="738" xr:uid="{00000000-0005-0000-0000-000029030000}"/>
    <cellStyle name="SAPBEXHLevel2 2" xfId="739" xr:uid="{00000000-0005-0000-0000-00002A030000}"/>
    <cellStyle name="SAPBEXHLevel2 2 2" xfId="740" xr:uid="{00000000-0005-0000-0000-00002B030000}"/>
    <cellStyle name="SAPBEXHLevel2 2 2 2" xfId="741" xr:uid="{00000000-0005-0000-0000-00002C030000}"/>
    <cellStyle name="SAPBEXHLevel2 3" xfId="742" xr:uid="{00000000-0005-0000-0000-00002D030000}"/>
    <cellStyle name="SAPBEXHLevel2 3 2" xfId="743" xr:uid="{00000000-0005-0000-0000-00002E030000}"/>
    <cellStyle name="SAPBEXHLevel2 3 3" xfId="957" xr:uid="{00000000-0005-0000-0000-00002F030000}"/>
    <cellStyle name="SAPBEXHLevel2 4" xfId="744" xr:uid="{00000000-0005-0000-0000-000030030000}"/>
    <cellStyle name="SAPBEXHLevel2 5" xfId="745" xr:uid="{00000000-0005-0000-0000-000031030000}"/>
    <cellStyle name="SAPBEXHLevel2 6" xfId="1003" xr:uid="{53377A6E-05B1-4592-9AFD-EA532033689D}"/>
    <cellStyle name="SAPBEXHLevel2X" xfId="746" xr:uid="{00000000-0005-0000-0000-000032030000}"/>
    <cellStyle name="SAPBEXHLevel2X 2" xfId="747" xr:uid="{00000000-0005-0000-0000-000033030000}"/>
    <cellStyle name="SAPBEXHLevel2X 2 2" xfId="748" xr:uid="{00000000-0005-0000-0000-000034030000}"/>
    <cellStyle name="SAPBEXHLevel2X 2 2 2" xfId="749" xr:uid="{00000000-0005-0000-0000-000035030000}"/>
    <cellStyle name="SAPBEXHLevel2X 2 3" xfId="750" xr:uid="{00000000-0005-0000-0000-000036030000}"/>
    <cellStyle name="SAPBEXHLevel2X 2 4" xfId="751" xr:uid="{00000000-0005-0000-0000-000037030000}"/>
    <cellStyle name="SAPBEXHLevel2X 2 5" xfId="1021" xr:uid="{FC060A38-B7B4-4D38-BD95-7196C2E05617}"/>
    <cellStyle name="SAPBEXHLevel2X 3" xfId="752" xr:uid="{00000000-0005-0000-0000-000038030000}"/>
    <cellStyle name="SAPBEXHLevel2X 4" xfId="753" xr:uid="{00000000-0005-0000-0000-000039030000}"/>
    <cellStyle name="SAPBEXHLevel2X 5" xfId="754" xr:uid="{00000000-0005-0000-0000-00003A030000}"/>
    <cellStyle name="SAPBEXHLevel2X 6" xfId="755" xr:uid="{00000000-0005-0000-0000-00003B030000}"/>
    <cellStyle name="SAPBEXHLevel2X 7" xfId="756" xr:uid="{00000000-0005-0000-0000-00003C030000}"/>
    <cellStyle name="SAPBEXHLevel2X 8" xfId="931" xr:uid="{00000000-0005-0000-0000-00003D030000}"/>
    <cellStyle name="SAPBEXHLevel2X 9" xfId="1004" xr:uid="{C3DDCAF5-8EE6-4054-8EE9-5A0528AA73CB}"/>
    <cellStyle name="SAPBEXHLevel3" xfId="757" xr:uid="{00000000-0005-0000-0000-00003E030000}"/>
    <cellStyle name="SAPBEXHLevel3 2" xfId="758" xr:uid="{00000000-0005-0000-0000-00003F030000}"/>
    <cellStyle name="SAPBEXHLevel3 2 2" xfId="759" xr:uid="{00000000-0005-0000-0000-000040030000}"/>
    <cellStyle name="SAPBEXHLevel3 2 2 2" xfId="760" xr:uid="{00000000-0005-0000-0000-000041030000}"/>
    <cellStyle name="SAPBEXHLevel3 2 3" xfId="933" xr:uid="{00000000-0005-0000-0000-000042030000}"/>
    <cellStyle name="SAPBEXHLevel3 3" xfId="761" xr:uid="{00000000-0005-0000-0000-000043030000}"/>
    <cellStyle name="SAPBEXHLevel3 3 2" xfId="762" xr:uid="{00000000-0005-0000-0000-000044030000}"/>
    <cellStyle name="SAPBEXHLevel3 4" xfId="763" xr:uid="{00000000-0005-0000-0000-000045030000}"/>
    <cellStyle name="SAPBEXHLevel3 4 2" xfId="958" xr:uid="{00000000-0005-0000-0000-000046030000}"/>
    <cellStyle name="SAPBEXHLevel3 5" xfId="764" xr:uid="{00000000-0005-0000-0000-000047030000}"/>
    <cellStyle name="SAPBEXHLevel3 6" xfId="932" xr:uid="{00000000-0005-0000-0000-000048030000}"/>
    <cellStyle name="SAPBEXHLevel3X" xfId="765" xr:uid="{00000000-0005-0000-0000-000049030000}"/>
    <cellStyle name="SAPBEXHLevel3X 2" xfId="766" xr:uid="{00000000-0005-0000-0000-00004A030000}"/>
    <cellStyle name="SAPBEXHLevel3X 2 2" xfId="767" xr:uid="{00000000-0005-0000-0000-00004B030000}"/>
    <cellStyle name="SAPBEXHLevel3X 2 2 2" xfId="768" xr:uid="{00000000-0005-0000-0000-00004C030000}"/>
    <cellStyle name="SAPBEXHLevel3X 2 3" xfId="769" xr:uid="{00000000-0005-0000-0000-00004D030000}"/>
    <cellStyle name="SAPBEXHLevel3X 2 4" xfId="770" xr:uid="{00000000-0005-0000-0000-00004E030000}"/>
    <cellStyle name="SAPBEXHLevel3X 2 5" xfId="1022" xr:uid="{BB674809-CC65-40C7-BC06-FBBA8DDB96B4}"/>
    <cellStyle name="SAPBEXHLevel3X 3" xfId="771" xr:uid="{00000000-0005-0000-0000-00004F030000}"/>
    <cellStyle name="SAPBEXHLevel3X 4" xfId="772" xr:uid="{00000000-0005-0000-0000-000050030000}"/>
    <cellStyle name="SAPBEXHLevel3X 5" xfId="773" xr:uid="{00000000-0005-0000-0000-000051030000}"/>
    <cellStyle name="SAPBEXHLevel3X 6" xfId="774" xr:uid="{00000000-0005-0000-0000-000052030000}"/>
    <cellStyle name="SAPBEXHLevel3X 7" xfId="775" xr:uid="{00000000-0005-0000-0000-000053030000}"/>
    <cellStyle name="SAPBEXHLevel3X 8" xfId="934" xr:uid="{00000000-0005-0000-0000-000054030000}"/>
    <cellStyle name="SAPBEXHLevel3X 9" xfId="1006" xr:uid="{C3C1216A-1A2C-4903-B534-B00DDC765F72}"/>
    <cellStyle name="SAPBEXinputData" xfId="776" xr:uid="{00000000-0005-0000-0000-000055030000}"/>
    <cellStyle name="SAPBEXinputData 2" xfId="777" xr:uid="{00000000-0005-0000-0000-000056030000}"/>
    <cellStyle name="SAPBEXinputData 2 2" xfId="778" xr:uid="{00000000-0005-0000-0000-000057030000}"/>
    <cellStyle name="SAPBEXinputData 2 3" xfId="779" xr:uid="{00000000-0005-0000-0000-000058030000}"/>
    <cellStyle name="SAPBEXinputData 2 4" xfId="1023" xr:uid="{BC23FBAF-82E8-4991-831B-FCF14EA819F6}"/>
    <cellStyle name="SAPBEXinputData 3" xfId="780" xr:uid="{00000000-0005-0000-0000-000059030000}"/>
    <cellStyle name="SAPBEXinputData 4" xfId="781" xr:uid="{00000000-0005-0000-0000-00005A030000}"/>
    <cellStyle name="SAPBEXinputData 5" xfId="782" xr:uid="{00000000-0005-0000-0000-00005B030000}"/>
    <cellStyle name="SAPBEXinputData 6" xfId="783" xr:uid="{00000000-0005-0000-0000-00005C030000}"/>
    <cellStyle name="SAPBEXinputData 7" xfId="784" xr:uid="{00000000-0005-0000-0000-00005D030000}"/>
    <cellStyle name="SAPBEXinputData 8" xfId="935" xr:uid="{00000000-0005-0000-0000-00005E030000}"/>
    <cellStyle name="SAPBEXinputData 9" xfId="1007" xr:uid="{CE322EB1-8609-49F1-9D27-293A8E1CE3DB}"/>
    <cellStyle name="SAPBEXItemHeader" xfId="785" xr:uid="{00000000-0005-0000-0000-00005F030000}"/>
    <cellStyle name="SAPBEXresData" xfId="786" xr:uid="{00000000-0005-0000-0000-000060030000}"/>
    <cellStyle name="SAPBEXresData 2" xfId="787" xr:uid="{00000000-0005-0000-0000-000061030000}"/>
    <cellStyle name="SAPBEXresData 2 2" xfId="788" xr:uid="{00000000-0005-0000-0000-000062030000}"/>
    <cellStyle name="SAPBEXresData 2 3" xfId="789" xr:uid="{00000000-0005-0000-0000-000063030000}"/>
    <cellStyle name="SAPBEXresData 2 4" xfId="790" xr:uid="{00000000-0005-0000-0000-000064030000}"/>
    <cellStyle name="SAPBEXresData 3" xfId="791" xr:uid="{00000000-0005-0000-0000-000065030000}"/>
    <cellStyle name="SAPBEXresData 4" xfId="936" xr:uid="{00000000-0005-0000-0000-000066030000}"/>
    <cellStyle name="SAPBEXresData 5" xfId="1008" xr:uid="{734B392D-C640-4C6F-8ECC-71DDB8462F64}"/>
    <cellStyle name="SAPBEXresDataEmph" xfId="792" xr:uid="{00000000-0005-0000-0000-000067030000}"/>
    <cellStyle name="SAPBEXresDataEmph 2" xfId="793" xr:uid="{00000000-0005-0000-0000-000068030000}"/>
    <cellStyle name="SAPBEXresDataEmph 2 2" xfId="794" xr:uid="{00000000-0005-0000-0000-000069030000}"/>
    <cellStyle name="SAPBEXresDataEmph 2 3" xfId="795" xr:uid="{00000000-0005-0000-0000-00006A030000}"/>
    <cellStyle name="SAPBEXresDataEmph 2 4" xfId="796" xr:uid="{00000000-0005-0000-0000-00006B030000}"/>
    <cellStyle name="SAPBEXresDataEmph 3" xfId="797" xr:uid="{00000000-0005-0000-0000-00006C030000}"/>
    <cellStyle name="SAPBEXresDataEmph 4" xfId="937" xr:uid="{00000000-0005-0000-0000-00006D030000}"/>
    <cellStyle name="SAPBEXresDataEmph 5" xfId="1009" xr:uid="{FAA9231D-F802-44B9-92E3-4A9611B767D8}"/>
    <cellStyle name="SAPBEXresItem" xfId="798" xr:uid="{00000000-0005-0000-0000-00006E030000}"/>
    <cellStyle name="SAPBEXresItem 2" xfId="799" xr:uid="{00000000-0005-0000-0000-00006F030000}"/>
    <cellStyle name="SAPBEXresItem 2 2" xfId="800" xr:uid="{00000000-0005-0000-0000-000070030000}"/>
    <cellStyle name="SAPBEXresItem 2 3" xfId="801" xr:uid="{00000000-0005-0000-0000-000071030000}"/>
    <cellStyle name="SAPBEXresItem 2 4" xfId="802" xr:uid="{00000000-0005-0000-0000-000072030000}"/>
    <cellStyle name="SAPBEXresItem 3" xfId="803" xr:uid="{00000000-0005-0000-0000-000073030000}"/>
    <cellStyle name="SAPBEXresItem 4" xfId="938" xr:uid="{00000000-0005-0000-0000-000074030000}"/>
    <cellStyle name="SAPBEXresItem 5" xfId="1010" xr:uid="{A74B44A0-7B61-4FAE-AD04-B7EFCA6B7ECC}"/>
    <cellStyle name="SAPBEXresItemX" xfId="804" xr:uid="{00000000-0005-0000-0000-000075030000}"/>
    <cellStyle name="SAPBEXresItemX 2" xfId="805" xr:uid="{00000000-0005-0000-0000-000076030000}"/>
    <cellStyle name="SAPBEXresItemX 2 2" xfId="806" xr:uid="{00000000-0005-0000-0000-000077030000}"/>
    <cellStyle name="SAPBEXresItemX 2 3" xfId="807" xr:uid="{00000000-0005-0000-0000-000078030000}"/>
    <cellStyle name="SAPBEXresItemX 2 4" xfId="808" xr:uid="{00000000-0005-0000-0000-000079030000}"/>
    <cellStyle name="SAPBEXresItemX 3" xfId="809" xr:uid="{00000000-0005-0000-0000-00007A030000}"/>
    <cellStyle name="SAPBEXresItemX 4" xfId="939" xr:uid="{00000000-0005-0000-0000-00007B030000}"/>
    <cellStyle name="SAPBEXresItemX 5" xfId="1011" xr:uid="{6CB71B16-4849-4F85-BF89-8CB60151EC30}"/>
    <cellStyle name="SAPBEXstdData" xfId="810" xr:uid="{00000000-0005-0000-0000-00007C030000}"/>
    <cellStyle name="SAPBEXstdData 2" xfId="811" xr:uid="{00000000-0005-0000-0000-00007D030000}"/>
    <cellStyle name="SAPBEXstdData 2 2" xfId="812" xr:uid="{00000000-0005-0000-0000-00007E030000}"/>
    <cellStyle name="SAPBEXstdData 2 2 2" xfId="941" xr:uid="{00000000-0005-0000-0000-00007F030000}"/>
    <cellStyle name="SAPBEXstdData 2 3" xfId="940" xr:uid="{00000000-0005-0000-0000-000080030000}"/>
    <cellStyle name="SAPBEXstdData 3" xfId="813" xr:uid="{00000000-0005-0000-0000-000081030000}"/>
    <cellStyle name="SAPBEXstdData 4" xfId="814" xr:uid="{00000000-0005-0000-0000-000082030000}"/>
    <cellStyle name="SAPBEXstdData 5" xfId="815" xr:uid="{00000000-0005-0000-0000-000083030000}"/>
    <cellStyle name="SAPBEXstdData_2009 g _150609" xfId="816" xr:uid="{00000000-0005-0000-0000-000084030000}"/>
    <cellStyle name="SAPBEXstdDataEmph" xfId="817" xr:uid="{00000000-0005-0000-0000-000085030000}"/>
    <cellStyle name="SAPBEXstdDataEmph 2" xfId="818" xr:uid="{00000000-0005-0000-0000-000086030000}"/>
    <cellStyle name="SAPBEXstdDataEmph 2 2" xfId="819" xr:uid="{00000000-0005-0000-0000-000087030000}"/>
    <cellStyle name="SAPBEXstdDataEmph 2 3" xfId="820" xr:uid="{00000000-0005-0000-0000-000088030000}"/>
    <cellStyle name="SAPBEXstdDataEmph 2 4" xfId="821" xr:uid="{00000000-0005-0000-0000-000089030000}"/>
    <cellStyle name="SAPBEXstdDataEmph 3" xfId="822" xr:uid="{00000000-0005-0000-0000-00008A030000}"/>
    <cellStyle name="SAPBEXstdDataEmph 4" xfId="1012" xr:uid="{36D7EBC5-5662-4E8E-AD18-4F1B987080CE}"/>
    <cellStyle name="SAPBEXstdItem" xfId="823" xr:uid="{00000000-0005-0000-0000-00008B030000}"/>
    <cellStyle name="SAPBEXstdItem 2" xfId="824" xr:uid="{00000000-0005-0000-0000-00008C030000}"/>
    <cellStyle name="SAPBEXstdItem 2 2" xfId="825" xr:uid="{00000000-0005-0000-0000-00008D030000}"/>
    <cellStyle name="SAPBEXstdItem 2 3" xfId="826" xr:uid="{00000000-0005-0000-0000-00008E030000}"/>
    <cellStyle name="SAPBEXstdItem 2 4" xfId="827" xr:uid="{00000000-0005-0000-0000-00008F030000}"/>
    <cellStyle name="SAPBEXstdItem 3" xfId="828" xr:uid="{00000000-0005-0000-0000-000090030000}"/>
    <cellStyle name="SAPBEXstdItem 3 2" xfId="829" xr:uid="{00000000-0005-0000-0000-000091030000}"/>
    <cellStyle name="SAPBEXstdItem 3 3" xfId="959" xr:uid="{00000000-0005-0000-0000-000092030000}"/>
    <cellStyle name="SAPBEXstdItem 4" xfId="830" xr:uid="{00000000-0005-0000-0000-000093030000}"/>
    <cellStyle name="SAPBEXstdItem 5" xfId="831" xr:uid="{00000000-0005-0000-0000-000094030000}"/>
    <cellStyle name="SAPBEXstdItem 6" xfId="942" xr:uid="{00000000-0005-0000-0000-000095030000}"/>
    <cellStyle name="SAPBEXstdItem_FMLikp03_081208_15_aprrez" xfId="832" xr:uid="{00000000-0005-0000-0000-000096030000}"/>
    <cellStyle name="SAPBEXstdItemX" xfId="833" xr:uid="{00000000-0005-0000-0000-000097030000}"/>
    <cellStyle name="SAPBEXstdItemX 2" xfId="834" xr:uid="{00000000-0005-0000-0000-000098030000}"/>
    <cellStyle name="SAPBEXstdItemX 2 2" xfId="835" xr:uid="{00000000-0005-0000-0000-000099030000}"/>
    <cellStyle name="SAPBEXstdItemX 2 3" xfId="836" xr:uid="{00000000-0005-0000-0000-00009A030000}"/>
    <cellStyle name="SAPBEXstdItemX 2 4" xfId="837" xr:uid="{00000000-0005-0000-0000-00009B030000}"/>
    <cellStyle name="SAPBEXstdItemX 3" xfId="838" xr:uid="{00000000-0005-0000-0000-00009C030000}"/>
    <cellStyle name="SAPBEXstdItemX 4" xfId="943" xr:uid="{00000000-0005-0000-0000-00009D030000}"/>
    <cellStyle name="SAPBEXstdItemX 5" xfId="1013" xr:uid="{DBFD9777-6D58-46E0-A553-F13DCF9E6220}"/>
    <cellStyle name="SAPBEXtitle" xfId="839" xr:uid="{00000000-0005-0000-0000-00009E030000}"/>
    <cellStyle name="SAPBEXtitle 2" xfId="840" xr:uid="{00000000-0005-0000-0000-00009F030000}"/>
    <cellStyle name="SAPBEXtitle 2 2" xfId="841" xr:uid="{00000000-0005-0000-0000-0000A0030000}"/>
    <cellStyle name="SAPBEXtitle 2 3" xfId="842" xr:uid="{00000000-0005-0000-0000-0000A1030000}"/>
    <cellStyle name="SAPBEXtitle 3" xfId="843" xr:uid="{00000000-0005-0000-0000-0000A2030000}"/>
    <cellStyle name="SAPBEXtitle 4" xfId="844" xr:uid="{00000000-0005-0000-0000-0000A3030000}"/>
    <cellStyle name="SAPBEXtitle 5" xfId="845" xr:uid="{00000000-0005-0000-0000-0000A4030000}"/>
    <cellStyle name="SAPBEXtitle 6" xfId="846" xr:uid="{00000000-0005-0000-0000-0000A5030000}"/>
    <cellStyle name="SAPBEXtitle 7" xfId="847" xr:uid="{00000000-0005-0000-0000-0000A6030000}"/>
    <cellStyle name="SAPBEXunassignedItem" xfId="848" xr:uid="{00000000-0005-0000-0000-0000A7030000}"/>
    <cellStyle name="SAPBEXundefined" xfId="849" xr:uid="{00000000-0005-0000-0000-0000A8030000}"/>
    <cellStyle name="SAPBEXundefined 2" xfId="850" xr:uid="{00000000-0005-0000-0000-0000A9030000}"/>
    <cellStyle name="SAPBEXundefined 2 2" xfId="851" xr:uid="{00000000-0005-0000-0000-0000AA030000}"/>
    <cellStyle name="SAPBEXundefined 2 3" xfId="852" xr:uid="{00000000-0005-0000-0000-0000AB030000}"/>
    <cellStyle name="SAPBEXundefined 2 4" xfId="853" xr:uid="{00000000-0005-0000-0000-0000AC030000}"/>
    <cellStyle name="SAPBEXundefined 3" xfId="854" xr:uid="{00000000-0005-0000-0000-0000AD030000}"/>
    <cellStyle name="SAPBEXundefined 4" xfId="855" xr:uid="{00000000-0005-0000-0000-0000AE030000}"/>
    <cellStyle name="SAPBEXundefined 5" xfId="856" xr:uid="{00000000-0005-0000-0000-0000AF030000}"/>
    <cellStyle name="SAPBEXundefined 6" xfId="1014" xr:uid="{736CBF74-F726-4495-8EF7-C68B13591ADD}"/>
    <cellStyle name="Sheet Title" xfId="857" xr:uid="{00000000-0005-0000-0000-0000B0030000}"/>
    <cellStyle name="Skaitli" xfId="858" xr:uid="{00000000-0005-0000-0000-0000B1030000}"/>
    <cellStyle name="Skaitli,0" xfId="859" xr:uid="{00000000-0005-0000-0000-0000B2030000}"/>
    <cellStyle name="Slikts 2" xfId="944" xr:uid="{00000000-0005-0000-0000-0000B3030000}"/>
    <cellStyle name="Stils 1" xfId="860" xr:uid="{00000000-0005-0000-0000-0000B4030000}"/>
    <cellStyle name="Style 1" xfId="861" xr:uid="{00000000-0005-0000-0000-0000B5030000}"/>
    <cellStyle name="Title 2" xfId="862" xr:uid="{00000000-0005-0000-0000-0000B6030000}"/>
    <cellStyle name="Title 2 2" xfId="863" xr:uid="{00000000-0005-0000-0000-0000B7030000}"/>
    <cellStyle name="Title 2 3" xfId="864" xr:uid="{00000000-0005-0000-0000-0000B8030000}"/>
    <cellStyle name="Total 2" xfId="865" xr:uid="{00000000-0005-0000-0000-0000B9030000}"/>
    <cellStyle name="Total 2 2" xfId="866" xr:uid="{00000000-0005-0000-0000-0000BA030000}"/>
    <cellStyle name="Total 3" xfId="1016" xr:uid="{8ED41347-3885-4160-ABE0-6F31C266A2A6}"/>
    <cellStyle name="V?st." xfId="867" xr:uid="{00000000-0005-0000-0000-0000BB030000}"/>
    <cellStyle name="V?st. 2" xfId="868" xr:uid="{00000000-0005-0000-0000-0000BC030000}"/>
    <cellStyle name="V?st. 3" xfId="869" xr:uid="{00000000-0005-0000-0000-0000BD030000}"/>
    <cellStyle name="Væst." xfId="870" xr:uid="{00000000-0005-0000-0000-0000BE030000}"/>
    <cellStyle name="Vęst." xfId="872" xr:uid="{00000000-0005-0000-0000-0000BF030000}"/>
    <cellStyle name="Vēst." xfId="871" xr:uid="{00000000-0005-0000-0000-0000C0030000}"/>
    <cellStyle name="Vēst. 2" xfId="873" xr:uid="{00000000-0005-0000-0000-0000C1030000}"/>
    <cellStyle name="Virsraksts 1 2" xfId="945" xr:uid="{00000000-0005-0000-0000-0000C2030000}"/>
    <cellStyle name="Virsraksts 2 2" xfId="946" xr:uid="{00000000-0005-0000-0000-0000C3030000}"/>
    <cellStyle name="Virsraksts 3 2" xfId="949" xr:uid="{00000000-0005-0000-0000-0000C4030000}"/>
    <cellStyle name="Virsraksts 3 3" xfId="947" xr:uid="{00000000-0005-0000-0000-0000C5030000}"/>
    <cellStyle name="Virsraksts 4 2" xfId="948" xr:uid="{00000000-0005-0000-0000-0000C6030000}"/>
    <cellStyle name="Warning Text 2" xfId="874" xr:uid="{00000000-0005-0000-0000-0000C7030000}"/>
    <cellStyle name="Warning Text 2 2" xfId="875" xr:uid="{00000000-0005-0000-0000-0000C8030000}"/>
    <cellStyle name="Warning Text 2 3" xfId="876" xr:uid="{00000000-0005-0000-0000-0000C9030000}"/>
    <cellStyle name="Warning Text 3" xfId="877" xr:uid="{00000000-0005-0000-0000-0000CA030000}"/>
  </cellStyles>
  <dxfs count="0"/>
  <tableStyles count="0" defaultTableStyle="TableStyleMedium9" defaultPivotStyle="PivotStyleLight16"/>
  <colors>
    <mruColors>
      <color rgb="FFCCFF99"/>
      <color rgb="FFFFFF99"/>
      <color rgb="FFCCFFCC"/>
      <color rgb="FFFFFF66"/>
      <color rgb="FF0000FF"/>
      <color rgb="FF009900"/>
      <color rgb="FFFFCC66"/>
      <color rgb="FFFFFFCC"/>
      <color rgb="FFFF99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FE32-F0FD-41A5-9341-9B6CFA9CBBAD}">
  <dimension ref="A2:S64"/>
  <sheetViews>
    <sheetView tabSelected="1" topLeftCell="E1" zoomScaleNormal="100" workbookViewId="0">
      <selection activeCell="R60" sqref="R60"/>
    </sheetView>
  </sheetViews>
  <sheetFormatPr defaultRowHeight="12.75"/>
  <cols>
    <col min="1" max="1" width="5.140625" customWidth="1"/>
    <col min="2" max="2" width="22.140625" customWidth="1"/>
    <col min="3" max="3" width="15.7109375" style="13" customWidth="1"/>
    <col min="4" max="8" width="12.7109375" customWidth="1"/>
    <col min="9" max="12" width="12.7109375" style="13" customWidth="1"/>
    <col min="13" max="13" width="15.42578125" style="13" customWidth="1"/>
    <col min="14" max="15" width="12.7109375" style="13" customWidth="1"/>
    <col min="16" max="16" width="7.42578125" customWidth="1"/>
    <col min="17" max="17" width="15" customWidth="1"/>
    <col min="18" max="19" width="12.7109375" customWidth="1"/>
    <col min="21" max="21" width="14.7109375" customWidth="1"/>
  </cols>
  <sheetData>
    <row r="2" spans="1:19" ht="20.25">
      <c r="B2" s="45" t="s">
        <v>138</v>
      </c>
      <c r="N2" s="299" t="s">
        <v>148</v>
      </c>
      <c r="O2" s="300"/>
      <c r="P2" s="300"/>
      <c r="Q2" s="233">
        <v>150711159</v>
      </c>
    </row>
    <row r="3" spans="1:19" ht="15.75">
      <c r="L3" s="181"/>
      <c r="N3" s="301" t="s">
        <v>149</v>
      </c>
      <c r="O3" s="302"/>
      <c r="P3" s="302"/>
      <c r="Q3" s="238">
        <f>Q2*0.7</f>
        <v>105497811.3</v>
      </c>
    </row>
    <row r="4" spans="1:19" ht="38.25" customHeight="1">
      <c r="B4" s="303" t="s">
        <v>63</v>
      </c>
      <c r="C4" s="304"/>
      <c r="D4" s="305"/>
      <c r="E4" s="306" t="s">
        <v>68</v>
      </c>
      <c r="F4" s="307"/>
      <c r="H4" s="269"/>
      <c r="I4" s="305"/>
      <c r="J4" s="305"/>
      <c r="K4" s="182" t="s">
        <v>71</v>
      </c>
      <c r="M4" s="88"/>
      <c r="N4" s="301" t="s">
        <v>150</v>
      </c>
      <c r="O4" s="302"/>
      <c r="P4" s="302"/>
      <c r="Q4" s="238">
        <f>Q2*0.3</f>
        <v>45213347.699999996</v>
      </c>
      <c r="S4" s="239" t="s">
        <v>147</v>
      </c>
    </row>
    <row r="5" spans="1:19" ht="15.75">
      <c r="B5" s="262" t="s">
        <v>36</v>
      </c>
      <c r="C5" s="263"/>
      <c r="D5" s="264"/>
      <c r="E5" s="265">
        <v>1</v>
      </c>
      <c r="F5" s="266"/>
      <c r="H5" s="267" t="s">
        <v>72</v>
      </c>
      <c r="I5" s="268"/>
      <c r="J5" s="269"/>
      <c r="K5" s="273">
        <f>K16</f>
        <v>469.50073525679306</v>
      </c>
    </row>
    <row r="6" spans="1:19" ht="15.75">
      <c r="B6" s="275" t="s">
        <v>64</v>
      </c>
      <c r="C6" s="276"/>
      <c r="D6" s="277"/>
      <c r="E6" s="278">
        <v>2.34</v>
      </c>
      <c r="F6" s="279"/>
      <c r="H6" s="270"/>
      <c r="I6" s="270"/>
      <c r="J6" s="269"/>
      <c r="K6" s="274"/>
      <c r="N6" s="248" t="s">
        <v>142</v>
      </c>
      <c r="O6" s="249"/>
      <c r="P6" s="249"/>
      <c r="Q6" s="251">
        <v>35874584</v>
      </c>
    </row>
    <row r="7" spans="1:19" ht="15.75">
      <c r="B7" s="280" t="s">
        <v>65</v>
      </c>
      <c r="C7" s="281"/>
      <c r="D7" s="277"/>
      <c r="E7" s="278">
        <v>3.26</v>
      </c>
      <c r="F7" s="279"/>
      <c r="H7" s="267" t="s">
        <v>73</v>
      </c>
      <c r="I7" s="268"/>
      <c r="J7" s="269"/>
      <c r="K7" s="282">
        <f>MAX(K18:K60)</f>
        <v>684.22257255929321</v>
      </c>
      <c r="N7" s="248" t="s">
        <v>143</v>
      </c>
      <c r="O7" s="250"/>
      <c r="P7" s="249"/>
      <c r="Q7" s="251">
        <f>Q4</f>
        <v>45213347.699999996</v>
      </c>
    </row>
    <row r="8" spans="1:19" ht="15.75">
      <c r="B8" s="275" t="s">
        <v>66</v>
      </c>
      <c r="C8" s="276"/>
      <c r="D8" s="277"/>
      <c r="E8" s="278">
        <v>0.74</v>
      </c>
      <c r="F8" s="279"/>
      <c r="H8" s="270"/>
      <c r="I8" s="270"/>
      <c r="J8" s="269"/>
      <c r="K8" s="283"/>
      <c r="M8" s="8"/>
      <c r="N8" s="296" t="s">
        <v>35</v>
      </c>
      <c r="O8" s="297"/>
      <c r="P8" s="298"/>
      <c r="Q8" s="252">
        <f>Q6+Q7</f>
        <v>81087931.699999988</v>
      </c>
    </row>
    <row r="9" spans="1:19" ht="18.75">
      <c r="B9" s="284" t="s">
        <v>67</v>
      </c>
      <c r="C9" s="285"/>
      <c r="D9" s="286"/>
      <c r="E9" s="287">
        <v>1.52</v>
      </c>
      <c r="F9" s="288"/>
      <c r="H9" s="289" t="s">
        <v>62</v>
      </c>
      <c r="I9" s="289"/>
      <c r="J9" s="289"/>
      <c r="K9" s="37">
        <f>Q8</f>
        <v>81087931.699999988</v>
      </c>
      <c r="M9" s="8"/>
      <c r="N9" s="59"/>
      <c r="O9" s="183"/>
      <c r="P9" s="5"/>
      <c r="R9" s="48"/>
    </row>
    <row r="10" spans="1:19" ht="12.75" customHeight="1">
      <c r="L10" s="88"/>
      <c r="M10" s="8"/>
      <c r="N10" s="59"/>
      <c r="O10" s="183"/>
      <c r="P10" s="86"/>
      <c r="R10" s="247"/>
    </row>
    <row r="11" spans="1:19">
      <c r="D11" s="81"/>
      <c r="E11" s="48"/>
      <c r="F11" s="48"/>
      <c r="K11" s="8"/>
      <c r="L11" s="59"/>
      <c r="M11" s="87"/>
      <c r="N11" s="8"/>
      <c r="O11" s="8"/>
      <c r="P11" s="5"/>
      <c r="Q11" s="66"/>
      <c r="R11" s="48"/>
      <c r="S11" s="48"/>
    </row>
    <row r="12" spans="1:19" ht="13.5" thickBot="1">
      <c r="C12" s="59"/>
      <c r="D12" s="67"/>
      <c r="E12" s="67"/>
      <c r="F12" s="67"/>
      <c r="G12" s="67"/>
      <c r="H12" s="67"/>
      <c r="K12" s="184"/>
      <c r="L12" s="59"/>
      <c r="M12" s="59"/>
      <c r="N12" s="88"/>
    </row>
    <row r="13" spans="1:19" ht="15.75" thickBot="1">
      <c r="A13" s="19"/>
      <c r="B13" s="19"/>
      <c r="C13" s="179"/>
      <c r="D13" s="290" t="s">
        <v>76</v>
      </c>
      <c r="E13" s="291"/>
      <c r="F13" s="291"/>
      <c r="G13" s="291"/>
      <c r="H13" s="292"/>
      <c r="I13" s="22"/>
      <c r="Q13" s="293" t="s">
        <v>139</v>
      </c>
      <c r="R13" s="294"/>
      <c r="S13" s="295"/>
    </row>
    <row r="14" spans="1:19" ht="76.5" customHeight="1">
      <c r="A14" s="33"/>
      <c r="B14" s="33"/>
      <c r="C14" s="33" t="s">
        <v>37</v>
      </c>
      <c r="D14" s="68" t="s">
        <v>36</v>
      </c>
      <c r="E14" s="68" t="s">
        <v>38</v>
      </c>
      <c r="F14" s="69" t="s">
        <v>39</v>
      </c>
      <c r="G14" s="97" t="s">
        <v>40</v>
      </c>
      <c r="H14" s="61" t="s">
        <v>69</v>
      </c>
      <c r="I14" s="61" t="s">
        <v>41</v>
      </c>
      <c r="J14" s="46" t="s">
        <v>70</v>
      </c>
      <c r="K14" s="46" t="s">
        <v>157</v>
      </c>
      <c r="L14" s="47" t="s">
        <v>158</v>
      </c>
      <c r="M14" s="185" t="s">
        <v>159</v>
      </c>
      <c r="N14" s="61" t="s">
        <v>160</v>
      </c>
      <c r="O14" s="62" t="s">
        <v>161</v>
      </c>
      <c r="P14" s="55"/>
      <c r="Q14" s="260" t="s">
        <v>162</v>
      </c>
      <c r="R14" s="271" t="s">
        <v>140</v>
      </c>
      <c r="S14" s="272"/>
    </row>
    <row r="15" spans="1:19" ht="14.25" thickBot="1">
      <c r="A15" s="49"/>
      <c r="B15" s="49"/>
      <c r="C15" s="180"/>
      <c r="D15" s="50"/>
      <c r="E15" s="50"/>
      <c r="F15" s="50"/>
      <c r="G15" s="50"/>
      <c r="H15" s="13"/>
      <c r="I15" s="186"/>
      <c r="M15" s="187"/>
      <c r="P15" s="56"/>
      <c r="Q15" s="261"/>
      <c r="R15" s="52" t="s">
        <v>74</v>
      </c>
      <c r="S15" s="51" t="s">
        <v>75</v>
      </c>
    </row>
    <row r="16" spans="1:19" ht="15" thickBot="1">
      <c r="A16" s="23"/>
      <c r="B16" s="24" t="s">
        <v>42</v>
      </c>
      <c r="C16" s="108">
        <f>SUM(C17:C60)</f>
        <v>1677226073.3000002</v>
      </c>
      <c r="D16" s="108">
        <f t="shared" ref="D16:H16" si="0">SUM(D17:D60)</f>
        <v>2069089</v>
      </c>
      <c r="E16" s="108">
        <f t="shared" si="0"/>
        <v>146478</v>
      </c>
      <c r="F16" s="108">
        <f t="shared" si="0"/>
        <v>227358</v>
      </c>
      <c r="G16" s="108">
        <f t="shared" si="0"/>
        <v>434027</v>
      </c>
      <c r="H16" s="108">
        <f t="shared" si="0"/>
        <v>64569.953180000004</v>
      </c>
      <c r="I16" s="108">
        <f>I61</f>
        <v>810.61088880178681</v>
      </c>
      <c r="J16" s="108">
        <f>J61</f>
        <v>3572360.9088335987</v>
      </c>
      <c r="K16" s="108">
        <f>K61</f>
        <v>469.50073525679306</v>
      </c>
      <c r="L16" s="109">
        <f>L61</f>
        <v>81087931.700000092</v>
      </c>
      <c r="M16" s="188">
        <f>M61</f>
        <v>1758314005.0000002</v>
      </c>
      <c r="N16" s="119">
        <f>M16/J16</f>
        <v>492.19943053684972</v>
      </c>
      <c r="O16" s="120">
        <f>M16/D16</f>
        <v>849.8010501239919</v>
      </c>
      <c r="P16" s="57"/>
      <c r="Q16" s="227">
        <f>SUM(Q18:Q60)</f>
        <v>1706043233.8127337</v>
      </c>
      <c r="R16" s="228">
        <f>SUM(R18:R60)</f>
        <v>52270771.187267028</v>
      </c>
      <c r="S16" s="75">
        <f>M16/Q16-1</f>
        <v>3.0638597048006755E-2</v>
      </c>
    </row>
    <row r="17" spans="1:19" ht="15">
      <c r="A17" s="21"/>
      <c r="B17" s="21"/>
      <c r="C17" s="110"/>
      <c r="D17" s="110"/>
      <c r="E17" s="110"/>
      <c r="F17" s="110"/>
      <c r="G17" s="110"/>
      <c r="H17" s="111"/>
      <c r="I17" s="110"/>
      <c r="J17" s="111"/>
      <c r="K17" s="111"/>
      <c r="L17" s="189"/>
      <c r="M17" s="190"/>
      <c r="N17" s="191"/>
      <c r="O17" s="192"/>
      <c r="P17" s="127"/>
      <c r="S17" s="129"/>
    </row>
    <row r="18" spans="1:19" ht="15" customHeight="1">
      <c r="A18" s="89">
        <v>1</v>
      </c>
      <c r="B18" s="136" t="s">
        <v>55</v>
      </c>
      <c r="C18" s="112">
        <f>Vertetie_ienemumi!I6</f>
        <v>42851333.795122765</v>
      </c>
      <c r="D18" s="112">
        <v>90520</v>
      </c>
      <c r="E18" s="112">
        <v>5941</v>
      </c>
      <c r="F18" s="112">
        <v>9771</v>
      </c>
      <c r="G18" s="112">
        <v>20821</v>
      </c>
      <c r="H18" s="112">
        <v>72.356373000000005</v>
      </c>
      <c r="I18" s="112">
        <f>C18/D18</f>
        <v>473.39078430316795</v>
      </c>
      <c r="J18" s="112">
        <f>D18+($E$6*E18)+($E$7*F18)+($E$8*G18)+($E$9*H18)</f>
        <v>151792.92168696001</v>
      </c>
      <c r="K18" s="193">
        <f>C18/J18</f>
        <v>282.30126490017994</v>
      </c>
      <c r="L18" s="196">
        <f>(0.6*($K$16-K18)+$K$9/$J$16*($K$7-K18)/($K$7-$K$5))*J18</f>
        <v>23498701.804841749</v>
      </c>
      <c r="M18" s="200">
        <f>C18+L18</f>
        <v>66350035.599964514</v>
      </c>
      <c r="N18" s="203">
        <f t="shared" ref="N18:N60" si="1">M18/J18</f>
        <v>437.10889060292993</v>
      </c>
      <c r="O18" s="204">
        <f>M18/D18</f>
        <v>732.9875784353128</v>
      </c>
      <c r="P18" s="128"/>
      <c r="Q18" s="112">
        <v>63683261.298904121</v>
      </c>
      <c r="R18" s="65">
        <f>M18-Q18</f>
        <v>2666774.3010603935</v>
      </c>
      <c r="S18" s="74">
        <f>M18/Q18-1</f>
        <v>4.1875592528837435E-2</v>
      </c>
    </row>
    <row r="19" spans="1:19" ht="15" customHeight="1">
      <c r="A19" s="18">
        <v>2</v>
      </c>
      <c r="B19" s="133" t="s">
        <v>58</v>
      </c>
      <c r="C19" s="113">
        <f>Vertetie_ienemumi!I7</f>
        <v>45173294.660065956</v>
      </c>
      <c r="D19" s="113">
        <v>60564</v>
      </c>
      <c r="E19" s="113">
        <v>5016</v>
      </c>
      <c r="F19" s="113">
        <v>7623</v>
      </c>
      <c r="G19" s="113">
        <v>11905</v>
      </c>
      <c r="H19" s="113">
        <v>60.507382999999997</v>
      </c>
      <c r="I19" s="113">
        <f t="shared" ref="I19:I60" si="2">C19/D19</f>
        <v>745.8770005294557</v>
      </c>
      <c r="J19" s="113">
        <f t="shared" ref="J19:J26" si="3">D19+($E$6*E19)+($E$7*F19)+($E$8*G19)+($E$9*H19)</f>
        <v>106054.09122216</v>
      </c>
      <c r="K19" s="194">
        <f t="shared" ref="K19:K60" si="4">C19/J19</f>
        <v>425.94579935099193</v>
      </c>
      <c r="L19" s="197">
        <f t="shared" ref="L19:L26" si="5">(0.6*($K$16-K19)+$K$9/$J$16*($K$7-K19)/($K$7-$K$5))*J19</f>
        <v>5667100.0923242262</v>
      </c>
      <c r="M19" s="201">
        <f t="shared" ref="M19:M60" si="6">C19+L19</f>
        <v>50840394.752390184</v>
      </c>
      <c r="N19" s="205">
        <f t="shared" si="1"/>
        <v>479.38173970008131</v>
      </c>
      <c r="O19" s="121">
        <f t="shared" ref="O19:O60" si="7">M19/D19</f>
        <v>839.44909108365005</v>
      </c>
      <c r="P19" s="128"/>
      <c r="Q19" s="113">
        <v>48816829.313980602</v>
      </c>
      <c r="R19" s="65">
        <f t="shared" ref="R19:R60" si="8">M19-Q19</f>
        <v>2023565.4384095818</v>
      </c>
      <c r="S19" s="74">
        <f t="shared" ref="S19:S61" si="9">M19/Q19-1</f>
        <v>4.1452209552455654E-2</v>
      </c>
    </row>
    <row r="20" spans="1:19" ht="15" customHeight="1">
      <c r="A20" s="18">
        <v>3</v>
      </c>
      <c r="B20" s="132" t="s">
        <v>59</v>
      </c>
      <c r="C20" s="113">
        <f>Vertetie_ienemumi!I8</f>
        <v>63686877.243111588</v>
      </c>
      <c r="D20" s="113">
        <v>57813</v>
      </c>
      <c r="E20" s="113">
        <v>3785</v>
      </c>
      <c r="F20" s="113">
        <v>5950</v>
      </c>
      <c r="G20" s="113">
        <v>12878</v>
      </c>
      <c r="H20" s="113">
        <v>101.28167000000001</v>
      </c>
      <c r="I20" s="113">
        <f t="shared" si="2"/>
        <v>1101.6013222477918</v>
      </c>
      <c r="J20" s="113">
        <f t="shared" si="3"/>
        <v>95750.568138399991</v>
      </c>
      <c r="K20" s="194">
        <f t="shared" si="4"/>
        <v>665.13315253709163</v>
      </c>
      <c r="L20" s="197">
        <f t="shared" si="5"/>
        <v>-11045926.081580972</v>
      </c>
      <c r="M20" s="201">
        <f t="shared" si="6"/>
        <v>52640951.161530614</v>
      </c>
      <c r="N20" s="205">
        <f t="shared" si="1"/>
        <v>549.77168475326664</v>
      </c>
      <c r="O20" s="121">
        <f t="shared" si="7"/>
        <v>910.53830732760127</v>
      </c>
      <c r="P20" s="128"/>
      <c r="Q20" s="255">
        <v>53486056.489918344</v>
      </c>
      <c r="R20" s="256">
        <f t="shared" si="8"/>
        <v>-845105.32838772982</v>
      </c>
      <c r="S20" s="257">
        <f t="shared" si="9"/>
        <v>-1.58004792996288E-2</v>
      </c>
    </row>
    <row r="21" spans="1:19" ht="15" customHeight="1">
      <c r="A21" s="18">
        <v>4</v>
      </c>
      <c r="B21" s="132" t="s">
        <v>60</v>
      </c>
      <c r="C21" s="113">
        <f>Vertetie_ienemumi!I9</f>
        <v>46632620.919758052</v>
      </c>
      <c r="D21" s="113">
        <v>75916</v>
      </c>
      <c r="E21" s="113">
        <v>5732</v>
      </c>
      <c r="F21" s="113">
        <v>8829</v>
      </c>
      <c r="G21" s="113">
        <v>16234</v>
      </c>
      <c r="H21" s="113">
        <v>68.028527999999994</v>
      </c>
      <c r="I21" s="113">
        <f t="shared" si="2"/>
        <v>614.26604299170208</v>
      </c>
      <c r="J21" s="113">
        <f t="shared" si="3"/>
        <v>130227.98336256</v>
      </c>
      <c r="K21" s="194">
        <f t="shared" si="4"/>
        <v>358.08448933691108</v>
      </c>
      <c r="L21" s="197">
        <f t="shared" si="5"/>
        <v>13195544.143157186</v>
      </c>
      <c r="M21" s="201">
        <f t="shared" si="6"/>
        <v>59828165.062915236</v>
      </c>
      <c r="N21" s="205">
        <f t="shared" si="1"/>
        <v>459.41097695071568</v>
      </c>
      <c r="O21" s="121">
        <f t="shared" si="7"/>
        <v>788.0837381173302</v>
      </c>
      <c r="P21" s="128"/>
      <c r="Q21" s="113">
        <v>57074788.481436156</v>
      </c>
      <c r="R21" s="65">
        <f t="shared" si="8"/>
        <v>2753376.58147908</v>
      </c>
      <c r="S21" s="74">
        <f t="shared" si="9"/>
        <v>4.8241555592880125E-2</v>
      </c>
    </row>
    <row r="22" spans="1:19" ht="15" customHeight="1">
      <c r="A22" s="18">
        <v>5</v>
      </c>
      <c r="B22" s="132" t="s">
        <v>61</v>
      </c>
      <c r="C22" s="113">
        <f>Vertetie_ienemumi!I10</f>
        <v>15688624.246396041</v>
      </c>
      <c r="D22" s="113">
        <v>29771</v>
      </c>
      <c r="E22" s="113">
        <v>1978</v>
      </c>
      <c r="F22" s="113">
        <v>3410</v>
      </c>
      <c r="G22" s="113">
        <v>6592</v>
      </c>
      <c r="H22" s="113">
        <v>17.508837</v>
      </c>
      <c r="I22" s="113">
        <f t="shared" si="2"/>
        <v>526.97673059003864</v>
      </c>
      <c r="J22" s="113">
        <f t="shared" si="3"/>
        <v>50420.81343224</v>
      </c>
      <c r="K22" s="194">
        <f t="shared" si="4"/>
        <v>311.15373153350288</v>
      </c>
      <c r="L22" s="197">
        <f t="shared" si="5"/>
        <v>6778881.272356485</v>
      </c>
      <c r="M22" s="201">
        <f t="shared" si="6"/>
        <v>22467505.518752526</v>
      </c>
      <c r="N22" s="205">
        <f t="shared" si="1"/>
        <v>445.59982256030776</v>
      </c>
      <c r="O22" s="121">
        <f t="shared" si="7"/>
        <v>754.67755596898076</v>
      </c>
      <c r="P22" s="128"/>
      <c r="Q22" s="113">
        <v>21660753.050909348</v>
      </c>
      <c r="R22" s="65">
        <f t="shared" si="8"/>
        <v>806752.46784317866</v>
      </c>
      <c r="S22" s="74">
        <f t="shared" si="9"/>
        <v>3.7244894761833347E-2</v>
      </c>
    </row>
    <row r="23" spans="1:19" ht="15" customHeight="1">
      <c r="A23" s="18">
        <v>6</v>
      </c>
      <c r="B23" s="132" t="s">
        <v>56</v>
      </c>
      <c r="C23" s="113">
        <f>Vertetie_ienemumi!I11</f>
        <v>706599805.67053652</v>
      </c>
      <c r="D23" s="113">
        <v>686253</v>
      </c>
      <c r="E23" s="113">
        <v>48185</v>
      </c>
      <c r="F23" s="113">
        <v>70488</v>
      </c>
      <c r="G23" s="113">
        <v>147286</v>
      </c>
      <c r="H23" s="113">
        <v>303.79181899999998</v>
      </c>
      <c r="I23" s="113">
        <f t="shared" si="2"/>
        <v>1029.6491318369997</v>
      </c>
      <c r="J23" s="113">
        <f t="shared" si="3"/>
        <v>1138250.1835648799</v>
      </c>
      <c r="K23" s="194">
        <f t="shared" si="4"/>
        <v>620.77723849561812</v>
      </c>
      <c r="L23" s="197">
        <f t="shared" si="5"/>
        <v>-95680129.787923187</v>
      </c>
      <c r="M23" s="201">
        <f t="shared" si="6"/>
        <v>610919675.8826133</v>
      </c>
      <c r="N23" s="205">
        <f t="shared" si="1"/>
        <v>536.71827573906216</v>
      </c>
      <c r="O23" s="121">
        <f t="shared" si="7"/>
        <v>890.22514419989898</v>
      </c>
      <c r="P23" s="128"/>
      <c r="Q23" s="113">
        <v>599800207.49921143</v>
      </c>
      <c r="R23" s="65">
        <f t="shared" si="8"/>
        <v>11119468.383401871</v>
      </c>
      <c r="S23" s="246">
        <f t="shared" si="9"/>
        <v>1.8538620434566111E-2</v>
      </c>
    </row>
    <row r="24" spans="1:19" ht="15" customHeight="1">
      <c r="A24" s="18">
        <v>7</v>
      </c>
      <c r="B24" s="132" t="s">
        <v>57</v>
      </c>
      <c r="C24" s="113">
        <f>Vertetie_ienemumi!I12</f>
        <v>29670309.521114998</v>
      </c>
      <c r="D24" s="113">
        <v>37057</v>
      </c>
      <c r="E24" s="113">
        <v>2345</v>
      </c>
      <c r="F24" s="113">
        <v>4052</v>
      </c>
      <c r="G24" s="113">
        <v>8653</v>
      </c>
      <c r="H24" s="113">
        <v>57.949136000000003</v>
      </c>
      <c r="I24" s="113">
        <f t="shared" si="2"/>
        <v>800.66679766616289</v>
      </c>
      <c r="J24" s="113">
        <f t="shared" si="3"/>
        <v>62245.122686720002</v>
      </c>
      <c r="K24" s="194">
        <f t="shared" si="4"/>
        <v>476.66882545072338</v>
      </c>
      <c r="L24" s="197">
        <f t="shared" si="5"/>
        <v>1098009.4001596656</v>
      </c>
      <c r="M24" s="201">
        <f t="shared" si="6"/>
        <v>30768318.921274662</v>
      </c>
      <c r="N24" s="205">
        <f t="shared" si="1"/>
        <v>494.30891278231962</v>
      </c>
      <c r="O24" s="121">
        <f t="shared" si="7"/>
        <v>830.29708074789278</v>
      </c>
      <c r="P24" s="128"/>
      <c r="Q24" s="113">
        <v>30213397.818137325</v>
      </c>
      <c r="R24" s="65">
        <f t="shared" si="8"/>
        <v>554921.10313733667</v>
      </c>
      <c r="S24" s="74">
        <f t="shared" si="9"/>
        <v>1.8366722818716319E-2</v>
      </c>
    </row>
    <row r="25" spans="1:19" ht="15" customHeight="1">
      <c r="A25" s="18">
        <v>8</v>
      </c>
      <c r="B25" s="132" t="s">
        <v>2</v>
      </c>
      <c r="C25" s="113">
        <f>Vertetie_ienemumi!I13</f>
        <v>19680086.380960826</v>
      </c>
      <c r="D25" s="113">
        <v>31096</v>
      </c>
      <c r="E25" s="113">
        <v>1935</v>
      </c>
      <c r="F25" s="113">
        <v>3187</v>
      </c>
      <c r="G25" s="113">
        <v>7017</v>
      </c>
      <c r="H25" s="113">
        <v>2272.8094609999998</v>
      </c>
      <c r="I25" s="113">
        <f t="shared" si="2"/>
        <v>632.88160473889968</v>
      </c>
      <c r="J25" s="113">
        <f t="shared" si="3"/>
        <v>54660.770380720009</v>
      </c>
      <c r="K25" s="194">
        <f t="shared" si="4"/>
        <v>360.04041369864046</v>
      </c>
      <c r="L25" s="197">
        <f t="shared" si="5"/>
        <v>5463134.5468423683</v>
      </c>
      <c r="M25" s="201">
        <f t="shared" si="6"/>
        <v>25143220.927803196</v>
      </c>
      <c r="N25" s="205">
        <f t="shared" si="1"/>
        <v>459.98658183331668</v>
      </c>
      <c r="O25" s="121">
        <f t="shared" si="7"/>
        <v>808.56769127229211</v>
      </c>
      <c r="P25" s="128"/>
      <c r="Q25" s="113">
        <v>24214382.320963219</v>
      </c>
      <c r="R25" s="65">
        <f t="shared" si="8"/>
        <v>928838.6068399772</v>
      </c>
      <c r="S25" s="74">
        <f t="shared" si="9"/>
        <v>3.8358963467585605E-2</v>
      </c>
    </row>
    <row r="26" spans="1:19" ht="15" customHeight="1">
      <c r="A26" s="18">
        <v>9</v>
      </c>
      <c r="B26" s="133" t="s">
        <v>3</v>
      </c>
      <c r="C26" s="113">
        <f>Vertetie_ienemumi!I14</f>
        <v>7785233.9935265742</v>
      </c>
      <c r="D26" s="113">
        <v>15416</v>
      </c>
      <c r="E26" s="113">
        <v>911</v>
      </c>
      <c r="F26" s="113">
        <v>1572</v>
      </c>
      <c r="G26" s="113">
        <v>3383</v>
      </c>
      <c r="H26" s="113">
        <v>1697.7273190000001</v>
      </c>
      <c r="I26" s="113">
        <f t="shared" si="2"/>
        <v>505.00998920125676</v>
      </c>
      <c r="J26" s="113">
        <f t="shared" si="3"/>
        <v>27756.425524879996</v>
      </c>
      <c r="K26" s="194">
        <f t="shared" si="4"/>
        <v>280.48402653822023</v>
      </c>
      <c r="L26" s="197">
        <f t="shared" si="5"/>
        <v>4332502.4806915028</v>
      </c>
      <c r="M26" s="201">
        <f t="shared" si="6"/>
        <v>12117736.474218078</v>
      </c>
      <c r="N26" s="205">
        <f t="shared" si="1"/>
        <v>436.57409933264341</v>
      </c>
      <c r="O26" s="121">
        <f t="shared" si="7"/>
        <v>786.04933019058626</v>
      </c>
      <c r="P26" s="128"/>
      <c r="Q26" s="113">
        <v>11723042.53190387</v>
      </c>
      <c r="R26" s="65">
        <f t="shared" si="8"/>
        <v>394693.94231420755</v>
      </c>
      <c r="S26" s="74">
        <f t="shared" si="9"/>
        <v>3.3668217208976392E-2</v>
      </c>
    </row>
    <row r="27" spans="1:19" ht="15" customHeight="1">
      <c r="A27" s="18">
        <v>10</v>
      </c>
      <c r="B27" s="132" t="s">
        <v>81</v>
      </c>
      <c r="C27" s="113">
        <f>Vertetie_ienemumi!I15</f>
        <v>11426402.203400653</v>
      </c>
      <c r="D27" s="117">
        <v>28433</v>
      </c>
      <c r="E27" s="117">
        <v>1266</v>
      </c>
      <c r="F27" s="117">
        <v>2396</v>
      </c>
      <c r="G27" s="117">
        <v>6542</v>
      </c>
      <c r="H27" s="117">
        <v>2523.0274630000004</v>
      </c>
      <c r="I27" s="117">
        <f t="shared" si="2"/>
        <v>401.87114280591754</v>
      </c>
      <c r="J27" s="117">
        <f>D27+($E$6*E27)+($E$7*F27)+($E$8*G27)+($E$9*H27)</f>
        <v>47882.48174376</v>
      </c>
      <c r="K27" s="195">
        <f t="shared" si="4"/>
        <v>238.63429353032083</v>
      </c>
      <c r="L27" s="198">
        <f t="shared" ref="L27:L60" si="10">(0.6*($K$16-K27)+$K$9/$J$16*($K$7-K27)/($K$7-$K$5))*J27</f>
        <v>8888134.7053619158</v>
      </c>
      <c r="M27" s="201">
        <f t="shared" si="6"/>
        <v>20314536.908762567</v>
      </c>
      <c r="N27" s="205">
        <f t="shared" si="1"/>
        <v>424.25822908416683</v>
      </c>
      <c r="O27" s="121">
        <f t="shared" si="7"/>
        <v>714.47040089904567</v>
      </c>
      <c r="P27" s="128"/>
      <c r="Q27" s="113">
        <v>19778494.078726806</v>
      </c>
      <c r="R27" s="65">
        <f t="shared" si="8"/>
        <v>536042.830035761</v>
      </c>
      <c r="S27" s="74">
        <f t="shared" si="9"/>
        <v>2.7102307582270058E-2</v>
      </c>
    </row>
    <row r="28" spans="1:19" ht="15" customHeight="1">
      <c r="A28" s="18">
        <v>11</v>
      </c>
      <c r="B28" s="134" t="s">
        <v>4</v>
      </c>
      <c r="C28" s="113">
        <f>Vertetie_ienemumi!I16</f>
        <v>27181824.509222142</v>
      </c>
      <c r="D28" s="117">
        <v>22297</v>
      </c>
      <c r="E28" s="117">
        <v>2047</v>
      </c>
      <c r="F28" s="117">
        <v>3171</v>
      </c>
      <c r="G28" s="117">
        <v>3607</v>
      </c>
      <c r="H28" s="117">
        <v>243.127971</v>
      </c>
      <c r="I28" s="117">
        <f t="shared" si="2"/>
        <v>1219.0798990546775</v>
      </c>
      <c r="J28" s="117">
        <f t="shared" ref="J28:J60" si="11">D28+($E$6*E28)+($E$7*F28)+($E$8*G28)+($E$9*H28)</f>
        <v>40463.17451592</v>
      </c>
      <c r="K28" s="195">
        <f t="shared" si="4"/>
        <v>671.76697909669974</v>
      </c>
      <c r="L28" s="198">
        <f t="shared" si="10"/>
        <v>-4857322.4536179565</v>
      </c>
      <c r="M28" s="201">
        <f t="shared" si="6"/>
        <v>22324502.055604186</v>
      </c>
      <c r="N28" s="205">
        <f t="shared" si="1"/>
        <v>551.72393967311541</v>
      </c>
      <c r="O28" s="121">
        <f t="shared" si="7"/>
        <v>1001.2334419699595</v>
      </c>
      <c r="P28" s="128"/>
      <c r="Q28" s="113">
        <v>20881093.348288432</v>
      </c>
      <c r="R28" s="65">
        <f t="shared" si="8"/>
        <v>1443408.7073157541</v>
      </c>
      <c r="S28" s="74">
        <f t="shared" si="9"/>
        <v>6.9125149877942826E-2</v>
      </c>
    </row>
    <row r="29" spans="1:19" ht="15" customHeight="1">
      <c r="A29" s="18">
        <v>12</v>
      </c>
      <c r="B29" s="134" t="s">
        <v>5</v>
      </c>
      <c r="C29" s="113">
        <f>Vertetie_ienemumi!I17</f>
        <v>9434286.7933066133</v>
      </c>
      <c r="D29" s="117">
        <v>20261</v>
      </c>
      <c r="E29" s="117">
        <v>1098</v>
      </c>
      <c r="F29" s="117">
        <v>2001</v>
      </c>
      <c r="G29" s="117">
        <v>4506</v>
      </c>
      <c r="H29" s="117">
        <v>2386.8544040000002</v>
      </c>
      <c r="I29" s="117">
        <f t="shared" si="2"/>
        <v>465.63776680848002</v>
      </c>
      <c r="J29" s="117">
        <f t="shared" si="11"/>
        <v>36316.038694079994</v>
      </c>
      <c r="K29" s="195">
        <f t="shared" si="4"/>
        <v>259.78292601732824</v>
      </c>
      <c r="L29" s="198">
        <f t="shared" si="10"/>
        <v>6199114.75070854</v>
      </c>
      <c r="M29" s="201">
        <f t="shared" si="6"/>
        <v>15633401.544015154</v>
      </c>
      <c r="N29" s="205">
        <f t="shared" si="1"/>
        <v>430.48201583075223</v>
      </c>
      <c r="O29" s="121">
        <f t="shared" si="7"/>
        <v>771.60068821949335</v>
      </c>
      <c r="P29" s="128"/>
      <c r="Q29" s="113">
        <v>15126109.897075608</v>
      </c>
      <c r="R29" s="65">
        <f t="shared" si="8"/>
        <v>507291.64693954587</v>
      </c>
      <c r="S29" s="74">
        <f t="shared" si="9"/>
        <v>3.3537482564345522E-2</v>
      </c>
    </row>
    <row r="30" spans="1:19" ht="15" customHeight="1">
      <c r="A30" s="18">
        <v>13</v>
      </c>
      <c r="B30" s="132" t="s">
        <v>6</v>
      </c>
      <c r="C30" s="113">
        <f>Vertetie_ienemumi!I18</f>
        <v>29303154.111234799</v>
      </c>
      <c r="D30" s="117">
        <v>44249</v>
      </c>
      <c r="E30" s="117">
        <v>3040</v>
      </c>
      <c r="F30" s="117">
        <v>5125</v>
      </c>
      <c r="G30" s="117">
        <v>8924</v>
      </c>
      <c r="H30" s="117">
        <v>2173.2215470000001</v>
      </c>
      <c r="I30" s="117">
        <f t="shared" si="2"/>
        <v>662.23313772593281</v>
      </c>
      <c r="J30" s="117">
        <f t="shared" si="11"/>
        <v>77977.156751439994</v>
      </c>
      <c r="K30" s="195">
        <f t="shared" si="4"/>
        <v>375.79151808062892</v>
      </c>
      <c r="L30" s="198">
        <f t="shared" si="10"/>
        <v>6926743.8389575472</v>
      </c>
      <c r="M30" s="201">
        <f t="shared" si="6"/>
        <v>36229897.950192347</v>
      </c>
      <c r="N30" s="205">
        <f t="shared" si="1"/>
        <v>464.62194134211359</v>
      </c>
      <c r="O30" s="121">
        <f t="shared" si="7"/>
        <v>818.77325928704261</v>
      </c>
      <c r="P30" s="128"/>
      <c r="Q30" s="113">
        <v>35190186.76214914</v>
      </c>
      <c r="R30" s="65">
        <f t="shared" si="8"/>
        <v>1039711.1880432069</v>
      </c>
      <c r="S30" s="74">
        <f t="shared" si="9"/>
        <v>2.9545486503684382E-2</v>
      </c>
    </row>
    <row r="31" spans="1:19" ht="15" customHeight="1">
      <c r="A31" s="18">
        <v>14</v>
      </c>
      <c r="B31" s="132" t="s">
        <v>7</v>
      </c>
      <c r="C31" s="113">
        <f>Vertetie_ienemumi!I19</f>
        <v>29839977.139769986</v>
      </c>
      <c r="D31" s="117">
        <v>44872</v>
      </c>
      <c r="E31" s="117">
        <v>3144</v>
      </c>
      <c r="F31" s="117">
        <v>4896</v>
      </c>
      <c r="G31" s="117">
        <v>9564</v>
      </c>
      <c r="H31" s="117">
        <v>2666.510988</v>
      </c>
      <c r="I31" s="117">
        <f t="shared" si="2"/>
        <v>665.00216481926338</v>
      </c>
      <c r="J31" s="117">
        <f t="shared" si="11"/>
        <v>79320.376701760004</v>
      </c>
      <c r="K31" s="195">
        <f t="shared" si="4"/>
        <v>376.19560547432297</v>
      </c>
      <c r="L31" s="198">
        <f t="shared" si="10"/>
        <v>7023442.8945237128</v>
      </c>
      <c r="M31" s="201">
        <f t="shared" si="6"/>
        <v>36863420.034293696</v>
      </c>
      <c r="N31" s="205">
        <f t="shared" si="1"/>
        <v>464.7408593746095</v>
      </c>
      <c r="O31" s="121">
        <f t="shared" si="7"/>
        <v>821.52389094075806</v>
      </c>
      <c r="P31" s="128"/>
      <c r="Q31" s="113">
        <v>35354726.659735285</v>
      </c>
      <c r="R31" s="65">
        <f t="shared" si="8"/>
        <v>1508693.3745584115</v>
      </c>
      <c r="S31" s="74">
        <f t="shared" si="9"/>
        <v>4.2673031786627513E-2</v>
      </c>
    </row>
    <row r="32" spans="1:19" ht="15" customHeight="1">
      <c r="A32" s="18">
        <v>15</v>
      </c>
      <c r="B32" s="132" t="s">
        <v>82</v>
      </c>
      <c r="C32" s="113">
        <f>Vertetie_ienemumi!I20</f>
        <v>20997880.689142689</v>
      </c>
      <c r="D32" s="117">
        <v>35353</v>
      </c>
      <c r="E32" s="117">
        <v>2217</v>
      </c>
      <c r="F32" s="117">
        <v>3952</v>
      </c>
      <c r="G32" s="117">
        <v>8085</v>
      </c>
      <c r="H32" s="117">
        <v>3590.6822770000003</v>
      </c>
      <c r="I32" s="117">
        <f t="shared" si="2"/>
        <v>593.94904786418942</v>
      </c>
      <c r="J32" s="117">
        <f t="shared" si="11"/>
        <v>64865.037061039999</v>
      </c>
      <c r="K32" s="195">
        <f t="shared" si="4"/>
        <v>323.71646792374509</v>
      </c>
      <c r="L32" s="198">
        <f t="shared" si="10"/>
        <v>8145778.3385610655</v>
      </c>
      <c r="M32" s="201">
        <f t="shared" si="6"/>
        <v>29143659.027703755</v>
      </c>
      <c r="N32" s="205">
        <f t="shared" si="1"/>
        <v>449.29688393269049</v>
      </c>
      <c r="O32" s="121">
        <f t="shared" si="7"/>
        <v>824.36169568929802</v>
      </c>
      <c r="P32" s="128"/>
      <c r="Q32" s="113">
        <v>27991595.052722063</v>
      </c>
      <c r="R32" s="65">
        <f t="shared" si="8"/>
        <v>1152063.9749816917</v>
      </c>
      <c r="S32" s="74">
        <f t="shared" si="9"/>
        <v>4.1157496484633516E-2</v>
      </c>
    </row>
    <row r="33" spans="1:19" ht="15" customHeight="1">
      <c r="A33" s="18">
        <v>16</v>
      </c>
      <c r="B33" s="132" t="s">
        <v>8</v>
      </c>
      <c r="C33" s="113">
        <f>Vertetie_ienemumi!I21</f>
        <v>22627887.05599514</v>
      </c>
      <c r="D33" s="117">
        <v>30556</v>
      </c>
      <c r="E33" s="117">
        <v>2053</v>
      </c>
      <c r="F33" s="117">
        <v>3355</v>
      </c>
      <c r="G33" s="117">
        <v>6593</v>
      </c>
      <c r="H33" s="117">
        <v>1628.1502849999999</v>
      </c>
      <c r="I33" s="117">
        <f t="shared" si="2"/>
        <v>740.53825945788515</v>
      </c>
      <c r="J33" s="117">
        <f t="shared" si="11"/>
        <v>53650.928433199995</v>
      </c>
      <c r="K33" s="195">
        <f t="shared" si="4"/>
        <v>421.76133231634191</v>
      </c>
      <c r="L33" s="198">
        <f t="shared" si="10"/>
        <v>3025320.5588520872</v>
      </c>
      <c r="M33" s="201">
        <f t="shared" si="6"/>
        <v>25653207.614847228</v>
      </c>
      <c r="N33" s="205">
        <f t="shared" si="1"/>
        <v>478.15030166323533</v>
      </c>
      <c r="O33" s="121">
        <f t="shared" si="7"/>
        <v>839.54731034321333</v>
      </c>
      <c r="P33" s="128"/>
      <c r="Q33" s="113">
        <v>24423023.6168283</v>
      </c>
      <c r="R33" s="65">
        <f t="shared" si="8"/>
        <v>1230183.9980189279</v>
      </c>
      <c r="S33" s="74">
        <f t="shared" si="9"/>
        <v>5.0369848439703047E-2</v>
      </c>
    </row>
    <row r="34" spans="1:19" ht="15" customHeight="1">
      <c r="A34" s="18">
        <v>17</v>
      </c>
      <c r="B34" s="132" t="s">
        <v>9</v>
      </c>
      <c r="C34" s="113">
        <f>Vertetie_ienemumi!I22</f>
        <v>12059737.668748364</v>
      </c>
      <c r="D34" s="117">
        <v>20795</v>
      </c>
      <c r="E34" s="117">
        <v>1330</v>
      </c>
      <c r="F34" s="117">
        <v>2145</v>
      </c>
      <c r="G34" s="117">
        <v>4418</v>
      </c>
      <c r="H34" s="117">
        <v>1871.871787</v>
      </c>
      <c r="I34" s="117">
        <f t="shared" si="2"/>
        <v>579.93448755702639</v>
      </c>
      <c r="J34" s="117">
        <f t="shared" si="11"/>
        <v>37014.465116240004</v>
      </c>
      <c r="K34" s="195">
        <f t="shared" si="4"/>
        <v>325.81148021121027</v>
      </c>
      <c r="L34" s="198">
        <f t="shared" si="10"/>
        <v>4593566.9474337222</v>
      </c>
      <c r="M34" s="201">
        <f t="shared" si="6"/>
        <v>16653304.616182085</v>
      </c>
      <c r="N34" s="205">
        <f t="shared" si="1"/>
        <v>449.91342070955631</v>
      </c>
      <c r="O34" s="121">
        <f t="shared" si="7"/>
        <v>800.83215273777762</v>
      </c>
      <c r="P34" s="128"/>
      <c r="Q34" s="113">
        <v>16154728.072925912</v>
      </c>
      <c r="R34" s="65">
        <f t="shared" si="8"/>
        <v>498576.54325617291</v>
      </c>
      <c r="S34" s="74">
        <f t="shared" si="9"/>
        <v>3.0862577259455737E-2</v>
      </c>
    </row>
    <row r="35" spans="1:19" ht="15" customHeight="1">
      <c r="A35" s="18">
        <v>18</v>
      </c>
      <c r="B35" s="132" t="s">
        <v>11</v>
      </c>
      <c r="C35" s="113">
        <f>Vertetie_ienemumi!I23</f>
        <v>25854718.595821388</v>
      </c>
      <c r="D35" s="117">
        <v>33855</v>
      </c>
      <c r="E35" s="117">
        <v>2554</v>
      </c>
      <c r="F35" s="117">
        <v>3815</v>
      </c>
      <c r="G35" s="117">
        <v>6302</v>
      </c>
      <c r="H35" s="117">
        <v>1602.8040060000001</v>
      </c>
      <c r="I35" s="117">
        <f t="shared" si="2"/>
        <v>763.68981231195949</v>
      </c>
      <c r="J35" s="117">
        <f t="shared" si="11"/>
        <v>59368.002089120004</v>
      </c>
      <c r="K35" s="195">
        <f t="shared" si="4"/>
        <v>435.49921988295472</v>
      </c>
      <c r="L35" s="198">
        <f t="shared" si="10"/>
        <v>2772128.0605808613</v>
      </c>
      <c r="M35" s="201">
        <f t="shared" si="6"/>
        <v>28626846.656402249</v>
      </c>
      <c r="N35" s="205">
        <f t="shared" si="1"/>
        <v>482.19319581327983</v>
      </c>
      <c r="O35" s="121">
        <f t="shared" si="7"/>
        <v>845.572194842778</v>
      </c>
      <c r="P35" s="128"/>
      <c r="Q35" s="113">
        <v>27326477.259370998</v>
      </c>
      <c r="R35" s="65">
        <f t="shared" si="8"/>
        <v>1300369.3970312513</v>
      </c>
      <c r="S35" s="74">
        <f t="shared" si="9"/>
        <v>4.7586426332553389E-2</v>
      </c>
    </row>
    <row r="36" spans="1:19" ht="15" customHeight="1">
      <c r="A36" s="18">
        <v>19</v>
      </c>
      <c r="B36" s="132" t="s">
        <v>10</v>
      </c>
      <c r="C36" s="113">
        <f>Vertetie_ienemumi!I24</f>
        <v>23603040.031325016</v>
      </c>
      <c r="D36" s="117">
        <v>42948</v>
      </c>
      <c r="E36" s="117">
        <v>2835</v>
      </c>
      <c r="F36" s="117">
        <v>4743</v>
      </c>
      <c r="G36" s="117">
        <v>9165</v>
      </c>
      <c r="H36" s="117">
        <v>2994.7399260000002</v>
      </c>
      <c r="I36" s="117">
        <f t="shared" si="2"/>
        <v>549.57250701604301</v>
      </c>
      <c r="J36" s="117">
        <f t="shared" si="11"/>
        <v>76378.184687520014</v>
      </c>
      <c r="K36" s="195">
        <f t="shared" si="4"/>
        <v>309.02855478812774</v>
      </c>
      <c r="L36" s="198">
        <f t="shared" si="10"/>
        <v>10383297.541274225</v>
      </c>
      <c r="M36" s="201">
        <f t="shared" si="6"/>
        <v>33986337.57259924</v>
      </c>
      <c r="N36" s="205">
        <f t="shared" si="1"/>
        <v>444.97440874832046</v>
      </c>
      <c r="O36" s="121">
        <f t="shared" si="7"/>
        <v>791.33690911332872</v>
      </c>
      <c r="P36" s="128"/>
      <c r="Q36" s="113">
        <v>32980525.14068079</v>
      </c>
      <c r="R36" s="65">
        <f t="shared" si="8"/>
        <v>1005812.4319184497</v>
      </c>
      <c r="S36" s="74">
        <f t="shared" si="9"/>
        <v>3.0497162420188406E-2</v>
      </c>
    </row>
    <row r="37" spans="1:19" ht="15" customHeight="1">
      <c r="A37" s="18">
        <v>20</v>
      </c>
      <c r="B37" s="137" t="s">
        <v>12</v>
      </c>
      <c r="C37" s="113">
        <f>Vertetie_ienemumi!I25</f>
        <v>8736843.7303061206</v>
      </c>
      <c r="D37" s="117">
        <v>23624</v>
      </c>
      <c r="E37" s="117">
        <v>1022</v>
      </c>
      <c r="F37" s="117">
        <v>2148</v>
      </c>
      <c r="G37" s="117">
        <v>5754</v>
      </c>
      <c r="H37" s="117">
        <v>2289.6072549999999</v>
      </c>
      <c r="I37" s="117">
        <f t="shared" si="2"/>
        <v>369.82914537360824</v>
      </c>
      <c r="J37" s="117">
        <f t="shared" si="11"/>
        <v>40756.123027599999</v>
      </c>
      <c r="K37" s="195">
        <f t="shared" si="4"/>
        <v>214.36886242564191</v>
      </c>
      <c r="L37" s="198">
        <f t="shared" si="10"/>
        <v>8263236.4426044542</v>
      </c>
      <c r="M37" s="201">
        <f t="shared" si="6"/>
        <v>17000080.172910575</v>
      </c>
      <c r="N37" s="205">
        <f t="shared" si="1"/>
        <v>417.11720620232057</v>
      </c>
      <c r="O37" s="121">
        <f t="shared" si="7"/>
        <v>719.61057284585911</v>
      </c>
      <c r="P37" s="128"/>
      <c r="Q37" s="113">
        <v>16722524</v>
      </c>
      <c r="R37" s="65">
        <f t="shared" si="8"/>
        <v>277556.17291057482</v>
      </c>
      <c r="S37" s="74">
        <f t="shared" si="9"/>
        <v>1.6597744031378037E-2</v>
      </c>
    </row>
    <row r="38" spans="1:19" ht="15" customHeight="1">
      <c r="A38" s="18">
        <v>21</v>
      </c>
      <c r="B38" s="132" t="s">
        <v>13</v>
      </c>
      <c r="C38" s="113">
        <f>Vertetie_ienemumi!I26</f>
        <v>17152525.348965459</v>
      </c>
      <c r="D38" s="117">
        <v>29349</v>
      </c>
      <c r="E38" s="117">
        <v>1866</v>
      </c>
      <c r="F38" s="117">
        <v>3372</v>
      </c>
      <c r="G38" s="117">
        <v>6226</v>
      </c>
      <c r="H38" s="117">
        <v>2504.1513749999999</v>
      </c>
      <c r="I38" s="117">
        <f t="shared" si="2"/>
        <v>584.43304197640327</v>
      </c>
      <c r="J38" s="117">
        <f t="shared" si="11"/>
        <v>53121.71009</v>
      </c>
      <c r="K38" s="195">
        <f t="shared" si="4"/>
        <v>322.89106129876586</v>
      </c>
      <c r="L38" s="198">
        <f t="shared" si="10"/>
        <v>6701989.8185139354</v>
      </c>
      <c r="M38" s="201">
        <f t="shared" si="6"/>
        <v>23854515.167479396</v>
      </c>
      <c r="N38" s="205">
        <f t="shared" si="1"/>
        <v>449.05397674631593</v>
      </c>
      <c r="O38" s="121">
        <f t="shared" si="7"/>
        <v>812.78800529760451</v>
      </c>
      <c r="P38" s="128"/>
      <c r="Q38" s="113">
        <v>22581347.387060214</v>
      </c>
      <c r="R38" s="65">
        <f t="shared" si="8"/>
        <v>1273167.780419182</v>
      </c>
      <c r="S38" s="74">
        <f t="shared" si="9"/>
        <v>5.6381391180791329E-2</v>
      </c>
    </row>
    <row r="39" spans="1:19" ht="15" customHeight="1">
      <c r="A39" s="18">
        <v>22</v>
      </c>
      <c r="B39" s="132" t="s">
        <v>14</v>
      </c>
      <c r="C39" s="113">
        <f>Vertetie_ienemumi!I27</f>
        <v>34515157.626975477</v>
      </c>
      <c r="D39" s="117">
        <v>31392</v>
      </c>
      <c r="E39" s="117">
        <v>3364</v>
      </c>
      <c r="F39" s="117">
        <v>4443</v>
      </c>
      <c r="G39" s="117">
        <v>4831</v>
      </c>
      <c r="H39" s="117">
        <v>454.088594</v>
      </c>
      <c r="I39" s="117">
        <f t="shared" si="2"/>
        <v>1099.4889662007988</v>
      </c>
      <c r="J39" s="117">
        <f t="shared" si="11"/>
        <v>58013.094662880001</v>
      </c>
      <c r="K39" s="195">
        <f t="shared" si="4"/>
        <v>594.95460167306317</v>
      </c>
      <c r="L39" s="198">
        <f t="shared" si="10"/>
        <v>-3819327.8013896039</v>
      </c>
      <c r="M39" s="201">
        <f t="shared" si="6"/>
        <v>30695829.825585872</v>
      </c>
      <c r="N39" s="205">
        <f t="shared" si="1"/>
        <v>529.11898604896817</v>
      </c>
      <c r="O39" s="121">
        <f t="shared" si="7"/>
        <v>977.82332522890772</v>
      </c>
      <c r="P39" s="128"/>
      <c r="Q39" s="113">
        <v>29576103.527135767</v>
      </c>
      <c r="R39" s="65">
        <f t="shared" si="8"/>
        <v>1119726.2984501049</v>
      </c>
      <c r="S39" s="74">
        <f t="shared" si="9"/>
        <v>3.7859155362462316E-2</v>
      </c>
    </row>
    <row r="40" spans="1:19" ht="15" customHeight="1">
      <c r="A40" s="18">
        <v>23</v>
      </c>
      <c r="B40" s="132" t="s">
        <v>15</v>
      </c>
      <c r="C40" s="113">
        <f>Vertetie_ienemumi!I28</f>
        <v>18774818.068300139</v>
      </c>
      <c r="D40" s="117">
        <v>29986</v>
      </c>
      <c r="E40" s="117">
        <v>1752</v>
      </c>
      <c r="F40" s="117">
        <v>3034</v>
      </c>
      <c r="G40" s="117">
        <v>6725</v>
      </c>
      <c r="H40" s="117">
        <v>2438.994651</v>
      </c>
      <c r="I40" s="117">
        <f t="shared" si="2"/>
        <v>626.11945802374908</v>
      </c>
      <c r="J40" s="117">
        <f t="shared" si="11"/>
        <v>52660.291869520006</v>
      </c>
      <c r="K40" s="195">
        <f t="shared" si="4"/>
        <v>356.52704156710308</v>
      </c>
      <c r="L40" s="198">
        <f t="shared" si="10"/>
        <v>5393761.8509611897</v>
      </c>
      <c r="M40" s="201">
        <f t="shared" si="6"/>
        <v>24168579.919261329</v>
      </c>
      <c r="N40" s="205">
        <f t="shared" si="1"/>
        <v>458.95263890951207</v>
      </c>
      <c r="O40" s="121">
        <f t="shared" si="7"/>
        <v>805.99546185757788</v>
      </c>
      <c r="P40" s="128"/>
      <c r="Q40" s="113">
        <v>23199588</v>
      </c>
      <c r="R40" s="65">
        <f t="shared" si="8"/>
        <v>968991.91926132888</v>
      </c>
      <c r="S40" s="74">
        <f t="shared" si="9"/>
        <v>4.1767634807192699E-2</v>
      </c>
    </row>
    <row r="41" spans="1:19" ht="15" customHeight="1">
      <c r="A41" s="18">
        <v>24</v>
      </c>
      <c r="B41" s="132" t="s">
        <v>16</v>
      </c>
      <c r="C41" s="113">
        <f>Vertetie_ienemumi!I29</f>
        <v>5444939.5742538217</v>
      </c>
      <c r="D41" s="117">
        <v>11568</v>
      </c>
      <c r="E41" s="117">
        <v>658</v>
      </c>
      <c r="F41" s="117">
        <v>1218</v>
      </c>
      <c r="G41" s="117">
        <v>2690</v>
      </c>
      <c r="H41" s="117">
        <v>622.38478599999996</v>
      </c>
      <c r="I41" s="117">
        <f t="shared" si="2"/>
        <v>470.68979722111186</v>
      </c>
      <c r="J41" s="117">
        <f t="shared" si="11"/>
        <v>20015.024874719995</v>
      </c>
      <c r="K41" s="195">
        <f t="shared" si="4"/>
        <v>272.04260840720013</v>
      </c>
      <c r="L41" s="198">
        <f t="shared" si="10"/>
        <v>3243380.4135175901</v>
      </c>
      <c r="M41" s="201">
        <f t="shared" si="6"/>
        <v>8688319.9877714124</v>
      </c>
      <c r="N41" s="205">
        <f t="shared" si="1"/>
        <v>434.08989207628753</v>
      </c>
      <c r="O41" s="121">
        <f t="shared" si="7"/>
        <v>751.06500585852461</v>
      </c>
      <c r="P41" s="128"/>
      <c r="Q41" s="113">
        <v>8554590.4857768416</v>
      </c>
      <c r="R41" s="65">
        <f t="shared" si="8"/>
        <v>133729.50199457072</v>
      </c>
      <c r="S41" s="74">
        <f t="shared" si="9"/>
        <v>1.5632484362274823E-2</v>
      </c>
    </row>
    <row r="42" spans="1:19" ht="15" customHeight="1">
      <c r="A42" s="18">
        <v>25</v>
      </c>
      <c r="B42" s="132" t="s">
        <v>17</v>
      </c>
      <c r="C42" s="113">
        <f>Vertetie_ienemumi!I30</f>
        <v>9945986.1636997685</v>
      </c>
      <c r="D42" s="117">
        <v>23305</v>
      </c>
      <c r="E42" s="117">
        <v>1149</v>
      </c>
      <c r="F42" s="117">
        <v>2124</v>
      </c>
      <c r="G42" s="117">
        <v>5347</v>
      </c>
      <c r="H42" s="117">
        <v>2412.7375099999999</v>
      </c>
      <c r="I42" s="117">
        <f t="shared" si="2"/>
        <v>426.77477638703147</v>
      </c>
      <c r="J42" s="117">
        <f t="shared" si="11"/>
        <v>40542.041015199997</v>
      </c>
      <c r="K42" s="195">
        <f t="shared" si="4"/>
        <v>245.32524546484538</v>
      </c>
      <c r="L42" s="198">
        <f t="shared" si="10"/>
        <v>7334138.3245932227</v>
      </c>
      <c r="M42" s="201">
        <f t="shared" si="6"/>
        <v>17280124.488292992</v>
      </c>
      <c r="N42" s="205">
        <f t="shared" si="1"/>
        <v>426.22729531091784</v>
      </c>
      <c r="O42" s="121">
        <f t="shared" si="7"/>
        <v>741.4771288690406</v>
      </c>
      <c r="P42" s="128"/>
      <c r="Q42" s="113">
        <v>16758607.186967883</v>
      </c>
      <c r="R42" s="65">
        <f t="shared" si="8"/>
        <v>521517.30132510886</v>
      </c>
      <c r="S42" s="74">
        <f t="shared" si="9"/>
        <v>3.1119370214170328E-2</v>
      </c>
    </row>
    <row r="43" spans="1:19" ht="15" customHeight="1">
      <c r="A43" s="18">
        <v>26</v>
      </c>
      <c r="B43" s="132" t="s">
        <v>18</v>
      </c>
      <c r="C43" s="113">
        <f>Vertetie_ienemumi!I31</f>
        <v>17178450.557823829</v>
      </c>
      <c r="D43" s="117">
        <v>30643</v>
      </c>
      <c r="E43" s="117">
        <v>1885</v>
      </c>
      <c r="F43" s="117">
        <v>3093</v>
      </c>
      <c r="G43" s="117">
        <v>6982</v>
      </c>
      <c r="H43" s="117">
        <v>3075.7168300000003</v>
      </c>
      <c r="I43" s="117">
        <f t="shared" si="2"/>
        <v>560.59950258864433</v>
      </c>
      <c r="J43" s="117">
        <f t="shared" si="11"/>
        <v>54978.8495816</v>
      </c>
      <c r="K43" s="195">
        <f t="shared" si="4"/>
        <v>312.45562045323356</v>
      </c>
      <c r="L43" s="198">
        <f t="shared" si="10"/>
        <v>7341179.1158883814</v>
      </c>
      <c r="M43" s="201">
        <f t="shared" si="6"/>
        <v>24519629.673712209</v>
      </c>
      <c r="N43" s="205">
        <f t="shared" si="1"/>
        <v>445.98295272293757</v>
      </c>
      <c r="O43" s="121">
        <f t="shared" si="7"/>
        <v>800.17066454695066</v>
      </c>
      <c r="P43" s="128"/>
      <c r="Q43" s="113">
        <v>23852278.014463294</v>
      </c>
      <c r="R43" s="65">
        <f t="shared" si="8"/>
        <v>667351.65924891457</v>
      </c>
      <c r="S43" s="74">
        <f t="shared" si="9"/>
        <v>2.7978529297883137E-2</v>
      </c>
    </row>
    <row r="44" spans="1:19" ht="15" customHeight="1">
      <c r="A44" s="18">
        <v>27</v>
      </c>
      <c r="B44" s="137" t="s">
        <v>19</v>
      </c>
      <c r="C44" s="113">
        <f>Vertetie_ienemumi!I32</f>
        <v>48110496.912166342</v>
      </c>
      <c r="D44" s="117">
        <v>36686</v>
      </c>
      <c r="E44" s="117">
        <v>4611</v>
      </c>
      <c r="F44" s="117">
        <v>6016</v>
      </c>
      <c r="G44" s="117">
        <v>3647</v>
      </c>
      <c r="H44" s="117">
        <v>346.98926800000004</v>
      </c>
      <c r="I44" s="117">
        <f t="shared" si="2"/>
        <v>1311.4129889376422</v>
      </c>
      <c r="J44" s="117">
        <f t="shared" si="11"/>
        <v>70314.103687359995</v>
      </c>
      <c r="K44" s="258">
        <f t="shared" si="4"/>
        <v>684.22257255929321</v>
      </c>
      <c r="L44" s="198">
        <f t="shared" si="10"/>
        <v>-9058784.1192170624</v>
      </c>
      <c r="M44" s="201">
        <f t="shared" si="6"/>
        <v>39051712.792949282</v>
      </c>
      <c r="N44" s="205">
        <f t="shared" si="1"/>
        <v>555.38947017779321</v>
      </c>
      <c r="O44" s="121">
        <f t="shared" si="7"/>
        <v>1064.4854383947359</v>
      </c>
      <c r="P44" s="128"/>
      <c r="Q44" s="113">
        <v>36575034.419954978</v>
      </c>
      <c r="R44" s="65">
        <f t="shared" si="8"/>
        <v>2476678.3729943037</v>
      </c>
      <c r="S44" s="74">
        <f t="shared" si="9"/>
        <v>6.7714997737447158E-2</v>
      </c>
    </row>
    <row r="45" spans="1:19" ht="15" customHeight="1">
      <c r="A45" s="18">
        <v>28</v>
      </c>
      <c r="B45" s="137" t="s">
        <v>20</v>
      </c>
      <c r="C45" s="113">
        <f>Vertetie_ienemumi!I33</f>
        <v>51428025.455354147</v>
      </c>
      <c r="D45" s="117">
        <v>61366</v>
      </c>
      <c r="E45" s="117">
        <v>4874</v>
      </c>
      <c r="F45" s="117">
        <v>7658</v>
      </c>
      <c r="G45" s="117">
        <v>12367</v>
      </c>
      <c r="H45" s="117">
        <v>1838.1122809999999</v>
      </c>
      <c r="I45" s="117">
        <f t="shared" si="2"/>
        <v>838.05406015308392</v>
      </c>
      <c r="J45" s="117">
        <f t="shared" si="11"/>
        <v>109681.75066712001</v>
      </c>
      <c r="K45" s="195">
        <f t="shared" si="4"/>
        <v>468.88406815675535</v>
      </c>
      <c r="L45" s="198">
        <f t="shared" si="10"/>
        <v>2537364.9748545722</v>
      </c>
      <c r="M45" s="201">
        <f t="shared" si="6"/>
        <v>53965390.43020872</v>
      </c>
      <c r="N45" s="205">
        <f t="shared" si="1"/>
        <v>492.01795286794476</v>
      </c>
      <c r="O45" s="121">
        <f t="shared" si="7"/>
        <v>879.40211892919081</v>
      </c>
      <c r="P45" s="128"/>
      <c r="Q45" s="113">
        <v>51382244.787783578</v>
      </c>
      <c r="R45" s="65">
        <f t="shared" si="8"/>
        <v>2583145.6424251422</v>
      </c>
      <c r="S45" s="74">
        <f t="shared" si="9"/>
        <v>5.0273117749018548E-2</v>
      </c>
    </row>
    <row r="46" spans="1:19" ht="15" customHeight="1">
      <c r="A46" s="18">
        <v>29</v>
      </c>
      <c r="B46" s="132" t="s">
        <v>21</v>
      </c>
      <c r="C46" s="113">
        <f>Vertetie_ienemumi!I34</f>
        <v>17864107.975374065</v>
      </c>
      <c r="D46" s="117">
        <v>20926</v>
      </c>
      <c r="E46" s="117">
        <v>1533</v>
      </c>
      <c r="F46" s="117">
        <v>2439</v>
      </c>
      <c r="G46" s="117">
        <v>3961</v>
      </c>
      <c r="H46" s="117">
        <v>298.29878300000001</v>
      </c>
      <c r="I46" s="117">
        <f t="shared" si="2"/>
        <v>853.68001411517082</v>
      </c>
      <c r="J46" s="117">
        <f t="shared" si="11"/>
        <v>35848.914150160002</v>
      </c>
      <c r="K46" s="195">
        <f t="shared" si="4"/>
        <v>498.31657105559316</v>
      </c>
      <c r="L46" s="198">
        <f t="shared" si="10"/>
        <v>84711.393785489781</v>
      </c>
      <c r="M46" s="201">
        <f t="shared" si="6"/>
        <v>17948819.369159557</v>
      </c>
      <c r="N46" s="205">
        <f t="shared" si="1"/>
        <v>500.67958248268019</v>
      </c>
      <c r="O46" s="121">
        <f t="shared" si="7"/>
        <v>857.72815488672256</v>
      </c>
      <c r="P46" s="128"/>
      <c r="Q46" s="113">
        <v>16722269.428301923</v>
      </c>
      <c r="R46" s="65">
        <f t="shared" si="8"/>
        <v>1226549.9408576339</v>
      </c>
      <c r="S46" s="74">
        <f t="shared" si="9"/>
        <v>7.3348294387706403E-2</v>
      </c>
    </row>
    <row r="47" spans="1:19" ht="15" customHeight="1">
      <c r="A47" s="18">
        <v>30</v>
      </c>
      <c r="B47" s="137" t="s">
        <v>22</v>
      </c>
      <c r="C47" s="113">
        <f>Vertetie_ienemumi!I35</f>
        <v>8149527.1414888771</v>
      </c>
      <c r="D47" s="117">
        <v>17849</v>
      </c>
      <c r="E47" s="117">
        <v>990</v>
      </c>
      <c r="F47" s="117">
        <v>1713</v>
      </c>
      <c r="G47" s="117">
        <v>3994</v>
      </c>
      <c r="H47" s="117">
        <v>1413.3017910000001</v>
      </c>
      <c r="I47" s="117">
        <f t="shared" si="2"/>
        <v>456.58172118823893</v>
      </c>
      <c r="J47" s="117">
        <f t="shared" si="11"/>
        <v>30853.758722319999</v>
      </c>
      <c r="K47" s="195">
        <f t="shared" si="4"/>
        <v>264.1340141029043</v>
      </c>
      <c r="L47" s="198">
        <f t="shared" si="10"/>
        <v>5171968.5018045036</v>
      </c>
      <c r="M47" s="201">
        <f t="shared" si="6"/>
        <v>13321495.643293381</v>
      </c>
      <c r="N47" s="205">
        <f t="shared" si="1"/>
        <v>431.76248842759122</v>
      </c>
      <c r="O47" s="121">
        <f t="shared" si="7"/>
        <v>746.34408892898091</v>
      </c>
      <c r="P47" s="128"/>
      <c r="Q47" s="113">
        <v>12848706</v>
      </c>
      <c r="R47" s="65">
        <f t="shared" si="8"/>
        <v>472789.64329338074</v>
      </c>
      <c r="S47" s="74">
        <f t="shared" si="9"/>
        <v>3.6796673789047718E-2</v>
      </c>
    </row>
    <row r="48" spans="1:19" ht="15" customHeight="1">
      <c r="A48" s="18">
        <v>31</v>
      </c>
      <c r="B48" s="137" t="s">
        <v>23</v>
      </c>
      <c r="C48" s="113">
        <f>Vertetie_ienemumi!I36</f>
        <v>12880668.445154671</v>
      </c>
      <c r="D48" s="117">
        <v>31324</v>
      </c>
      <c r="E48" s="117">
        <v>1739</v>
      </c>
      <c r="F48" s="117">
        <v>3106</v>
      </c>
      <c r="G48" s="117">
        <v>6344</v>
      </c>
      <c r="H48" s="117">
        <v>2811.3592430000003</v>
      </c>
      <c r="I48" s="117">
        <f t="shared" si="2"/>
        <v>411.20765052849799</v>
      </c>
      <c r="J48" s="117">
        <f t="shared" si="11"/>
        <v>54486.646049359995</v>
      </c>
      <c r="K48" s="195">
        <f t="shared" si="4"/>
        <v>236.40046468424472</v>
      </c>
      <c r="L48" s="198">
        <f t="shared" si="10"/>
        <v>10199920.605017148</v>
      </c>
      <c r="M48" s="201">
        <f t="shared" si="6"/>
        <v>23080589.050171819</v>
      </c>
      <c r="N48" s="205">
        <f t="shared" si="1"/>
        <v>423.60084027309892</v>
      </c>
      <c r="O48" s="121">
        <f t="shared" si="7"/>
        <v>736.83402663043728</v>
      </c>
      <c r="P48" s="128"/>
      <c r="Q48" s="113">
        <v>22629578.849823635</v>
      </c>
      <c r="R48" s="65">
        <f t="shared" si="8"/>
        <v>451010.20034818351</v>
      </c>
      <c r="S48" s="74">
        <f t="shared" si="9"/>
        <v>1.9930119042038674E-2</v>
      </c>
    </row>
    <row r="49" spans="1:19" ht="15" customHeight="1">
      <c r="A49" s="18">
        <v>32</v>
      </c>
      <c r="B49" s="137" t="s">
        <v>24</v>
      </c>
      <c r="C49" s="113">
        <f>Vertetie_ienemumi!I37</f>
        <v>38732268.794210754</v>
      </c>
      <c r="D49" s="117">
        <v>33816</v>
      </c>
      <c r="E49" s="117">
        <v>3001</v>
      </c>
      <c r="F49" s="117">
        <v>4703</v>
      </c>
      <c r="G49" s="117">
        <v>5164</v>
      </c>
      <c r="H49" s="117">
        <v>535.47185100000002</v>
      </c>
      <c r="I49" s="117">
        <f t="shared" si="2"/>
        <v>1145.3829191569303</v>
      </c>
      <c r="J49" s="117">
        <f t="shared" si="11"/>
        <v>60805.397213519995</v>
      </c>
      <c r="K49" s="195">
        <f t="shared" si="4"/>
        <v>636.98734930060925</v>
      </c>
      <c r="L49" s="198">
        <f t="shared" si="10"/>
        <v>-5806832.3745806981</v>
      </c>
      <c r="M49" s="201">
        <f t="shared" si="6"/>
        <v>32925436.419630058</v>
      </c>
      <c r="N49" s="205">
        <f t="shared" si="1"/>
        <v>541.48871528643076</v>
      </c>
      <c r="O49" s="121">
        <f t="shared" si="7"/>
        <v>973.66443161905784</v>
      </c>
      <c r="P49" s="128"/>
      <c r="Q49" s="255">
        <v>33317082</v>
      </c>
      <c r="R49" s="256">
        <f t="shared" si="8"/>
        <v>-391645.58036994189</v>
      </c>
      <c r="S49" s="257">
        <f t="shared" si="9"/>
        <v>-1.1755098491816995E-2</v>
      </c>
    </row>
    <row r="50" spans="1:19" ht="15" customHeight="1">
      <c r="A50" s="18">
        <v>33</v>
      </c>
      <c r="B50" s="137" t="s">
        <v>25</v>
      </c>
      <c r="C50" s="113">
        <f>Vertetie_ienemumi!I38</f>
        <v>21308808.82692387</v>
      </c>
      <c r="D50" s="117">
        <v>24240</v>
      </c>
      <c r="E50" s="117">
        <v>2119</v>
      </c>
      <c r="F50" s="117">
        <v>2949</v>
      </c>
      <c r="G50" s="117">
        <v>4407</v>
      </c>
      <c r="H50" s="117">
        <v>122.723207</v>
      </c>
      <c r="I50" s="117">
        <f t="shared" si="2"/>
        <v>879.07627173778337</v>
      </c>
      <c r="J50" s="117">
        <f t="shared" si="11"/>
        <v>42259.91927464</v>
      </c>
      <c r="K50" s="195">
        <f t="shared" si="4"/>
        <v>504.23212331385582</v>
      </c>
      <c r="L50" s="198">
        <f t="shared" si="10"/>
        <v>-76560.831470274963</v>
      </c>
      <c r="M50" s="201">
        <f t="shared" si="6"/>
        <v>21232247.995453596</v>
      </c>
      <c r="N50" s="205">
        <f t="shared" si="1"/>
        <v>502.42045796322611</v>
      </c>
      <c r="O50" s="121">
        <f t="shared" si="7"/>
        <v>875.91782159462025</v>
      </c>
      <c r="P50" s="128"/>
      <c r="Q50" s="113">
        <v>19991426.789433643</v>
      </c>
      <c r="R50" s="65">
        <f t="shared" si="8"/>
        <v>1240821.2060199529</v>
      </c>
      <c r="S50" s="74">
        <f t="shared" si="9"/>
        <v>6.2067666259608023E-2</v>
      </c>
    </row>
    <row r="51" spans="1:19" ht="15" customHeight="1">
      <c r="A51" s="18">
        <v>34</v>
      </c>
      <c r="B51" s="137" t="s">
        <v>26</v>
      </c>
      <c r="C51" s="113">
        <f>Vertetie_ienemumi!I39</f>
        <v>18367398.664441034</v>
      </c>
      <c r="D51" s="117">
        <v>29613</v>
      </c>
      <c r="E51" s="117">
        <v>2072</v>
      </c>
      <c r="F51" s="117">
        <v>3287</v>
      </c>
      <c r="G51" s="117">
        <v>6084</v>
      </c>
      <c r="H51" s="117">
        <v>2178.1520890000002</v>
      </c>
      <c r="I51" s="117">
        <f t="shared" si="2"/>
        <v>620.24781901330607</v>
      </c>
      <c r="J51" s="117">
        <f t="shared" si="11"/>
        <v>52990.051175279994</v>
      </c>
      <c r="K51" s="195">
        <f t="shared" si="4"/>
        <v>346.61975704997008</v>
      </c>
      <c r="L51" s="198">
        <f t="shared" si="10"/>
        <v>5798027.6829243507</v>
      </c>
      <c r="M51" s="201">
        <f t="shared" si="6"/>
        <v>24165426.347365387</v>
      </c>
      <c r="N51" s="205">
        <f t="shared" si="1"/>
        <v>456.03704490549023</v>
      </c>
      <c r="O51" s="121">
        <f t="shared" si="7"/>
        <v>816.04114231470589</v>
      </c>
      <c r="P51" s="128"/>
      <c r="Q51" s="113">
        <v>23258117.045242935</v>
      </c>
      <c r="R51" s="65">
        <f t="shared" si="8"/>
        <v>907309.30212245136</v>
      </c>
      <c r="S51" s="74">
        <f t="shared" si="9"/>
        <v>3.901043667281856E-2</v>
      </c>
    </row>
    <row r="52" spans="1:19" ht="15" customHeight="1">
      <c r="A52" s="18">
        <v>35</v>
      </c>
      <c r="B52" s="137" t="s">
        <v>27</v>
      </c>
      <c r="C52" s="113">
        <f>Vertetie_ienemumi!I40</f>
        <v>9694367.4710131269</v>
      </c>
      <c r="D52" s="117">
        <v>10003</v>
      </c>
      <c r="E52" s="117">
        <v>590</v>
      </c>
      <c r="F52" s="117">
        <v>959</v>
      </c>
      <c r="G52" s="117">
        <v>2166</v>
      </c>
      <c r="H52" s="117">
        <v>277.61004800000001</v>
      </c>
      <c r="I52" s="117">
        <f t="shared" si="2"/>
        <v>969.1460033003226</v>
      </c>
      <c r="J52" s="117">
        <f t="shared" si="11"/>
        <v>16534.747272960001</v>
      </c>
      <c r="K52" s="195">
        <f t="shared" si="4"/>
        <v>586.30273030339879</v>
      </c>
      <c r="L52" s="198">
        <f t="shared" si="10"/>
        <v>-987618.55896252382</v>
      </c>
      <c r="M52" s="201">
        <f t="shared" si="6"/>
        <v>8706748.912050603</v>
      </c>
      <c r="N52" s="205">
        <f t="shared" si="1"/>
        <v>526.57284494992746</v>
      </c>
      <c r="O52" s="121">
        <f t="shared" si="7"/>
        <v>870.41376707493782</v>
      </c>
      <c r="P52" s="128"/>
      <c r="Q52" s="113">
        <v>8178369</v>
      </c>
      <c r="R52" s="65">
        <f t="shared" si="8"/>
        <v>528379.91205060296</v>
      </c>
      <c r="S52" s="246">
        <f t="shared" si="9"/>
        <v>6.4607003187383993E-2</v>
      </c>
    </row>
    <row r="53" spans="1:19" ht="15" customHeight="1">
      <c r="A53" s="18">
        <v>36</v>
      </c>
      <c r="B53" s="137" t="s">
        <v>28</v>
      </c>
      <c r="C53" s="113">
        <f>Vertetie_ienemumi!I41</f>
        <v>28977688.668103926</v>
      </c>
      <c r="D53" s="117">
        <v>32267</v>
      </c>
      <c r="E53" s="117">
        <v>2823</v>
      </c>
      <c r="F53" s="117">
        <v>4155</v>
      </c>
      <c r="G53" s="117">
        <v>5922</v>
      </c>
      <c r="H53" s="117">
        <v>1029.36889</v>
      </c>
      <c r="I53" s="117">
        <f t="shared" si="2"/>
        <v>898.05958620584272</v>
      </c>
      <c r="J53" s="117">
        <f t="shared" si="11"/>
        <v>58365.040712799993</v>
      </c>
      <c r="K53" s="195">
        <f t="shared" si="4"/>
        <v>496.49050723182057</v>
      </c>
      <c r="L53" s="198">
        <f t="shared" si="10"/>
        <v>213130.8460621229</v>
      </c>
      <c r="M53" s="201">
        <f t="shared" si="6"/>
        <v>29190819.51416605</v>
      </c>
      <c r="N53" s="205">
        <f t="shared" si="1"/>
        <v>500.14219398572669</v>
      </c>
      <c r="O53" s="121">
        <f t="shared" si="7"/>
        <v>904.66481278600577</v>
      </c>
      <c r="P53" s="128"/>
      <c r="Q53" s="113">
        <v>27601254</v>
      </c>
      <c r="R53" s="65">
        <f t="shared" si="8"/>
        <v>1589565.5141660497</v>
      </c>
      <c r="S53" s="74">
        <f t="shared" si="9"/>
        <v>5.7590336807380238E-2</v>
      </c>
    </row>
    <row r="54" spans="1:19" ht="15" customHeight="1">
      <c r="A54" s="18">
        <v>37</v>
      </c>
      <c r="B54" s="132" t="s">
        <v>29</v>
      </c>
      <c r="C54" s="113">
        <f>Vertetie_ienemumi!I42</f>
        <v>11735659.185411809</v>
      </c>
      <c r="D54" s="117">
        <v>19165</v>
      </c>
      <c r="E54" s="117">
        <v>1404</v>
      </c>
      <c r="F54" s="117">
        <v>2132</v>
      </c>
      <c r="G54" s="117">
        <v>3930</v>
      </c>
      <c r="H54" s="117">
        <v>1800.6185439999999</v>
      </c>
      <c r="I54" s="117">
        <f t="shared" si="2"/>
        <v>612.34850954405476</v>
      </c>
      <c r="J54" s="117">
        <f t="shared" si="11"/>
        <v>35045.820186880002</v>
      </c>
      <c r="K54" s="195">
        <f t="shared" si="4"/>
        <v>334.86615872683308</v>
      </c>
      <c r="L54" s="198">
        <f t="shared" si="10"/>
        <v>4125311.6356375176</v>
      </c>
      <c r="M54" s="201">
        <f t="shared" si="6"/>
        <v>15860970.821049327</v>
      </c>
      <c r="N54" s="205">
        <f t="shared" si="1"/>
        <v>452.57810307966912</v>
      </c>
      <c r="O54" s="121">
        <f t="shared" si="7"/>
        <v>827.60087769628626</v>
      </c>
      <c r="P54" s="128"/>
      <c r="Q54" s="113">
        <v>15302188.295928327</v>
      </c>
      <c r="R54" s="65">
        <f t="shared" si="8"/>
        <v>558782.52512099966</v>
      </c>
      <c r="S54" s="74">
        <f t="shared" si="9"/>
        <v>3.6516510862023788E-2</v>
      </c>
    </row>
    <row r="55" spans="1:19" ht="15" customHeight="1">
      <c r="A55" s="18">
        <v>38</v>
      </c>
      <c r="B55" s="132" t="s">
        <v>30</v>
      </c>
      <c r="C55" s="113">
        <f>Vertetie_ienemumi!I43</f>
        <v>21979055.976758473</v>
      </c>
      <c r="D55" s="117">
        <v>38617</v>
      </c>
      <c r="E55" s="117">
        <v>2548</v>
      </c>
      <c r="F55" s="117">
        <v>4141</v>
      </c>
      <c r="G55" s="117">
        <v>8355</v>
      </c>
      <c r="H55" s="117">
        <v>2748.9452019999999</v>
      </c>
      <c r="I55" s="117">
        <f t="shared" si="2"/>
        <v>569.15493116395555</v>
      </c>
      <c r="J55" s="117">
        <f t="shared" si="11"/>
        <v>68440.076707039989</v>
      </c>
      <c r="K55" s="195">
        <f t="shared" si="4"/>
        <v>321.14306462338652</v>
      </c>
      <c r="L55" s="198">
        <f t="shared" si="10"/>
        <v>8719026.0846187528</v>
      </c>
      <c r="M55" s="201">
        <f t="shared" si="6"/>
        <v>30698082.061377227</v>
      </c>
      <c r="N55" s="205">
        <f t="shared" si="1"/>
        <v>448.53956246690637</v>
      </c>
      <c r="O55" s="121">
        <f t="shared" si="7"/>
        <v>794.93699824888586</v>
      </c>
      <c r="P55" s="128"/>
      <c r="Q55" s="113">
        <v>29779889.658193089</v>
      </c>
      <c r="R55" s="65">
        <f t="shared" si="8"/>
        <v>918192.40318413824</v>
      </c>
      <c r="S55" s="74">
        <f t="shared" si="9"/>
        <v>3.0832632817748618E-2</v>
      </c>
    </row>
    <row r="56" spans="1:19" ht="15" customHeight="1">
      <c r="A56" s="18">
        <v>39</v>
      </c>
      <c r="B56" s="132" t="s">
        <v>31</v>
      </c>
      <c r="C56" s="113">
        <f>Vertetie_ienemumi!I44</f>
        <v>31409811.401125532</v>
      </c>
      <c r="D56" s="117">
        <v>47556</v>
      </c>
      <c r="E56" s="117">
        <v>3540</v>
      </c>
      <c r="F56" s="117">
        <v>5578</v>
      </c>
      <c r="G56" s="117">
        <v>9738</v>
      </c>
      <c r="H56" s="117">
        <v>2448.3776930000004</v>
      </c>
      <c r="I56" s="117">
        <f t="shared" si="2"/>
        <v>660.48051562632543</v>
      </c>
      <c r="J56" s="117">
        <f t="shared" si="11"/>
        <v>84951.534093359995</v>
      </c>
      <c r="K56" s="195">
        <f t="shared" si="4"/>
        <v>369.73801281336239</v>
      </c>
      <c r="L56" s="198">
        <f t="shared" si="10"/>
        <v>7909196.3925285824</v>
      </c>
      <c r="M56" s="201">
        <f t="shared" si="6"/>
        <v>39319007.793654114</v>
      </c>
      <c r="N56" s="205">
        <f t="shared" si="1"/>
        <v>462.84046795957011</v>
      </c>
      <c r="O56" s="121">
        <f t="shared" si="7"/>
        <v>826.79383870918741</v>
      </c>
      <c r="P56" s="128"/>
      <c r="Q56" s="113">
        <v>37839714.090891339</v>
      </c>
      <c r="R56" s="65">
        <f t="shared" si="8"/>
        <v>1479293.7027627751</v>
      </c>
      <c r="S56" s="74">
        <f t="shared" si="9"/>
        <v>3.909368076115749E-2</v>
      </c>
    </row>
    <row r="57" spans="1:19" ht="15" customHeight="1">
      <c r="A57" s="18">
        <v>40</v>
      </c>
      <c r="B57" s="132" t="s">
        <v>32</v>
      </c>
      <c r="C57" s="113">
        <f>Vertetie_ienemumi!I45</f>
        <v>5872150.4060512725</v>
      </c>
      <c r="D57" s="117">
        <v>8580</v>
      </c>
      <c r="E57" s="117">
        <v>514</v>
      </c>
      <c r="F57" s="117">
        <v>833</v>
      </c>
      <c r="G57" s="117">
        <v>2131</v>
      </c>
      <c r="H57" s="117">
        <v>908.410484</v>
      </c>
      <c r="I57" s="117">
        <f t="shared" si="2"/>
        <v>684.39981422509004</v>
      </c>
      <c r="J57" s="117">
        <f t="shared" si="11"/>
        <v>15456.06393568</v>
      </c>
      <c r="K57" s="194">
        <f t="shared" si="4"/>
        <v>379.9253438966137</v>
      </c>
      <c r="L57" s="198">
        <f t="shared" si="10"/>
        <v>1327878.8670447676</v>
      </c>
      <c r="M57" s="201">
        <f t="shared" si="6"/>
        <v>7200029.2730960399</v>
      </c>
      <c r="N57" s="205">
        <f t="shared" si="1"/>
        <v>465.83847628081577</v>
      </c>
      <c r="O57" s="121">
        <f t="shared" si="7"/>
        <v>839.16425094359442</v>
      </c>
      <c r="P57" s="128"/>
      <c r="Q57" s="113">
        <v>6902265.4429911412</v>
      </c>
      <c r="R57" s="65">
        <f t="shared" si="8"/>
        <v>297763.83010489866</v>
      </c>
      <c r="S57" s="74">
        <f t="shared" si="9"/>
        <v>4.3140014327797349E-2</v>
      </c>
    </row>
    <row r="58" spans="1:19" ht="15" customHeight="1">
      <c r="A58" s="18">
        <v>41</v>
      </c>
      <c r="B58" s="132" t="s">
        <v>83</v>
      </c>
      <c r="C58" s="113">
        <f>Vertetie_ienemumi!I46</f>
        <v>40002154.734429382</v>
      </c>
      <c r="D58" s="117">
        <v>54642</v>
      </c>
      <c r="E58" s="117">
        <v>4091</v>
      </c>
      <c r="F58" s="117">
        <v>6145</v>
      </c>
      <c r="G58" s="117">
        <v>11711</v>
      </c>
      <c r="H58" s="117">
        <v>2946.0561029999999</v>
      </c>
      <c r="I58" s="117">
        <f t="shared" si="2"/>
        <v>732.0770604009623</v>
      </c>
      <c r="J58" s="117">
        <f t="shared" si="11"/>
        <v>97391.785276559996</v>
      </c>
      <c r="K58" s="195">
        <f t="shared" si="4"/>
        <v>410.73438196904061</v>
      </c>
      <c r="L58" s="198">
        <f t="shared" si="10"/>
        <v>6249710.8762228191</v>
      </c>
      <c r="M58" s="201">
        <f t="shared" si="6"/>
        <v>46251865.610652201</v>
      </c>
      <c r="N58" s="205">
        <f t="shared" si="1"/>
        <v>474.90520354783945</v>
      </c>
      <c r="O58" s="121">
        <f t="shared" si="7"/>
        <v>846.45264834106001</v>
      </c>
      <c r="P58" s="128"/>
      <c r="Q58" s="113">
        <v>44127101.060682923</v>
      </c>
      <c r="R58" s="65">
        <f t="shared" si="8"/>
        <v>2124764.5499692783</v>
      </c>
      <c r="S58" s="74">
        <f t="shared" si="9"/>
        <v>4.8151011484922401E-2</v>
      </c>
    </row>
    <row r="59" spans="1:19" ht="15" customHeight="1">
      <c r="A59" s="18">
        <v>42</v>
      </c>
      <c r="B59" s="132" t="s">
        <v>33</v>
      </c>
      <c r="C59" s="113">
        <f>Vertetie_ienemumi!I47</f>
        <v>1441418.4199574396</v>
      </c>
      <c r="D59" s="117">
        <v>3079</v>
      </c>
      <c r="E59" s="117">
        <v>153</v>
      </c>
      <c r="F59" s="117">
        <v>306</v>
      </c>
      <c r="G59" s="117">
        <v>714</v>
      </c>
      <c r="H59" s="117">
        <v>277.90160400000002</v>
      </c>
      <c r="I59" s="117">
        <f t="shared" si="2"/>
        <v>468.14498861885016</v>
      </c>
      <c r="J59" s="117">
        <f t="shared" si="11"/>
        <v>5385.3504380799995</v>
      </c>
      <c r="K59" s="195">
        <f t="shared" si="4"/>
        <v>267.65545465066117</v>
      </c>
      <c r="L59" s="198">
        <f t="shared" si="10"/>
        <v>889354.81839724246</v>
      </c>
      <c r="M59" s="201">
        <f t="shared" si="6"/>
        <v>2330773.238354682</v>
      </c>
      <c r="N59" s="205">
        <f t="shared" si="1"/>
        <v>432.79880578870109</v>
      </c>
      <c r="O59" s="121">
        <f t="shared" si="7"/>
        <v>756.99033398982851</v>
      </c>
      <c r="P59" s="128"/>
      <c r="Q59" s="113">
        <v>2281515.7024960849</v>
      </c>
      <c r="R59" s="65">
        <f t="shared" si="8"/>
        <v>49257.535858597141</v>
      </c>
      <c r="S59" s="74">
        <f t="shared" si="9"/>
        <v>2.15898298682351E-2</v>
      </c>
    </row>
    <row r="60" spans="1:19" ht="15" customHeight="1">
      <c r="A60" s="18">
        <v>43</v>
      </c>
      <c r="B60" s="135" t="s">
        <v>34</v>
      </c>
      <c r="C60" s="114">
        <f>Vertetie_ienemumi!I48</f>
        <v>7426648.5231510401</v>
      </c>
      <c r="D60" s="118">
        <v>11468</v>
      </c>
      <c r="E60" s="118">
        <v>768</v>
      </c>
      <c r="F60" s="118">
        <v>1325</v>
      </c>
      <c r="G60" s="118">
        <v>2362</v>
      </c>
      <c r="H60" s="117">
        <v>2457.6239179999998</v>
      </c>
      <c r="I60" s="117">
        <f t="shared" si="2"/>
        <v>647.59753428244153</v>
      </c>
      <c r="J60" s="117">
        <f t="shared" si="11"/>
        <v>23068.08835536</v>
      </c>
      <c r="K60" s="195">
        <f t="shared" si="4"/>
        <v>321.94468864280282</v>
      </c>
      <c r="L60" s="199">
        <f t="shared" si="10"/>
        <v>2925743.6871388755</v>
      </c>
      <c r="M60" s="202">
        <f t="shared" si="6"/>
        <v>10352392.210289916</v>
      </c>
      <c r="N60" s="206">
        <f t="shared" si="1"/>
        <v>448.77547072011623</v>
      </c>
      <c r="O60" s="122">
        <f t="shared" si="7"/>
        <v>902.71993462590831</v>
      </c>
      <c r="P60" s="128"/>
      <c r="Q60" s="230">
        <v>10181759.945738195</v>
      </c>
      <c r="R60" s="231">
        <f t="shared" si="8"/>
        <v>170632.26455172151</v>
      </c>
      <c r="S60" s="232">
        <f t="shared" si="9"/>
        <v>1.6758621835623266E-2</v>
      </c>
    </row>
    <row r="61" spans="1:19" ht="15" customHeight="1">
      <c r="A61" s="20"/>
      <c r="B61" s="259" t="s">
        <v>35</v>
      </c>
      <c r="C61" s="116">
        <f>SUM(C18:C60)</f>
        <v>1677226073.3000002</v>
      </c>
      <c r="D61" s="138">
        <f t="shared" ref="D61:M61" si="12">SUM(D18:D60)</f>
        <v>2069089</v>
      </c>
      <c r="E61" s="138">
        <f t="shared" si="12"/>
        <v>146478</v>
      </c>
      <c r="F61" s="138">
        <f t="shared" si="12"/>
        <v>227358</v>
      </c>
      <c r="G61" s="138">
        <f t="shared" si="12"/>
        <v>434027</v>
      </c>
      <c r="H61" s="138">
        <f t="shared" si="12"/>
        <v>64569.953180000004</v>
      </c>
      <c r="I61" s="115">
        <f t="shared" ref="I61" si="13">C61/D61</f>
        <v>810.61088880178681</v>
      </c>
      <c r="J61" s="116">
        <f t="shared" si="12"/>
        <v>3572360.9088335987</v>
      </c>
      <c r="K61" s="116">
        <f t="shared" ref="K61" si="14">C61/J61</f>
        <v>469.50073525679306</v>
      </c>
      <c r="L61" s="116">
        <f t="shared" si="12"/>
        <v>81087931.700000092</v>
      </c>
      <c r="M61" s="116">
        <f t="shared" si="12"/>
        <v>1758314005.0000002</v>
      </c>
      <c r="N61" s="123">
        <f t="shared" ref="N61" si="15">M61/J61</f>
        <v>492.19943053684972</v>
      </c>
      <c r="O61" s="124">
        <f t="shared" ref="O61" si="16">M61/D61</f>
        <v>849.8010501239919</v>
      </c>
      <c r="P61" s="58"/>
      <c r="Q61" s="233">
        <f t="shared" ref="Q61:R61" si="17">SUM(Q18:Q60)</f>
        <v>1706043233.8127337</v>
      </c>
      <c r="R61" s="233">
        <f t="shared" si="17"/>
        <v>52270771.187267028</v>
      </c>
      <c r="S61" s="234">
        <f t="shared" si="9"/>
        <v>3.0638597048006755E-2</v>
      </c>
    </row>
    <row r="63" spans="1:19" ht="15.75">
      <c r="B63" s="3"/>
      <c r="D63" s="48"/>
      <c r="E63" s="48"/>
      <c r="F63" s="48"/>
      <c r="G63" s="48"/>
      <c r="H63" s="48"/>
      <c r="R63" s="48"/>
    </row>
    <row r="64" spans="1:19">
      <c r="Q64" s="87"/>
    </row>
  </sheetData>
  <sheetProtection formatCells="0" formatColumns="0" formatRows="0" insertColumns="0" insertRows="0" insertHyperlinks="0" deleteColumns="0" deleteRows="0"/>
  <mergeCells count="25">
    <mergeCell ref="D13:H13"/>
    <mergeCell ref="Q13:S13"/>
    <mergeCell ref="N8:P8"/>
    <mergeCell ref="N2:P2"/>
    <mergeCell ref="N3:P3"/>
    <mergeCell ref="N4:P4"/>
    <mergeCell ref="B4:D4"/>
    <mergeCell ref="E4:F4"/>
    <mergeCell ref="H4:J4"/>
    <mergeCell ref="B5:D5"/>
    <mergeCell ref="E5:F5"/>
    <mergeCell ref="H5:J6"/>
    <mergeCell ref="R14:S14"/>
    <mergeCell ref="K5:K6"/>
    <mergeCell ref="B6:D6"/>
    <mergeCell ref="E6:F6"/>
    <mergeCell ref="B7:D7"/>
    <mergeCell ref="E7:F7"/>
    <mergeCell ref="H7:J8"/>
    <mergeCell ref="K7:K8"/>
    <mergeCell ref="B8:D8"/>
    <mergeCell ref="E8:F8"/>
    <mergeCell ref="B9:D9"/>
    <mergeCell ref="E9:F9"/>
    <mergeCell ref="H9:J9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2:L49"/>
  <sheetViews>
    <sheetView zoomScaleNormal="100" workbookViewId="0">
      <pane xSplit="2" ySplit="2" topLeftCell="C3" activePane="bottomRight" state="frozen"/>
      <selection activeCell="AA32" sqref="AA32"/>
      <selection pane="topRight" activeCell="AA32" sqref="AA32"/>
      <selection pane="bottomLeft" activeCell="AA32" sqref="AA32"/>
      <selection pane="bottomRight" activeCell="N5" sqref="N5"/>
    </sheetView>
  </sheetViews>
  <sheetFormatPr defaultRowHeight="15"/>
  <cols>
    <col min="1" max="1" width="6.7109375" style="16" customWidth="1"/>
    <col min="2" max="2" width="22.28515625" style="17" customWidth="1"/>
    <col min="3" max="3" width="15.5703125" style="10" customWidth="1"/>
    <col min="4" max="8" width="14.7109375" style="63" customWidth="1"/>
    <col min="9" max="9" width="15.7109375" style="10" customWidth="1"/>
    <col min="10" max="10" width="11.7109375" customWidth="1"/>
    <col min="11" max="11" width="18.5703125" customWidth="1"/>
    <col min="12" max="12" width="18.28515625" customWidth="1"/>
  </cols>
  <sheetData>
    <row r="2" spans="1:12" ht="19.5">
      <c r="A2" s="308" t="s">
        <v>141</v>
      </c>
      <c r="B2" s="309"/>
      <c r="C2" s="309"/>
      <c r="D2" s="309"/>
      <c r="E2" s="309"/>
      <c r="F2" s="309"/>
      <c r="G2" s="309"/>
      <c r="H2" s="309"/>
      <c r="I2" s="309"/>
    </row>
    <row r="3" spans="1:12" s="5" customFormat="1" ht="15" customHeight="1">
      <c r="A3" s="53"/>
      <c r="B3" s="54"/>
      <c r="C3" s="27"/>
      <c r="D3" s="27"/>
      <c r="E3" s="27"/>
      <c r="F3" s="27"/>
      <c r="G3" s="27"/>
      <c r="H3" s="27"/>
      <c r="I3" s="27"/>
    </row>
    <row r="4" spans="1:12" ht="43.5">
      <c r="A4" s="35"/>
      <c r="B4" s="210"/>
      <c r="C4" s="107" t="s">
        <v>80</v>
      </c>
      <c r="D4" s="215" t="s">
        <v>77</v>
      </c>
      <c r="E4" s="92" t="s">
        <v>43</v>
      </c>
      <c r="F4" s="92" t="s">
        <v>44</v>
      </c>
      <c r="G4" s="93" t="s">
        <v>45</v>
      </c>
      <c r="H4" s="94" t="s">
        <v>46</v>
      </c>
      <c r="I4" s="94" t="s">
        <v>79</v>
      </c>
    </row>
    <row r="5" spans="1:12" ht="30" customHeight="1">
      <c r="A5" s="29"/>
      <c r="B5" s="211" t="s">
        <v>35</v>
      </c>
      <c r="C5" s="219">
        <f>SUM(C6:C48)</f>
        <v>1501975311.3000002</v>
      </c>
      <c r="D5" s="223">
        <f t="shared" ref="D5:G5" si="0">SUM(D6:D48)</f>
        <v>99389453</v>
      </c>
      <c r="E5" s="223">
        <f t="shared" si="0"/>
        <v>52981078</v>
      </c>
      <c r="F5" s="223">
        <f t="shared" si="0"/>
        <v>1936512</v>
      </c>
      <c r="G5" s="223">
        <f t="shared" si="0"/>
        <v>20943719</v>
      </c>
      <c r="H5" s="126">
        <f>SUM(H6:H48)</f>
        <v>175250762</v>
      </c>
      <c r="I5" s="126">
        <f t="shared" ref="I5:I14" si="1">C5+H5</f>
        <v>1677226073.3000002</v>
      </c>
      <c r="L5" s="229"/>
    </row>
    <row r="6" spans="1:12" ht="15.75">
      <c r="A6" s="95">
        <v>1</v>
      </c>
      <c r="B6" s="212" t="s">
        <v>55</v>
      </c>
      <c r="C6" s="104">
        <f>IIN_ienemumi!F13</f>
        <v>40214918.795122765</v>
      </c>
      <c r="D6" s="216">
        <v>782155</v>
      </c>
      <c r="E6" s="208">
        <v>1383520</v>
      </c>
      <c r="F6" s="208">
        <v>10106</v>
      </c>
      <c r="G6" s="220">
        <v>460634</v>
      </c>
      <c r="H6" s="104">
        <v>2636415</v>
      </c>
      <c r="I6" s="104">
        <f t="shared" si="1"/>
        <v>42851333.795122765</v>
      </c>
    </row>
    <row r="7" spans="1:12" ht="15.75">
      <c r="A7" s="72">
        <v>2</v>
      </c>
      <c r="B7" s="213" t="s">
        <v>58</v>
      </c>
      <c r="C7" s="105">
        <f>IIN_ienemumi!F14</f>
        <v>42155992.660065956</v>
      </c>
      <c r="D7" s="217">
        <v>1179227</v>
      </c>
      <c r="E7" s="207">
        <v>1212854</v>
      </c>
      <c r="F7" s="207">
        <v>30572</v>
      </c>
      <c r="G7" s="221">
        <v>594649</v>
      </c>
      <c r="H7" s="105">
        <v>3017302</v>
      </c>
      <c r="I7" s="105">
        <f t="shared" si="1"/>
        <v>45173294.660065956</v>
      </c>
    </row>
    <row r="8" spans="1:12" ht="15.75">
      <c r="A8" s="72">
        <v>3</v>
      </c>
      <c r="B8" s="213" t="s">
        <v>59</v>
      </c>
      <c r="C8" s="105">
        <f>IIN_ienemumi!F15</f>
        <v>53930000.243111588</v>
      </c>
      <c r="D8" s="217">
        <v>6107491</v>
      </c>
      <c r="E8" s="207">
        <v>2481453</v>
      </c>
      <c r="F8" s="207">
        <v>11700</v>
      </c>
      <c r="G8" s="221">
        <v>1156233</v>
      </c>
      <c r="H8" s="105">
        <v>9756877</v>
      </c>
      <c r="I8" s="105">
        <f t="shared" si="1"/>
        <v>63686877.243111588</v>
      </c>
    </row>
    <row r="9" spans="1:12" ht="15.75">
      <c r="A9" s="72">
        <v>4</v>
      </c>
      <c r="B9" s="213" t="s">
        <v>60</v>
      </c>
      <c r="C9" s="105">
        <f>IIN_ienemumi!F16</f>
        <v>43106853.919758052</v>
      </c>
      <c r="D9" s="217">
        <v>1453382</v>
      </c>
      <c r="E9" s="207">
        <v>1492865</v>
      </c>
      <c r="F9" s="207">
        <v>96766</v>
      </c>
      <c r="G9" s="221">
        <v>482754</v>
      </c>
      <c r="H9" s="105">
        <v>3525767</v>
      </c>
      <c r="I9" s="105">
        <f t="shared" si="1"/>
        <v>46632620.919758052</v>
      </c>
    </row>
    <row r="10" spans="1:12" ht="15.75">
      <c r="A10" s="72">
        <v>5</v>
      </c>
      <c r="B10" s="213" t="s">
        <v>61</v>
      </c>
      <c r="C10" s="105">
        <f>IIN_ienemumi!F17</f>
        <v>14884006.246396041</v>
      </c>
      <c r="D10" s="217">
        <v>316762</v>
      </c>
      <c r="E10" s="207">
        <v>326862</v>
      </c>
      <c r="F10" s="207">
        <v>2608</v>
      </c>
      <c r="G10" s="221">
        <v>158386</v>
      </c>
      <c r="H10" s="105">
        <v>804618</v>
      </c>
      <c r="I10" s="105">
        <f t="shared" si="1"/>
        <v>15688624.246396041</v>
      </c>
    </row>
    <row r="11" spans="1:12" ht="15.75">
      <c r="A11" s="72">
        <v>6</v>
      </c>
      <c r="B11" s="213" t="s">
        <v>56</v>
      </c>
      <c r="C11" s="105">
        <f>IIN_ienemumi!F18</f>
        <v>623391185.67053652</v>
      </c>
      <c r="D11" s="217">
        <v>38597038</v>
      </c>
      <c r="E11" s="207">
        <v>32996586</v>
      </c>
      <c r="F11" s="207">
        <v>425106</v>
      </c>
      <c r="G11" s="221">
        <v>11189890</v>
      </c>
      <c r="H11" s="105">
        <v>83208620</v>
      </c>
      <c r="I11" s="105">
        <f>C11+H11</f>
        <v>706599805.67053652</v>
      </c>
    </row>
    <row r="12" spans="1:12" ht="15.75">
      <c r="A12" s="72">
        <v>7</v>
      </c>
      <c r="B12" s="213" t="s">
        <v>57</v>
      </c>
      <c r="C12" s="105">
        <f>IIN_ienemumi!F19</f>
        <v>26460825.521114998</v>
      </c>
      <c r="D12" s="217">
        <v>1476114</v>
      </c>
      <c r="E12" s="207">
        <v>1237721</v>
      </c>
      <c r="F12" s="207">
        <v>217011</v>
      </c>
      <c r="G12" s="221">
        <v>278638</v>
      </c>
      <c r="H12" s="105">
        <v>3209484</v>
      </c>
      <c r="I12" s="105">
        <f t="shared" si="1"/>
        <v>29670309.521114998</v>
      </c>
    </row>
    <row r="13" spans="1:12" ht="15.75">
      <c r="A13" s="72">
        <v>8</v>
      </c>
      <c r="B13" s="213" t="s">
        <v>2</v>
      </c>
      <c r="C13" s="105">
        <f>IIN_ienemumi!F20</f>
        <v>18149708.380960826</v>
      </c>
      <c r="D13" s="217">
        <v>1116298</v>
      </c>
      <c r="E13" s="207">
        <v>237267</v>
      </c>
      <c r="F13" s="207">
        <v>63205</v>
      </c>
      <c r="G13" s="221">
        <v>113608</v>
      </c>
      <c r="H13" s="105">
        <v>1530378</v>
      </c>
      <c r="I13" s="105">
        <f t="shared" si="1"/>
        <v>19680086.380960826</v>
      </c>
    </row>
    <row r="14" spans="1:12" ht="15.75">
      <c r="A14" s="72">
        <v>9</v>
      </c>
      <c r="B14" s="213" t="s">
        <v>3</v>
      </c>
      <c r="C14" s="105">
        <f>IIN_ienemumi!F21</f>
        <v>7056693.9935265742</v>
      </c>
      <c r="D14" s="217">
        <v>570619</v>
      </c>
      <c r="E14" s="207">
        <v>96419</v>
      </c>
      <c r="F14" s="207">
        <v>14594</v>
      </c>
      <c r="G14" s="221">
        <v>46908</v>
      </c>
      <c r="H14" s="105">
        <v>728540</v>
      </c>
      <c r="I14" s="105">
        <f t="shared" si="1"/>
        <v>7785233.9935265742</v>
      </c>
    </row>
    <row r="15" spans="1:12" ht="15.75">
      <c r="A15" s="72">
        <v>10</v>
      </c>
      <c r="B15" s="213" t="s">
        <v>81</v>
      </c>
      <c r="C15" s="105">
        <f>IIN_ienemumi!F22</f>
        <v>10118381.203400653</v>
      </c>
      <c r="D15" s="217">
        <v>1016011</v>
      </c>
      <c r="E15" s="207">
        <v>177354</v>
      </c>
      <c r="F15" s="207">
        <v>42684</v>
      </c>
      <c r="G15" s="221">
        <v>71972</v>
      </c>
      <c r="H15" s="105">
        <v>1308021</v>
      </c>
      <c r="I15" s="105">
        <f t="shared" ref="I15:I46" si="2">C15+H15</f>
        <v>11426402.203400653</v>
      </c>
    </row>
    <row r="16" spans="1:12" ht="15.75">
      <c r="A16" s="72">
        <v>11</v>
      </c>
      <c r="B16" s="213" t="s">
        <v>4</v>
      </c>
      <c r="C16" s="105">
        <f>IIN_ienemumi!F23</f>
        <v>24680120.509222142</v>
      </c>
      <c r="D16" s="217">
        <v>1786653</v>
      </c>
      <c r="E16" s="207">
        <v>292191</v>
      </c>
      <c r="F16" s="207">
        <v>800</v>
      </c>
      <c r="G16" s="221">
        <v>422060</v>
      </c>
      <c r="H16" s="105">
        <v>2501704</v>
      </c>
      <c r="I16" s="105">
        <f t="shared" si="2"/>
        <v>27181824.509222142</v>
      </c>
    </row>
    <row r="17" spans="1:9" ht="15.75">
      <c r="A17" s="72">
        <v>12</v>
      </c>
      <c r="B17" s="213" t="s">
        <v>5</v>
      </c>
      <c r="C17" s="105">
        <f>IIN_ienemumi!F24</f>
        <v>8556941.7933066133</v>
      </c>
      <c r="D17" s="217">
        <v>763135</v>
      </c>
      <c r="E17" s="207">
        <v>66985</v>
      </c>
      <c r="F17" s="207">
        <v>4954</v>
      </c>
      <c r="G17" s="221">
        <v>42271</v>
      </c>
      <c r="H17" s="105">
        <v>877345</v>
      </c>
      <c r="I17" s="105">
        <f t="shared" si="2"/>
        <v>9434286.7933066133</v>
      </c>
    </row>
    <row r="18" spans="1:9" ht="15.75">
      <c r="A18" s="72">
        <v>13</v>
      </c>
      <c r="B18" s="213" t="s">
        <v>6</v>
      </c>
      <c r="C18" s="105">
        <f>IIN_ienemumi!F25</f>
        <v>25768684.111234799</v>
      </c>
      <c r="D18" s="217">
        <v>2972074</v>
      </c>
      <c r="E18" s="207">
        <v>327518</v>
      </c>
      <c r="F18" s="207">
        <v>33687</v>
      </c>
      <c r="G18" s="221">
        <v>201191</v>
      </c>
      <c r="H18" s="105">
        <v>3534470</v>
      </c>
      <c r="I18" s="105">
        <f t="shared" si="2"/>
        <v>29303154.111234799</v>
      </c>
    </row>
    <row r="19" spans="1:9" ht="15.75">
      <c r="A19" s="72">
        <v>14</v>
      </c>
      <c r="B19" s="213" t="s">
        <v>7</v>
      </c>
      <c r="C19" s="105">
        <f>IIN_ienemumi!F26</f>
        <v>27529763.139769986</v>
      </c>
      <c r="D19" s="217">
        <v>1498638</v>
      </c>
      <c r="E19" s="207">
        <v>512595</v>
      </c>
      <c r="F19" s="207">
        <v>53433</v>
      </c>
      <c r="G19" s="221">
        <v>245548</v>
      </c>
      <c r="H19" s="105">
        <v>2310214</v>
      </c>
      <c r="I19" s="105">
        <f t="shared" si="2"/>
        <v>29839977.139769986</v>
      </c>
    </row>
    <row r="20" spans="1:9" ht="15.75">
      <c r="A20" s="72">
        <v>15</v>
      </c>
      <c r="B20" s="213" t="s">
        <v>82</v>
      </c>
      <c r="C20" s="105">
        <f>IIN_ienemumi!F27</f>
        <v>18459042.689142689</v>
      </c>
      <c r="D20" s="217">
        <v>2163281</v>
      </c>
      <c r="E20" s="207">
        <v>192404</v>
      </c>
      <c r="F20" s="207">
        <v>52420</v>
      </c>
      <c r="G20" s="221">
        <v>130733</v>
      </c>
      <c r="H20" s="105">
        <v>2538838</v>
      </c>
      <c r="I20" s="105">
        <f t="shared" si="2"/>
        <v>20997880.689142689</v>
      </c>
    </row>
    <row r="21" spans="1:9" ht="15.75">
      <c r="A21" s="72">
        <v>16</v>
      </c>
      <c r="B21" s="213" t="s">
        <v>8</v>
      </c>
      <c r="C21" s="105">
        <f>IIN_ienemumi!F28</f>
        <v>19616878.05599514</v>
      </c>
      <c r="D21" s="217">
        <v>2518805</v>
      </c>
      <c r="E21" s="207">
        <v>347556</v>
      </c>
      <c r="F21" s="207">
        <v>24723</v>
      </c>
      <c r="G21" s="221">
        <v>119925</v>
      </c>
      <c r="H21" s="105">
        <v>3011009</v>
      </c>
      <c r="I21" s="105">
        <f t="shared" si="2"/>
        <v>22627887.05599514</v>
      </c>
    </row>
    <row r="22" spans="1:9" ht="15.75">
      <c r="A22" s="72">
        <v>17</v>
      </c>
      <c r="B22" s="213" t="s">
        <v>9</v>
      </c>
      <c r="C22" s="105">
        <f>IIN_ienemumi!F29</f>
        <v>11006197.668748364</v>
      </c>
      <c r="D22" s="217">
        <v>835939</v>
      </c>
      <c r="E22" s="207">
        <v>143191</v>
      </c>
      <c r="F22" s="207">
        <v>14141</v>
      </c>
      <c r="G22" s="221">
        <v>60269</v>
      </c>
      <c r="H22" s="105">
        <v>1053540</v>
      </c>
      <c r="I22" s="105">
        <f t="shared" si="2"/>
        <v>12059737.668748364</v>
      </c>
    </row>
    <row r="23" spans="1:9" ht="15.75">
      <c r="A23" s="72">
        <v>18</v>
      </c>
      <c r="B23" s="213" t="s">
        <v>11</v>
      </c>
      <c r="C23" s="105">
        <f>IIN_ienemumi!F30</f>
        <v>22622009.595821388</v>
      </c>
      <c r="D23" s="217">
        <v>2784109</v>
      </c>
      <c r="E23" s="207">
        <v>251792</v>
      </c>
      <c r="F23" s="207">
        <v>26286</v>
      </c>
      <c r="G23" s="221">
        <v>170522</v>
      </c>
      <c r="H23" s="105">
        <v>3232709</v>
      </c>
      <c r="I23" s="105">
        <f t="shared" si="2"/>
        <v>25854718.595821388</v>
      </c>
    </row>
    <row r="24" spans="1:9" ht="15.75">
      <c r="A24" s="72">
        <v>19</v>
      </c>
      <c r="B24" s="213" t="s">
        <v>10</v>
      </c>
      <c r="C24" s="105">
        <f>IIN_ienemumi!F31</f>
        <v>21739491.031325016</v>
      </c>
      <c r="D24" s="217">
        <v>1392492</v>
      </c>
      <c r="E24" s="207">
        <v>294537</v>
      </c>
      <c r="F24" s="207">
        <v>42912</v>
      </c>
      <c r="G24" s="221">
        <v>133608</v>
      </c>
      <c r="H24" s="105">
        <v>1863549</v>
      </c>
      <c r="I24" s="105">
        <f t="shared" si="2"/>
        <v>23603040.031325016</v>
      </c>
    </row>
    <row r="25" spans="1:9" ht="15.75">
      <c r="A25" s="72">
        <v>20</v>
      </c>
      <c r="B25" s="213" t="s">
        <v>12</v>
      </c>
      <c r="C25" s="105">
        <f>IIN_ienemumi!F32</f>
        <v>7757248.7303061206</v>
      </c>
      <c r="D25" s="217">
        <v>839438</v>
      </c>
      <c r="E25" s="207">
        <v>81952</v>
      </c>
      <c r="F25" s="207">
        <v>4871</v>
      </c>
      <c r="G25" s="221">
        <v>53334</v>
      </c>
      <c r="H25" s="105">
        <v>979595</v>
      </c>
      <c r="I25" s="105">
        <f t="shared" si="2"/>
        <v>8736843.7303061206</v>
      </c>
    </row>
    <row r="26" spans="1:9" ht="15.75">
      <c r="A26" s="72">
        <v>21</v>
      </c>
      <c r="B26" s="213" t="s">
        <v>13</v>
      </c>
      <c r="C26" s="105">
        <f>IIN_ienemumi!F33</f>
        <v>15320669.348965459</v>
      </c>
      <c r="D26" s="217">
        <v>1449266</v>
      </c>
      <c r="E26" s="207">
        <v>260475</v>
      </c>
      <c r="F26" s="207">
        <v>26026</v>
      </c>
      <c r="G26" s="221">
        <v>96089</v>
      </c>
      <c r="H26" s="105">
        <v>1831856</v>
      </c>
      <c r="I26" s="105">
        <f t="shared" si="2"/>
        <v>17152525.348965459</v>
      </c>
    </row>
    <row r="27" spans="1:9" ht="15.75">
      <c r="A27" s="72">
        <v>22</v>
      </c>
      <c r="B27" s="213" t="s">
        <v>14</v>
      </c>
      <c r="C27" s="105">
        <f>IIN_ienemumi!F34</f>
        <v>31695898.62697548</v>
      </c>
      <c r="D27" s="217">
        <v>1530859</v>
      </c>
      <c r="E27" s="207">
        <v>853280</v>
      </c>
      <c r="F27" s="207">
        <v>4471</v>
      </c>
      <c r="G27" s="221">
        <v>430649</v>
      </c>
      <c r="H27" s="105">
        <v>2819259</v>
      </c>
      <c r="I27" s="105">
        <f t="shared" si="2"/>
        <v>34515157.626975477</v>
      </c>
    </row>
    <row r="28" spans="1:9" ht="15.75">
      <c r="A28" s="72">
        <v>23</v>
      </c>
      <c r="B28" s="213" t="s">
        <v>15</v>
      </c>
      <c r="C28" s="105">
        <f>IIN_ienemumi!F35</f>
        <v>16925032.068300139</v>
      </c>
      <c r="D28" s="217">
        <v>1436770</v>
      </c>
      <c r="E28" s="207">
        <v>235305</v>
      </c>
      <c r="F28" s="207">
        <v>16024</v>
      </c>
      <c r="G28" s="221">
        <v>161687</v>
      </c>
      <c r="H28" s="105">
        <v>1849786</v>
      </c>
      <c r="I28" s="105">
        <f t="shared" si="2"/>
        <v>18774818.068300139</v>
      </c>
    </row>
    <row r="29" spans="1:9" ht="15.75">
      <c r="A29" s="72">
        <v>24</v>
      </c>
      <c r="B29" s="213" t="s">
        <v>16</v>
      </c>
      <c r="C29" s="105">
        <f>IIN_ienemumi!F36</f>
        <v>5056085.5742538217</v>
      </c>
      <c r="D29" s="217">
        <v>275072</v>
      </c>
      <c r="E29" s="207">
        <v>69601</v>
      </c>
      <c r="F29" s="207">
        <v>10245</v>
      </c>
      <c r="G29" s="221">
        <v>33936</v>
      </c>
      <c r="H29" s="105">
        <v>388854</v>
      </c>
      <c r="I29" s="105">
        <f t="shared" si="2"/>
        <v>5444939.5742538217</v>
      </c>
    </row>
    <row r="30" spans="1:9" ht="15.75">
      <c r="A30" s="72">
        <v>25</v>
      </c>
      <c r="B30" s="213" t="s">
        <v>17</v>
      </c>
      <c r="C30" s="105">
        <f>IIN_ienemumi!F37</f>
        <v>8984239.1636997685</v>
      </c>
      <c r="D30" s="217">
        <v>820030</v>
      </c>
      <c r="E30" s="207">
        <v>80995</v>
      </c>
      <c r="F30" s="207">
        <v>3119</v>
      </c>
      <c r="G30" s="221">
        <v>57603</v>
      </c>
      <c r="H30" s="105">
        <v>961747</v>
      </c>
      <c r="I30" s="105">
        <f t="shared" si="2"/>
        <v>9945986.1636997685</v>
      </c>
    </row>
    <row r="31" spans="1:9" ht="15.75">
      <c r="A31" s="72">
        <v>26</v>
      </c>
      <c r="B31" s="213" t="s">
        <v>18</v>
      </c>
      <c r="C31" s="105">
        <f>IIN_ienemumi!F38</f>
        <v>15548851.557823829</v>
      </c>
      <c r="D31" s="217">
        <v>1276282</v>
      </c>
      <c r="E31" s="207">
        <v>237452</v>
      </c>
      <c r="F31" s="207">
        <v>19740</v>
      </c>
      <c r="G31" s="221">
        <v>96125</v>
      </c>
      <c r="H31" s="105">
        <v>1629599</v>
      </c>
      <c r="I31" s="105">
        <f t="shared" si="2"/>
        <v>17178450.557823829</v>
      </c>
    </row>
    <row r="32" spans="1:9" ht="15.75">
      <c r="A32" s="72">
        <v>27</v>
      </c>
      <c r="B32" s="213" t="s">
        <v>19</v>
      </c>
      <c r="C32" s="105">
        <f>IIN_ienemumi!F39</f>
        <v>43185188.912166342</v>
      </c>
      <c r="D32" s="217">
        <v>2656631</v>
      </c>
      <c r="E32" s="207">
        <v>1493604</v>
      </c>
      <c r="F32" s="207">
        <v>82643</v>
      </c>
      <c r="G32" s="221">
        <v>692430</v>
      </c>
      <c r="H32" s="105">
        <v>4925308</v>
      </c>
      <c r="I32" s="105">
        <f t="shared" si="2"/>
        <v>48110496.912166342</v>
      </c>
    </row>
    <row r="33" spans="1:9" ht="15.75">
      <c r="A33" s="72">
        <v>28</v>
      </c>
      <c r="B33" s="213" t="s">
        <v>20</v>
      </c>
      <c r="C33" s="105">
        <f>IIN_ienemumi!F40</f>
        <v>48053866.455354147</v>
      </c>
      <c r="D33" s="217">
        <v>2146926</v>
      </c>
      <c r="E33" s="207">
        <v>651626</v>
      </c>
      <c r="F33" s="207">
        <v>38106</v>
      </c>
      <c r="G33" s="221">
        <v>537501</v>
      </c>
      <c r="H33" s="105">
        <v>3374159</v>
      </c>
      <c r="I33" s="105">
        <f t="shared" si="2"/>
        <v>51428025.455354147</v>
      </c>
    </row>
    <row r="34" spans="1:9" ht="15.75">
      <c r="A34" s="72">
        <v>29</v>
      </c>
      <c r="B34" s="213" t="s">
        <v>21</v>
      </c>
      <c r="C34" s="105">
        <f>IIN_ienemumi!F41</f>
        <v>16532604.975374067</v>
      </c>
      <c r="D34" s="217">
        <v>735556</v>
      </c>
      <c r="E34" s="207">
        <v>349879</v>
      </c>
      <c r="F34" s="207">
        <v>16514</v>
      </c>
      <c r="G34" s="221">
        <v>229554</v>
      </c>
      <c r="H34" s="105">
        <v>1331503</v>
      </c>
      <c r="I34" s="105">
        <f t="shared" si="2"/>
        <v>17864107.975374065</v>
      </c>
    </row>
    <row r="35" spans="1:9" ht="15.75">
      <c r="A35" s="72">
        <v>30</v>
      </c>
      <c r="B35" s="213" t="s">
        <v>22</v>
      </c>
      <c r="C35" s="105">
        <f>IIN_ienemumi!F42</f>
        <v>7390092.1414888771</v>
      </c>
      <c r="D35" s="217">
        <v>597126</v>
      </c>
      <c r="E35" s="207">
        <v>81266</v>
      </c>
      <c r="F35" s="207">
        <v>34134</v>
      </c>
      <c r="G35" s="221">
        <v>46909</v>
      </c>
      <c r="H35" s="105">
        <v>759435</v>
      </c>
      <c r="I35" s="105">
        <f t="shared" si="2"/>
        <v>8149527.1414888771</v>
      </c>
    </row>
    <row r="36" spans="1:9" ht="15.75">
      <c r="A36" s="72">
        <v>31</v>
      </c>
      <c r="B36" s="213" t="s">
        <v>23</v>
      </c>
      <c r="C36" s="105">
        <f>IIN_ienemumi!F43</f>
        <v>11557715.445154671</v>
      </c>
      <c r="D36" s="217">
        <v>1127871</v>
      </c>
      <c r="E36" s="207">
        <v>89119</v>
      </c>
      <c r="F36" s="207">
        <v>41306</v>
      </c>
      <c r="G36" s="221">
        <v>64657</v>
      </c>
      <c r="H36" s="105">
        <v>1322953</v>
      </c>
      <c r="I36" s="105">
        <f t="shared" si="2"/>
        <v>12880668.445154671</v>
      </c>
    </row>
    <row r="37" spans="1:9" ht="15.75">
      <c r="A37" s="72">
        <v>32</v>
      </c>
      <c r="B37" s="213" t="s">
        <v>24</v>
      </c>
      <c r="C37" s="105">
        <f>IIN_ienemumi!F44</f>
        <v>34742293.794210754</v>
      </c>
      <c r="D37" s="217">
        <v>2162937</v>
      </c>
      <c r="E37" s="207">
        <v>1208572</v>
      </c>
      <c r="F37" s="207">
        <v>34273</v>
      </c>
      <c r="G37" s="221">
        <v>584193</v>
      </c>
      <c r="H37" s="105">
        <v>3989975</v>
      </c>
      <c r="I37" s="105">
        <f t="shared" si="2"/>
        <v>38732268.794210754</v>
      </c>
    </row>
    <row r="38" spans="1:9" ht="15.75">
      <c r="A38" s="72">
        <v>33</v>
      </c>
      <c r="B38" s="213" t="s">
        <v>25</v>
      </c>
      <c r="C38" s="105">
        <f>IIN_ienemumi!F45</f>
        <v>19836108.82692387</v>
      </c>
      <c r="D38" s="217">
        <v>725870</v>
      </c>
      <c r="E38" s="207">
        <v>449530</v>
      </c>
      <c r="F38" s="207">
        <v>15506</v>
      </c>
      <c r="G38" s="221">
        <v>281794</v>
      </c>
      <c r="H38" s="105">
        <v>1472700</v>
      </c>
      <c r="I38" s="105">
        <f t="shared" si="2"/>
        <v>21308808.82692387</v>
      </c>
    </row>
    <row r="39" spans="1:9" ht="15.75">
      <c r="A39" s="72">
        <v>34</v>
      </c>
      <c r="B39" s="213" t="s">
        <v>26</v>
      </c>
      <c r="C39" s="105">
        <f>IIN_ienemumi!F46</f>
        <v>16326260.664441034</v>
      </c>
      <c r="D39" s="217">
        <v>1525300</v>
      </c>
      <c r="E39" s="207">
        <v>361309</v>
      </c>
      <c r="F39" s="207">
        <v>37795</v>
      </c>
      <c r="G39" s="221">
        <v>116734</v>
      </c>
      <c r="H39" s="105">
        <v>2041138</v>
      </c>
      <c r="I39" s="105">
        <f t="shared" si="2"/>
        <v>18367398.664441034</v>
      </c>
    </row>
    <row r="40" spans="1:9" ht="15.75">
      <c r="A40" s="72">
        <v>35</v>
      </c>
      <c r="B40" s="213" t="s">
        <v>27</v>
      </c>
      <c r="C40" s="105">
        <f>IIN_ienemumi!F47</f>
        <v>8396585.4710131269</v>
      </c>
      <c r="D40" s="217">
        <v>954253</v>
      </c>
      <c r="E40" s="207">
        <v>126161</v>
      </c>
      <c r="F40" s="207">
        <v>30964</v>
      </c>
      <c r="G40" s="221">
        <v>186404</v>
      </c>
      <c r="H40" s="105">
        <v>1297782</v>
      </c>
      <c r="I40" s="105">
        <f t="shared" si="2"/>
        <v>9694367.4710131269</v>
      </c>
    </row>
    <row r="41" spans="1:9" ht="15.75">
      <c r="A41" s="72">
        <v>36</v>
      </c>
      <c r="B41" s="213" t="s">
        <v>28</v>
      </c>
      <c r="C41" s="105">
        <f>IIN_ienemumi!F48</f>
        <v>26802419.668103926</v>
      </c>
      <c r="D41" s="217">
        <v>1350688</v>
      </c>
      <c r="E41" s="207">
        <v>473514</v>
      </c>
      <c r="F41" s="207">
        <v>81002</v>
      </c>
      <c r="G41" s="221">
        <v>270065</v>
      </c>
      <c r="H41" s="105">
        <v>2175269</v>
      </c>
      <c r="I41" s="105">
        <f t="shared" si="2"/>
        <v>28977688.668103926</v>
      </c>
    </row>
    <row r="42" spans="1:9" ht="15.75">
      <c r="A42" s="72">
        <v>37</v>
      </c>
      <c r="B42" s="213" t="s">
        <v>29</v>
      </c>
      <c r="C42" s="105">
        <f>IIN_ienemumi!F49</f>
        <v>10720418.185411809</v>
      </c>
      <c r="D42" s="217">
        <v>783260</v>
      </c>
      <c r="E42" s="207">
        <v>124848</v>
      </c>
      <c r="F42" s="207">
        <v>39796</v>
      </c>
      <c r="G42" s="221">
        <v>67337</v>
      </c>
      <c r="H42" s="105">
        <v>1015241</v>
      </c>
      <c r="I42" s="105">
        <f t="shared" si="2"/>
        <v>11735659.185411809</v>
      </c>
    </row>
    <row r="43" spans="1:9" ht="15.75">
      <c r="A43" s="72">
        <v>38</v>
      </c>
      <c r="B43" s="213" t="s">
        <v>30</v>
      </c>
      <c r="C43" s="105">
        <f>IIN_ienemumi!F50</f>
        <v>19724684.976758473</v>
      </c>
      <c r="D43" s="217">
        <v>1702720</v>
      </c>
      <c r="E43" s="207">
        <v>339866</v>
      </c>
      <c r="F43" s="207">
        <v>58663</v>
      </c>
      <c r="G43" s="221">
        <v>153122</v>
      </c>
      <c r="H43" s="105">
        <v>2254371</v>
      </c>
      <c r="I43" s="105">
        <f t="shared" si="2"/>
        <v>21979055.976758473</v>
      </c>
    </row>
    <row r="44" spans="1:9" ht="15.75">
      <c r="A44" s="72">
        <v>39</v>
      </c>
      <c r="B44" s="213" t="s">
        <v>31</v>
      </c>
      <c r="C44" s="105">
        <f>IIN_ienemumi!F51</f>
        <v>27966261.401125532</v>
      </c>
      <c r="D44" s="217">
        <v>2637146</v>
      </c>
      <c r="E44" s="207">
        <v>473621</v>
      </c>
      <c r="F44" s="207">
        <v>48007</v>
      </c>
      <c r="G44" s="221">
        <v>284776</v>
      </c>
      <c r="H44" s="105">
        <v>3443550</v>
      </c>
      <c r="I44" s="105">
        <f t="shared" si="2"/>
        <v>31409811.401125532</v>
      </c>
    </row>
    <row r="45" spans="1:9" ht="15.75">
      <c r="A45" s="72">
        <v>40</v>
      </c>
      <c r="B45" s="213" t="s">
        <v>32</v>
      </c>
      <c r="C45" s="105">
        <f>IIN_ienemumi!F52</f>
        <v>5470833.4060512725</v>
      </c>
      <c r="D45" s="217">
        <v>307043</v>
      </c>
      <c r="E45" s="207">
        <v>64047</v>
      </c>
      <c r="F45" s="207">
        <v>126</v>
      </c>
      <c r="G45" s="221">
        <v>30101</v>
      </c>
      <c r="H45" s="105">
        <v>401317</v>
      </c>
      <c r="I45" s="105">
        <f t="shared" si="2"/>
        <v>5872150.4060512725</v>
      </c>
    </row>
    <row r="46" spans="1:9" ht="15.75">
      <c r="A46" s="72">
        <v>41</v>
      </c>
      <c r="B46" s="213" t="s">
        <v>83</v>
      </c>
      <c r="C46" s="105">
        <f>IIN_ienemumi!F53</f>
        <v>36932121.734429382</v>
      </c>
      <c r="D46" s="217">
        <v>1919550</v>
      </c>
      <c r="E46" s="207">
        <v>706506</v>
      </c>
      <c r="F46" s="207">
        <v>104215</v>
      </c>
      <c r="G46" s="221">
        <v>339762</v>
      </c>
      <c r="H46" s="105">
        <v>3070033</v>
      </c>
      <c r="I46" s="105">
        <f t="shared" si="2"/>
        <v>40002154.734429382</v>
      </c>
    </row>
    <row r="47" spans="1:9" ht="15.75">
      <c r="A47" s="72">
        <v>42</v>
      </c>
      <c r="B47" s="213" t="s">
        <v>33</v>
      </c>
      <c r="C47" s="105">
        <f>IIN_ienemumi!F54</f>
        <v>1278364.4199574396</v>
      </c>
      <c r="D47" s="217">
        <v>145916</v>
      </c>
      <c r="E47" s="207">
        <v>9862</v>
      </c>
      <c r="F47" s="207">
        <v>104</v>
      </c>
      <c r="G47" s="221">
        <v>7172</v>
      </c>
      <c r="H47" s="105">
        <v>163054</v>
      </c>
      <c r="I47" s="105">
        <f t="shared" ref="I47:I48" si="3">C47+H47</f>
        <v>1441418.4199574396</v>
      </c>
    </row>
    <row r="48" spans="1:9" ht="15.75">
      <c r="A48" s="96">
        <v>43</v>
      </c>
      <c r="B48" s="214" t="s">
        <v>34</v>
      </c>
      <c r="C48" s="106">
        <f>IIN_ienemumi!F55</f>
        <v>6323770.5231510401</v>
      </c>
      <c r="D48" s="218">
        <v>952720</v>
      </c>
      <c r="E48" s="209">
        <v>87018</v>
      </c>
      <c r="F48" s="209">
        <v>21154</v>
      </c>
      <c r="G48" s="222">
        <v>41986</v>
      </c>
      <c r="H48" s="106">
        <v>1102878</v>
      </c>
      <c r="I48" s="106">
        <f t="shared" si="3"/>
        <v>7426648.5231510401</v>
      </c>
    </row>
    <row r="49" spans="1:9">
      <c r="A49" s="176"/>
      <c r="B49" s="177" t="s">
        <v>133</v>
      </c>
      <c r="C49" s="178">
        <f>SUM(C6:C48)</f>
        <v>1501975311.3000002</v>
      </c>
      <c r="D49" s="178">
        <f t="shared" ref="D49:G49" si="4">SUM(D6:D48)</f>
        <v>99389453</v>
      </c>
      <c r="E49" s="178">
        <f t="shared" si="4"/>
        <v>52981078</v>
      </c>
      <c r="F49" s="178">
        <f t="shared" si="4"/>
        <v>1936512</v>
      </c>
      <c r="G49" s="178">
        <f t="shared" si="4"/>
        <v>20943719</v>
      </c>
      <c r="H49" s="178">
        <f>SUM(H6:H48)</f>
        <v>175250762</v>
      </c>
      <c r="I49" s="178">
        <f>SUM(I6:I48)</f>
        <v>1677226073.3000002</v>
      </c>
    </row>
  </sheetData>
  <sheetProtection formatCells="0" formatColumns="0" formatRows="0" insertColumns="0" insertRows="0" insertHyperlinks="0" deleteColumns="0" deleteRows="0"/>
  <mergeCells count="1">
    <mergeCell ref="A2:I2"/>
  </mergeCells>
  <phoneticPr fontId="10" type="noConversion"/>
  <pageMargins left="0.75" right="0.75" top="1" bottom="1" header="0" footer="0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G57"/>
  <sheetViews>
    <sheetView workbookViewId="0">
      <selection activeCell="J6" sqref="J6"/>
    </sheetView>
  </sheetViews>
  <sheetFormatPr defaultRowHeight="15.75"/>
  <cols>
    <col min="1" max="1" width="5.85546875" style="3" customWidth="1"/>
    <col min="2" max="2" width="21.85546875" style="3" customWidth="1"/>
    <col min="3" max="3" width="22.42578125" style="3" customWidth="1"/>
    <col min="4" max="4" width="18.7109375" customWidth="1"/>
    <col min="5" max="5" width="18.7109375" style="13" customWidth="1"/>
    <col min="6" max="6" width="18.7109375" customWidth="1"/>
  </cols>
  <sheetData>
    <row r="1" spans="1:7" ht="12.75" customHeight="1"/>
    <row r="2" spans="1:7" ht="39.75" customHeight="1">
      <c r="A2" s="314" t="s">
        <v>154</v>
      </c>
      <c r="B2" s="315"/>
      <c r="C2" s="315"/>
      <c r="D2" s="315"/>
      <c r="E2" s="316"/>
      <c r="F2" s="317"/>
    </row>
    <row r="3" spans="1:7" ht="15" customHeight="1">
      <c r="A3" s="310"/>
      <c r="B3" s="311"/>
      <c r="C3" s="311"/>
      <c r="D3" s="311"/>
      <c r="E3" s="88"/>
    </row>
    <row r="4" spans="1:7" ht="17.25" customHeight="1">
      <c r="A4" s="6"/>
      <c r="C4" s="166" t="s">
        <v>132</v>
      </c>
      <c r="D4" s="167">
        <v>1861970000</v>
      </c>
      <c r="F4" s="254"/>
      <c r="G4" s="5"/>
    </row>
    <row r="5" spans="1:7" s="13" customFormat="1" ht="31.5">
      <c r="A5" s="12"/>
      <c r="B5" s="12"/>
      <c r="C5" s="168" t="s">
        <v>47</v>
      </c>
      <c r="D5" s="169">
        <v>0.75</v>
      </c>
      <c r="E5" s="235"/>
      <c r="F5" s="8"/>
      <c r="G5" s="8"/>
    </row>
    <row r="6" spans="1:7" s="13" customFormat="1" ht="34.5" customHeight="1">
      <c r="A6" s="12"/>
      <c r="B6" s="12"/>
      <c r="C6" s="170" t="s">
        <v>48</v>
      </c>
      <c r="D6" s="171">
        <f>D4*D5</f>
        <v>1396477500</v>
      </c>
      <c r="E6" s="91"/>
      <c r="F6" s="254"/>
      <c r="G6" s="8"/>
    </row>
    <row r="7" spans="1:7" s="13" customFormat="1" ht="15" customHeight="1">
      <c r="A7" s="12"/>
      <c r="B7" s="12"/>
      <c r="C7" s="236"/>
      <c r="D7" s="237"/>
      <c r="E7" s="91"/>
    </row>
    <row r="8" spans="1:7" s="13" customFormat="1" ht="15" customHeight="1">
      <c r="A8" s="12"/>
      <c r="B8" s="312" t="s">
        <v>146</v>
      </c>
      <c r="C8" s="313"/>
      <c r="D8" s="171">
        <f>PFI_2022!Q3</f>
        <v>105497811.3</v>
      </c>
      <c r="E8" s="91"/>
    </row>
    <row r="9" spans="1:7" s="13" customFormat="1" ht="15" customHeight="1">
      <c r="A9" s="12"/>
      <c r="B9" s="12"/>
      <c r="C9" s="236"/>
      <c r="D9" s="237"/>
      <c r="E9" s="91"/>
    </row>
    <row r="10" spans="1:7" s="13" customFormat="1">
      <c r="A10" s="12"/>
      <c r="B10" s="12"/>
      <c r="C10" s="12"/>
      <c r="D10" s="8"/>
      <c r="E10" s="88"/>
    </row>
    <row r="11" spans="1:7" ht="63.75" customHeight="1">
      <c r="A11" s="34" t="s">
        <v>0</v>
      </c>
      <c r="B11" s="34" t="s">
        <v>1</v>
      </c>
      <c r="C11" s="34" t="s">
        <v>49</v>
      </c>
      <c r="D11" s="34" t="s">
        <v>145</v>
      </c>
      <c r="E11" s="34" t="s">
        <v>155</v>
      </c>
      <c r="F11" s="34" t="s">
        <v>156</v>
      </c>
    </row>
    <row r="12" spans="1:7" s="2" customFormat="1" ht="15" customHeight="1">
      <c r="A12" s="240"/>
      <c r="B12" s="243" t="s">
        <v>35</v>
      </c>
      <c r="C12" s="244">
        <f>SUM(C13:C55)</f>
        <v>100.00000000000004</v>
      </c>
      <c r="D12" s="245">
        <f>SUM(D13:D55)</f>
        <v>1396477500.0000007</v>
      </c>
      <c r="E12" s="245">
        <f>SUM(E13:E55)</f>
        <v>105497811.30000003</v>
      </c>
      <c r="F12" s="245">
        <f>SUM(F13:F55)</f>
        <v>1501975311.3000002</v>
      </c>
    </row>
    <row r="13" spans="1:7">
      <c r="A13" s="4">
        <v>1</v>
      </c>
      <c r="B13" s="149" t="s">
        <v>55</v>
      </c>
      <c r="C13" s="241">
        <f>IIN_SK_koeficienti!H10</f>
        <v>2.6774686968932713</v>
      </c>
      <c r="D13" s="242">
        <f t="shared" ref="D13:D44" si="0">$D$6*C13/100</f>
        <v>37390247.921657734</v>
      </c>
      <c r="E13" s="242">
        <f>$D$8*C13/100</f>
        <v>2824670.8734650319</v>
      </c>
      <c r="F13" s="15">
        <f>D13+E13</f>
        <v>40214918.795122765</v>
      </c>
    </row>
    <row r="14" spans="1:7">
      <c r="A14" s="4">
        <v>2</v>
      </c>
      <c r="B14" s="145" t="s">
        <v>58</v>
      </c>
      <c r="C14" s="14">
        <f>IIN_SK_koeficienti!H11</f>
        <v>2.8067034353300264</v>
      </c>
      <c r="D14" s="15">
        <f t="shared" si="0"/>
        <v>39194981.96611087</v>
      </c>
      <c r="E14" s="15">
        <f t="shared" ref="E14:E55" si="1">$D$8*C14/100</f>
        <v>2961010.693955089</v>
      </c>
      <c r="F14" s="15">
        <f t="shared" ref="F14:F55" si="2">D14+E14</f>
        <v>42155992.660065956</v>
      </c>
    </row>
    <row r="15" spans="1:7">
      <c r="A15" s="4">
        <v>3</v>
      </c>
      <c r="B15" s="145" t="s">
        <v>59</v>
      </c>
      <c r="C15" s="14">
        <f>IIN_SK_koeficienti!H12</f>
        <v>3.5906049744874782</v>
      </c>
      <c r="D15" s="15">
        <f t="shared" si="0"/>
        <v>50141990.582598373</v>
      </c>
      <c r="E15" s="15">
        <f t="shared" si="1"/>
        <v>3788009.6605132129</v>
      </c>
      <c r="F15" s="15">
        <f t="shared" si="2"/>
        <v>53930000.243111588</v>
      </c>
    </row>
    <row r="16" spans="1:7">
      <c r="A16" s="4">
        <v>4</v>
      </c>
      <c r="B16" s="145" t="s">
        <v>60</v>
      </c>
      <c r="C16" s="14">
        <f>IIN_SK_koeficienti!H13</f>
        <v>2.870010818117104</v>
      </c>
      <c r="D16" s="15">
        <f t="shared" si="0"/>
        <v>40079055.322571285</v>
      </c>
      <c r="E16" s="15">
        <f t="shared" si="1"/>
        <v>3027798.5971867684</v>
      </c>
      <c r="F16" s="15">
        <f t="shared" si="2"/>
        <v>43106853.919758052</v>
      </c>
    </row>
    <row r="17" spans="1:6">
      <c r="A17" s="4">
        <v>5</v>
      </c>
      <c r="B17" s="145" t="s">
        <v>61</v>
      </c>
      <c r="C17" s="14">
        <f>IIN_SK_koeficienti!H14</f>
        <v>0.99096211065636841</v>
      </c>
      <c r="D17" s="15">
        <f t="shared" si="0"/>
        <v>13838562.908841288</v>
      </c>
      <c r="E17" s="15">
        <f t="shared" si="1"/>
        <v>1045443.3375547527</v>
      </c>
      <c r="F17" s="15">
        <f t="shared" si="2"/>
        <v>14884006.246396041</v>
      </c>
    </row>
    <row r="18" spans="1:6">
      <c r="A18" s="4">
        <v>6</v>
      </c>
      <c r="B18" s="145" t="s">
        <v>56</v>
      </c>
      <c r="C18" s="14">
        <f>IIN_SK_koeficienti!H15</f>
        <v>41.50475583589818</v>
      </c>
      <c r="D18" s="15">
        <f t="shared" si="0"/>
        <v>579604576.67825496</v>
      </c>
      <c r="E18" s="15">
        <f t="shared" si="1"/>
        <v>43786608.992281601</v>
      </c>
      <c r="F18" s="15">
        <f t="shared" si="2"/>
        <v>623391185.67053652</v>
      </c>
    </row>
    <row r="19" spans="1:6">
      <c r="A19" s="4">
        <v>7</v>
      </c>
      <c r="B19" s="145" t="s">
        <v>57</v>
      </c>
      <c r="C19" s="14">
        <f>IIN_SK_koeficienti!H16</f>
        <v>1.7617350513047012</v>
      </c>
      <c r="D19" s="15">
        <f t="shared" si="0"/>
        <v>24602233.601083606</v>
      </c>
      <c r="E19" s="15">
        <f t="shared" si="1"/>
        <v>1858591.9200313918</v>
      </c>
      <c r="F19" s="15">
        <f t="shared" si="2"/>
        <v>26460825.521114998</v>
      </c>
    </row>
    <row r="20" spans="1:6">
      <c r="A20" s="4">
        <v>8</v>
      </c>
      <c r="B20" s="145" t="s">
        <v>2</v>
      </c>
      <c r="C20" s="14">
        <f>IIN_SK_koeficienti!H17</f>
        <v>1.2083892620879211</v>
      </c>
      <c r="D20" s="15">
        <f t="shared" si="0"/>
        <v>16874884.157473847</v>
      </c>
      <c r="E20" s="15">
        <f t="shared" si="1"/>
        <v>1274824.2234869774</v>
      </c>
      <c r="F20" s="15">
        <f t="shared" si="2"/>
        <v>18149708.380960826</v>
      </c>
    </row>
    <row r="21" spans="1:6">
      <c r="A21" s="4">
        <v>9</v>
      </c>
      <c r="B21" s="145" t="s">
        <v>3</v>
      </c>
      <c r="C21" s="14">
        <f>IIN_SK_koeficienti!H18</f>
        <v>0.46982756243967927</v>
      </c>
      <c r="D21" s="15">
        <f t="shared" si="0"/>
        <v>6561036.1982685719</v>
      </c>
      <c r="E21" s="15">
        <f t="shared" si="1"/>
        <v>495657.79525800253</v>
      </c>
      <c r="F21" s="15">
        <f t="shared" si="2"/>
        <v>7056693.9935265742</v>
      </c>
    </row>
    <row r="22" spans="1:6">
      <c r="A22" s="4">
        <v>10</v>
      </c>
      <c r="B22" s="145" t="s">
        <v>81</v>
      </c>
      <c r="C22" s="14">
        <f>IIN_SK_koeficienti!H19</f>
        <v>0.67367160613598376</v>
      </c>
      <c r="D22" s="15">
        <f t="shared" si="0"/>
        <v>9407672.4035776332</v>
      </c>
      <c r="E22" s="15">
        <f t="shared" si="1"/>
        <v>710708.7998230193</v>
      </c>
      <c r="F22" s="15">
        <f t="shared" si="2"/>
        <v>10118381.203400653</v>
      </c>
    </row>
    <row r="23" spans="1:6">
      <c r="A23" s="4">
        <v>11</v>
      </c>
      <c r="B23" s="145" t="s">
        <v>4</v>
      </c>
      <c r="C23" s="14">
        <f>IIN_SK_koeficienti!H20</f>
        <v>1.6431775092135725</v>
      </c>
      <c r="D23" s="15">
        <f t="shared" si="0"/>
        <v>22946604.201227967</v>
      </c>
      <c r="E23" s="15">
        <f t="shared" si="1"/>
        <v>1733516.307994175</v>
      </c>
      <c r="F23" s="15">
        <f t="shared" si="2"/>
        <v>24680120.509222142</v>
      </c>
    </row>
    <row r="24" spans="1:6">
      <c r="A24" s="4">
        <v>12</v>
      </c>
      <c r="B24" s="145" t="s">
        <v>5</v>
      </c>
      <c r="C24" s="14">
        <f>IIN_SK_koeficienti!H21</f>
        <v>0.56971254646658265</v>
      </c>
      <c r="D24" s="15">
        <f t="shared" si="0"/>
        <v>7955907.5260828724</v>
      </c>
      <c r="E24" s="15">
        <f t="shared" si="1"/>
        <v>601034.26722374011</v>
      </c>
      <c r="F24" s="15">
        <f t="shared" si="2"/>
        <v>8556941.7933066133</v>
      </c>
    </row>
    <row r="25" spans="1:6">
      <c r="A25" s="4">
        <v>13</v>
      </c>
      <c r="B25" s="145" t="s">
        <v>6</v>
      </c>
      <c r="C25" s="14">
        <f>IIN_SK_koeficienti!H22</f>
        <v>1.7156529749434637</v>
      </c>
      <c r="D25" s="15">
        <f t="shared" si="0"/>
        <v>23958707.773166109</v>
      </c>
      <c r="E25" s="15">
        <f t="shared" si="1"/>
        <v>1809976.3380686915</v>
      </c>
      <c r="F25" s="15">
        <f t="shared" si="2"/>
        <v>25768684.111234799</v>
      </c>
    </row>
    <row r="26" spans="1:6">
      <c r="A26" s="4">
        <v>14</v>
      </c>
      <c r="B26" s="145" t="s">
        <v>7</v>
      </c>
      <c r="C26" s="14">
        <f>IIN_SK_koeficienti!H23</f>
        <v>1.8329038388748373</v>
      </c>
      <c r="D26" s="15">
        <f t="shared" si="0"/>
        <v>25596089.706523355</v>
      </c>
      <c r="E26" s="15">
        <f t="shared" si="1"/>
        <v>1933673.4332466319</v>
      </c>
      <c r="F26" s="15">
        <f t="shared" si="2"/>
        <v>27529763.139769986</v>
      </c>
    </row>
    <row r="27" spans="1:6">
      <c r="A27" s="4">
        <v>15</v>
      </c>
      <c r="B27" s="145" t="s">
        <v>82</v>
      </c>
      <c r="C27" s="14">
        <f>IIN_SK_koeficienti!H24</f>
        <v>1.2289844280573357</v>
      </c>
      <c r="D27" s="15">
        <f t="shared" si="0"/>
        <v>17162491.016324379</v>
      </c>
      <c r="E27" s="15">
        <f t="shared" si="1"/>
        <v>1296551.6728183122</v>
      </c>
      <c r="F27" s="15">
        <f t="shared" si="2"/>
        <v>18459042.689142689</v>
      </c>
    </row>
    <row r="28" spans="1:6">
      <c r="A28" s="4">
        <v>16</v>
      </c>
      <c r="B28" s="145" t="s">
        <v>8</v>
      </c>
      <c r="C28" s="14">
        <f>IIN_SK_koeficienti!H25</f>
        <v>1.3060719379612307</v>
      </c>
      <c r="D28" s="15">
        <f t="shared" si="0"/>
        <v>18239000.747442547</v>
      </c>
      <c r="E28" s="15">
        <f t="shared" si="1"/>
        <v>1377877.3085525921</v>
      </c>
      <c r="F28" s="15">
        <f t="shared" si="2"/>
        <v>19616878.05599514</v>
      </c>
    </row>
    <row r="29" spans="1:6">
      <c r="A29" s="4">
        <v>17</v>
      </c>
      <c r="B29" s="145" t="s">
        <v>9</v>
      </c>
      <c r="C29" s="14">
        <f>IIN_SK_koeficienti!H26</f>
        <v>0.7327815301585886</v>
      </c>
      <c r="D29" s="15">
        <f t="shared" si="0"/>
        <v>10233129.192820404</v>
      </c>
      <c r="E29" s="15">
        <f t="shared" si="1"/>
        <v>773068.47592796048</v>
      </c>
      <c r="F29" s="15">
        <f t="shared" si="2"/>
        <v>11006197.668748364</v>
      </c>
    </row>
    <row r="30" spans="1:6">
      <c r="A30" s="4">
        <v>18</v>
      </c>
      <c r="B30" s="145" t="s">
        <v>11</v>
      </c>
      <c r="C30" s="14">
        <f>IIN_SK_koeficienti!H27</f>
        <v>1.5061505622380325</v>
      </c>
      <c r="D30" s="15">
        <f t="shared" si="0"/>
        <v>21033053.717777621</v>
      </c>
      <c r="E30" s="15">
        <f t="shared" si="1"/>
        <v>1588955.8780437685</v>
      </c>
      <c r="F30" s="15">
        <f t="shared" si="2"/>
        <v>22622009.595821388</v>
      </c>
    </row>
    <row r="31" spans="1:6">
      <c r="A31" s="4">
        <v>19</v>
      </c>
      <c r="B31" s="145" t="s">
        <v>10</v>
      </c>
      <c r="C31" s="14">
        <f>IIN_SK_koeficienti!H28</f>
        <v>1.4473933671059414</v>
      </c>
      <c r="D31" s="15">
        <f t="shared" si="0"/>
        <v>20212522.708126873</v>
      </c>
      <c r="E31" s="15">
        <f t="shared" si="1"/>
        <v>1526968.3231981425</v>
      </c>
      <c r="F31" s="15">
        <f t="shared" si="2"/>
        <v>21739491.031325016</v>
      </c>
    </row>
    <row r="32" spans="1:6">
      <c r="A32" s="4">
        <v>20</v>
      </c>
      <c r="B32" s="145" t="s">
        <v>12</v>
      </c>
      <c r="C32" s="14">
        <f>IIN_SK_koeficienti!H29</f>
        <v>0.51646978961272094</v>
      </c>
      <c r="D32" s="15">
        <f t="shared" si="0"/>
        <v>7212384.4062389852</v>
      </c>
      <c r="E32" s="15">
        <f t="shared" si="1"/>
        <v>544864.32406713534</v>
      </c>
      <c r="F32" s="15">
        <f t="shared" si="2"/>
        <v>7757248.7303061206</v>
      </c>
    </row>
    <row r="33" spans="1:6">
      <c r="A33" s="4">
        <v>21</v>
      </c>
      <c r="B33" s="145" t="s">
        <v>13</v>
      </c>
      <c r="C33" s="14">
        <f>IIN_SK_koeficienti!H30</f>
        <v>1.0200346992191907</v>
      </c>
      <c r="D33" s="15">
        <f t="shared" si="0"/>
        <v>14244555.066788673</v>
      </c>
      <c r="E33" s="15">
        <f t="shared" si="1"/>
        <v>1076114.2821767842</v>
      </c>
      <c r="F33" s="15">
        <f t="shared" si="2"/>
        <v>15320669.348965459</v>
      </c>
    </row>
    <row r="34" spans="1:6">
      <c r="A34" s="4">
        <v>22</v>
      </c>
      <c r="B34" s="145" t="s">
        <v>14</v>
      </c>
      <c r="C34" s="14">
        <f>IIN_SK_koeficienti!H31</f>
        <v>2.1102809339483635</v>
      </c>
      <c r="D34" s="15">
        <f t="shared" si="0"/>
        <v>29469598.429378759</v>
      </c>
      <c r="E34" s="15">
        <f t="shared" si="1"/>
        <v>2226300.1975967218</v>
      </c>
      <c r="F34" s="15">
        <f t="shared" si="2"/>
        <v>31695898.62697548</v>
      </c>
    </row>
    <row r="35" spans="1:6">
      <c r="A35" s="4">
        <v>23</v>
      </c>
      <c r="B35" s="145" t="s">
        <v>15</v>
      </c>
      <c r="C35" s="14">
        <f>IIN_SK_koeficienti!H32</f>
        <v>1.1268515494872595</v>
      </c>
      <c r="D35" s="15">
        <f t="shared" si="0"/>
        <v>15736228.346990945</v>
      </c>
      <c r="E35" s="15">
        <f t="shared" si="1"/>
        <v>1188803.7213091953</v>
      </c>
      <c r="F35" s="15">
        <f t="shared" si="2"/>
        <v>16925032.068300139</v>
      </c>
    </row>
    <row r="36" spans="1:6">
      <c r="A36" s="4">
        <v>24</v>
      </c>
      <c r="B36" s="145" t="s">
        <v>16</v>
      </c>
      <c r="C36" s="14">
        <f>IIN_SK_koeficienti!H33</f>
        <v>0.33662907347509219</v>
      </c>
      <c r="D36" s="15">
        <f t="shared" si="0"/>
        <v>4700949.2695381306</v>
      </c>
      <c r="E36" s="15">
        <f t="shared" si="1"/>
        <v>355136.30471569113</v>
      </c>
      <c r="F36" s="15">
        <f t="shared" si="2"/>
        <v>5056085.5742538217</v>
      </c>
    </row>
    <row r="37" spans="1:6">
      <c r="A37" s="4">
        <v>25</v>
      </c>
      <c r="B37" s="145" t="s">
        <v>17</v>
      </c>
      <c r="C37" s="14">
        <f>IIN_SK_koeficienti!H34</f>
        <v>0.59816157403570547</v>
      </c>
      <c r="D37" s="15">
        <f t="shared" si="0"/>
        <v>8353191.7950544693</v>
      </c>
      <c r="E37" s="15">
        <f t="shared" si="1"/>
        <v>631047.36864529829</v>
      </c>
      <c r="F37" s="15">
        <f t="shared" si="2"/>
        <v>8984239.1636997685</v>
      </c>
    </row>
    <row r="38" spans="1:6">
      <c r="A38" s="4">
        <v>26</v>
      </c>
      <c r="B38" s="145" t="s">
        <v>18</v>
      </c>
      <c r="C38" s="14">
        <f>IIN_SK_koeficienti!H35</f>
        <v>1.0352268403377336</v>
      </c>
      <c r="D38" s="15">
        <f t="shared" si="0"/>
        <v>14456709.899277374</v>
      </c>
      <c r="E38" s="15">
        <f t="shared" si="1"/>
        <v>1092141.6585464545</v>
      </c>
      <c r="F38" s="15">
        <f t="shared" si="2"/>
        <v>15548851.557823829</v>
      </c>
    </row>
    <row r="39" spans="1:6">
      <c r="A39" s="4">
        <v>27</v>
      </c>
      <c r="B39" s="145" t="s">
        <v>19</v>
      </c>
      <c r="C39" s="14">
        <f>IIN_SK_koeficienti!H36</f>
        <v>2.8752262828333972</v>
      </c>
      <c r="D39" s="15">
        <f t="shared" si="0"/>
        <v>40151888.113854758</v>
      </c>
      <c r="E39" s="15">
        <f t="shared" si="1"/>
        <v>3033300.7983115818</v>
      </c>
      <c r="F39" s="15">
        <f t="shared" si="2"/>
        <v>43185188.912166342</v>
      </c>
    </row>
    <row r="40" spans="1:6">
      <c r="A40" s="4">
        <v>28</v>
      </c>
      <c r="B40" s="145" t="s">
        <v>20</v>
      </c>
      <c r="C40" s="14">
        <f>IIN_SK_koeficienti!H37</f>
        <v>3.1993779187863107</v>
      </c>
      <c r="D40" s="15">
        <f t="shared" si="0"/>
        <v>44678592.7758191</v>
      </c>
      <c r="E40" s="15">
        <f t="shared" si="1"/>
        <v>3375273.679535049</v>
      </c>
      <c r="F40" s="15">
        <f t="shared" si="2"/>
        <v>48053866.455354147</v>
      </c>
    </row>
    <row r="41" spans="1:6">
      <c r="A41" s="4">
        <v>29</v>
      </c>
      <c r="B41" s="145" t="s">
        <v>21</v>
      </c>
      <c r="C41" s="14">
        <f>IIN_SK_koeficienti!H38</f>
        <v>1.1007241497907614</v>
      </c>
      <c r="D41" s="15">
        <f t="shared" si="0"/>
        <v>15371365.08889428</v>
      </c>
      <c r="E41" s="15">
        <f t="shared" si="1"/>
        <v>1161239.8864797868</v>
      </c>
      <c r="F41" s="15">
        <f t="shared" si="2"/>
        <v>16532604.975374067</v>
      </c>
    </row>
    <row r="42" spans="1:6">
      <c r="A42" s="4">
        <v>30</v>
      </c>
      <c r="B42" s="145" t="s">
        <v>22</v>
      </c>
      <c r="C42" s="14">
        <f>IIN_SK_koeficienti!H39</f>
        <v>0.49202487456951299</v>
      </c>
      <c r="D42" s="15">
        <f t="shared" si="0"/>
        <v>6871016.6677664705</v>
      </c>
      <c r="E42" s="15">
        <f t="shared" si="1"/>
        <v>519075.47372240649</v>
      </c>
      <c r="F42" s="15">
        <f t="shared" si="2"/>
        <v>7390092.1414888771</v>
      </c>
    </row>
    <row r="43" spans="1:6">
      <c r="A43" s="4">
        <v>31</v>
      </c>
      <c r="B43" s="145" t="s">
        <v>23</v>
      </c>
      <c r="C43" s="14">
        <f>IIN_SK_koeficienti!H40</f>
        <v>0.76950102696103306</v>
      </c>
      <c r="D43" s="15">
        <f t="shared" si="0"/>
        <v>10745908.703779759</v>
      </c>
      <c r="E43" s="15">
        <f t="shared" si="1"/>
        <v>811806.74137491267</v>
      </c>
      <c r="F43" s="15">
        <f t="shared" si="2"/>
        <v>11557715.445154671</v>
      </c>
    </row>
    <row r="44" spans="1:6">
      <c r="A44" s="4">
        <v>32</v>
      </c>
      <c r="B44" s="145" t="s">
        <v>24</v>
      </c>
      <c r="C44" s="14">
        <f>IIN_SK_koeficienti!H41</f>
        <v>2.3131068488829132</v>
      </c>
      <c r="D44" s="15">
        <f t="shared" si="0"/>
        <v>32302016.695608884</v>
      </c>
      <c r="E44" s="15">
        <f t="shared" si="1"/>
        <v>2440277.0986018716</v>
      </c>
      <c r="F44" s="15">
        <f t="shared" si="2"/>
        <v>34742293.794210754</v>
      </c>
    </row>
    <row r="45" spans="1:6">
      <c r="A45" s="4">
        <v>33</v>
      </c>
      <c r="B45" s="145" t="s">
        <v>25</v>
      </c>
      <c r="C45" s="14">
        <f>IIN_SK_koeficienti!H42</f>
        <v>1.3206681013787893</v>
      </c>
      <c r="D45" s="15">
        <f t="shared" ref="D45:D55" si="3">$D$6*C45/100</f>
        <v>18442832.885431983</v>
      </c>
      <c r="E45" s="15">
        <f t="shared" si="1"/>
        <v>1393275.9414918879</v>
      </c>
      <c r="F45" s="15">
        <f t="shared" si="2"/>
        <v>19836108.82692387</v>
      </c>
    </row>
    <row r="46" spans="1:6">
      <c r="A46" s="4">
        <v>34</v>
      </c>
      <c r="B46" s="145" t="s">
        <v>26</v>
      </c>
      <c r="C46" s="14">
        <f>IIN_SK_koeficienti!H43</f>
        <v>1.0869859538709872</v>
      </c>
      <c r="D46" s="15">
        <f t="shared" si="3"/>
        <v>15179514.273968715</v>
      </c>
      <c r="E46" s="15">
        <f t="shared" si="1"/>
        <v>1146746.3904723192</v>
      </c>
      <c r="F46" s="15">
        <f t="shared" si="2"/>
        <v>16326260.664441034</v>
      </c>
    </row>
    <row r="47" spans="1:6">
      <c r="A47" s="4">
        <v>35</v>
      </c>
      <c r="B47" s="145" t="s">
        <v>27</v>
      </c>
      <c r="C47" s="14">
        <f>IIN_SK_koeficienti!H44</f>
        <v>0.5590361844060977</v>
      </c>
      <c r="D47" s="15">
        <f t="shared" si="3"/>
        <v>7806814.5320896627</v>
      </c>
      <c r="E47" s="15">
        <f t="shared" si="1"/>
        <v>589770.93892346497</v>
      </c>
      <c r="F47" s="15">
        <f t="shared" si="2"/>
        <v>8396585.4710131269</v>
      </c>
    </row>
    <row r="48" spans="1:6">
      <c r="A48" s="4">
        <v>36</v>
      </c>
      <c r="B48" s="145" t="s">
        <v>28</v>
      </c>
      <c r="C48" s="14">
        <f>IIN_SK_koeficienti!H45</f>
        <v>1.7844780447759632</v>
      </c>
      <c r="D48" s="15">
        <f t="shared" si="3"/>
        <v>24919834.38773625</v>
      </c>
      <c r="E48" s="15">
        <f t="shared" si="1"/>
        <v>1882585.2803676752</v>
      </c>
      <c r="F48" s="15">
        <f t="shared" si="2"/>
        <v>26802419.668103926</v>
      </c>
    </row>
    <row r="49" spans="1:6">
      <c r="A49" s="4">
        <v>37</v>
      </c>
      <c r="B49" s="145" t="s">
        <v>29</v>
      </c>
      <c r="C49" s="14">
        <f>IIN_SK_koeficienti!H46</f>
        <v>0.71375462064905715</v>
      </c>
      <c r="D49" s="15">
        <f t="shared" si="3"/>
        <v>9967422.6825744361</v>
      </c>
      <c r="E49" s="15">
        <f t="shared" si="1"/>
        <v>752995.50283737318</v>
      </c>
      <c r="F49" s="15">
        <f t="shared" si="2"/>
        <v>10720418.185411809</v>
      </c>
    </row>
    <row r="50" spans="1:6">
      <c r="A50" s="4">
        <v>38</v>
      </c>
      <c r="B50" s="145" t="s">
        <v>30</v>
      </c>
      <c r="C50" s="14">
        <f>IIN_SK_koeficienti!H47</f>
        <v>1.3132496139158389</v>
      </c>
      <c r="D50" s="15">
        <f t="shared" si="3"/>
        <v>18339235.377171561</v>
      </c>
      <c r="E50" s="15">
        <f t="shared" si="1"/>
        <v>1385449.5995869103</v>
      </c>
      <c r="F50" s="15">
        <f t="shared" si="2"/>
        <v>19724684.976758473</v>
      </c>
    </row>
    <row r="51" spans="1:6">
      <c r="A51" s="4">
        <v>39</v>
      </c>
      <c r="B51" s="145" t="s">
        <v>31</v>
      </c>
      <c r="C51" s="14">
        <f>IIN_SK_koeficienti!H48</f>
        <v>1.8619654524760449</v>
      </c>
      <c r="D51" s="15">
        <f t="shared" si="3"/>
        <v>26001928.601601161</v>
      </c>
      <c r="E51" s="15">
        <f t="shared" si="1"/>
        <v>1964332.799524369</v>
      </c>
      <c r="F51" s="15">
        <f t="shared" si="2"/>
        <v>27966261.401125532</v>
      </c>
    </row>
    <row r="52" spans="1:6">
      <c r="A52" s="4">
        <v>40</v>
      </c>
      <c r="B52" s="145" t="s">
        <v>32</v>
      </c>
      <c r="C52" s="14">
        <f>IIN_SK_koeficienti!H49</f>
        <v>0.36424256543312417</v>
      </c>
      <c r="D52" s="15">
        <f t="shared" si="3"/>
        <v>5086565.4716963563</v>
      </c>
      <c r="E52" s="15">
        <f t="shared" si="1"/>
        <v>384267.93435491639</v>
      </c>
      <c r="F52" s="15">
        <f t="shared" si="2"/>
        <v>5470833.4060512725</v>
      </c>
    </row>
    <row r="53" spans="1:6">
      <c r="A53" s="4">
        <v>41</v>
      </c>
      <c r="B53" s="145" t="s">
        <v>83</v>
      </c>
      <c r="C53" s="14">
        <f>IIN_SK_koeficienti!H50</f>
        <v>2.4589033825372031</v>
      </c>
      <c r="D53" s="15">
        <f t="shared" si="3"/>
        <v>34338032.483870968</v>
      </c>
      <c r="E53" s="15">
        <f t="shared" si="1"/>
        <v>2594089.2505584154</v>
      </c>
      <c r="F53" s="15">
        <f t="shared" si="2"/>
        <v>36932121.734429382</v>
      </c>
    </row>
    <row r="54" spans="1:6">
      <c r="A54" s="4">
        <v>42</v>
      </c>
      <c r="B54" s="145" t="s">
        <v>33</v>
      </c>
      <c r="C54" s="14">
        <f>IIN_SK_koeficienti!H51</f>
        <v>8.5112212586968619E-2</v>
      </c>
      <c r="D54" s="15">
        <f t="shared" si="3"/>
        <v>1188572.8985291847</v>
      </c>
      <c r="E54" s="15">
        <f t="shared" si="1"/>
        <v>89791.521428254986</v>
      </c>
      <c r="F54" s="15">
        <f t="shared" si="2"/>
        <v>1278364.4199574396</v>
      </c>
    </row>
    <row r="55" spans="1:6">
      <c r="A55" s="172">
        <v>43</v>
      </c>
      <c r="B55" s="152" t="s">
        <v>34</v>
      </c>
      <c r="C55" s="173">
        <f>IIN_SK_koeficienti!H52</f>
        <v>0.42103025765967128</v>
      </c>
      <c r="D55" s="174">
        <f t="shared" si="3"/>
        <v>5879592.8164093364</v>
      </c>
      <c r="E55" s="15">
        <f t="shared" si="1"/>
        <v>444177.70674170385</v>
      </c>
      <c r="F55" s="15">
        <f t="shared" si="2"/>
        <v>6323770.5231510401</v>
      </c>
    </row>
    <row r="56" spans="1:6">
      <c r="A56" s="98"/>
      <c r="B56" s="175"/>
      <c r="C56" s="244">
        <f>IIN_SK_koeficienti!H53</f>
        <v>100.00000000000004</v>
      </c>
      <c r="D56" s="245">
        <f>SUM(D13:D55)</f>
        <v>1396477500.0000007</v>
      </c>
      <c r="E56" s="245">
        <f>SUM(E13:E55)</f>
        <v>105497811.30000003</v>
      </c>
      <c r="F56" s="245">
        <f>SUM(F13:F55)</f>
        <v>1501975311.3000002</v>
      </c>
    </row>
    <row r="57" spans="1:6">
      <c r="C57" s="125"/>
    </row>
  </sheetData>
  <sheetProtection formatCells="0" formatColumns="0" formatRows="0" insertColumns="0" insertRows="0" insertHyperlinks="0" deleteColumns="0" deleteRows="0"/>
  <mergeCells count="3">
    <mergeCell ref="A3:D3"/>
    <mergeCell ref="B8:C8"/>
    <mergeCell ref="A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H60"/>
  <sheetViews>
    <sheetView zoomScaleNormal="100" workbookViewId="0">
      <selection activeCell="M7" sqref="M7"/>
    </sheetView>
  </sheetViews>
  <sheetFormatPr defaultRowHeight="15"/>
  <cols>
    <col min="1" max="1" width="7" customWidth="1"/>
    <col min="2" max="2" width="10.28515625" style="1" customWidth="1"/>
    <col min="3" max="3" width="23.140625" style="1" customWidth="1"/>
    <col min="4" max="6" width="18.7109375" style="1" customWidth="1"/>
    <col min="7" max="7" width="23.85546875" style="1" customWidth="1"/>
    <col min="8" max="8" width="24.7109375" customWidth="1"/>
  </cols>
  <sheetData>
    <row r="1" spans="1:8">
      <c r="B1" s="31"/>
      <c r="C1" s="31"/>
      <c r="D1" s="32"/>
      <c r="E1" s="31"/>
      <c r="F1" s="31"/>
    </row>
    <row r="2" spans="1:8" ht="26.25" customHeight="1">
      <c r="A2" s="325" t="s">
        <v>152</v>
      </c>
      <c r="B2" s="325"/>
      <c r="C2" s="325"/>
      <c r="D2" s="325"/>
      <c r="E2" s="325"/>
      <c r="F2" s="325"/>
      <c r="G2" s="325"/>
      <c r="H2" s="325"/>
    </row>
    <row r="3" spans="1:8" ht="15" customHeight="1">
      <c r="A3" s="253"/>
      <c r="B3" s="253"/>
      <c r="C3" s="253"/>
      <c r="D3" s="253"/>
      <c r="E3" s="253"/>
      <c r="F3" s="253"/>
      <c r="G3" s="253"/>
      <c r="H3" s="253"/>
    </row>
    <row r="4" spans="1:8" ht="15" customHeight="1">
      <c r="A4" s="253"/>
      <c r="B4" s="326" t="s">
        <v>153</v>
      </c>
      <c r="C4" s="327"/>
      <c r="D4" s="327"/>
      <c r="E4" s="327"/>
      <c r="F4" s="327"/>
      <c r="G4" s="253"/>
      <c r="H4" s="253"/>
    </row>
    <row r="5" spans="1:8">
      <c r="H5" s="64"/>
    </row>
    <row r="6" spans="1:8" ht="15.75">
      <c r="C6" s="43"/>
      <c r="D6" s="320" t="s">
        <v>127</v>
      </c>
      <c r="E6" s="321"/>
      <c r="F6" s="321"/>
      <c r="G6" s="322"/>
      <c r="H6" s="90">
        <v>2022</v>
      </c>
    </row>
    <row r="7" spans="1:8" ht="68.45" customHeight="1">
      <c r="A7" s="30" t="s">
        <v>129</v>
      </c>
      <c r="B7" s="30" t="s">
        <v>131</v>
      </c>
      <c r="C7" s="30" t="s">
        <v>130</v>
      </c>
      <c r="D7" s="225" t="s">
        <v>135</v>
      </c>
      <c r="E7" s="225" t="s">
        <v>136</v>
      </c>
      <c r="F7" s="226" t="s">
        <v>137</v>
      </c>
      <c r="G7" s="224" t="s">
        <v>134</v>
      </c>
      <c r="H7" s="83" t="s">
        <v>128</v>
      </c>
    </row>
    <row r="8" spans="1:8" s="78" customFormat="1" ht="14.25" customHeight="1">
      <c r="A8" s="140"/>
      <c r="B8" s="131">
        <v>1</v>
      </c>
      <c r="C8" s="131">
        <v>2</v>
      </c>
      <c r="D8" s="141">
        <v>3</v>
      </c>
      <c r="E8" s="141">
        <v>4</v>
      </c>
      <c r="F8" s="141">
        <v>5</v>
      </c>
      <c r="G8" s="142" t="s">
        <v>78</v>
      </c>
      <c r="H8" s="143"/>
    </row>
    <row r="9" spans="1:8" s="78" customFormat="1" ht="14.25" customHeight="1">
      <c r="A9" s="140"/>
      <c r="B9" s="131"/>
      <c r="C9" s="151" t="s">
        <v>35</v>
      </c>
      <c r="D9" s="159">
        <f>SUM(D10:D52)</f>
        <v>2057701066.560003</v>
      </c>
      <c r="E9" s="159">
        <f t="shared" ref="E9:G9" si="0">SUM(E10:E52)</f>
        <v>1948689864.0720398</v>
      </c>
      <c r="F9" s="159">
        <f t="shared" si="0"/>
        <v>169471001.48999998</v>
      </c>
      <c r="G9" s="159">
        <f t="shared" si="0"/>
        <v>1779218862.5820386</v>
      </c>
      <c r="H9" s="162">
        <f>SUM(H10:H52)</f>
        <v>100.00000000000004</v>
      </c>
    </row>
    <row r="10" spans="1:8" ht="15.75">
      <c r="A10" s="148">
        <v>1</v>
      </c>
      <c r="B10" s="149" t="s">
        <v>84</v>
      </c>
      <c r="C10" s="149" t="s">
        <v>55</v>
      </c>
      <c r="D10" s="139">
        <v>54427425.609999798</v>
      </c>
      <c r="E10" s="139">
        <v>52707870.864854597</v>
      </c>
      <c r="F10" s="150">
        <v>5069842.7699999996</v>
      </c>
      <c r="G10" s="160">
        <v>47638028.094854593</v>
      </c>
      <c r="H10" s="84">
        <f>G10/$G$9*100</f>
        <v>2.6774686968932713</v>
      </c>
    </row>
    <row r="11" spans="1:8" ht="15.75">
      <c r="A11" s="144">
        <v>2</v>
      </c>
      <c r="B11" s="145" t="s">
        <v>85</v>
      </c>
      <c r="C11" s="145" t="s">
        <v>58</v>
      </c>
      <c r="D11" s="79">
        <v>57673955.8299997</v>
      </c>
      <c r="E11" s="79">
        <v>55179809.1281299</v>
      </c>
      <c r="F11" s="146">
        <v>5242412.1899999995</v>
      </c>
      <c r="G11" s="160">
        <v>49937396.938129902</v>
      </c>
      <c r="H11" s="84">
        <f t="shared" ref="H11:H52" si="1">G11/$G$9*100</f>
        <v>2.8067034353300264</v>
      </c>
    </row>
    <row r="12" spans="1:8" ht="15.75">
      <c r="A12" s="144">
        <v>3</v>
      </c>
      <c r="B12" s="145" t="s">
        <v>86</v>
      </c>
      <c r="C12" s="145" t="s">
        <v>59</v>
      </c>
      <c r="D12" s="79">
        <v>76792510.570000306</v>
      </c>
      <c r="E12" s="79">
        <v>68978873.446890205</v>
      </c>
      <c r="F12" s="146">
        <v>5094152.4600000009</v>
      </c>
      <c r="G12" s="160">
        <v>63884720.986890204</v>
      </c>
      <c r="H12" s="84">
        <f t="shared" si="1"/>
        <v>3.5906049744874782</v>
      </c>
    </row>
    <row r="13" spans="1:8" ht="15.75">
      <c r="A13" s="144">
        <v>4</v>
      </c>
      <c r="B13" s="145" t="s">
        <v>87</v>
      </c>
      <c r="C13" s="145" t="s">
        <v>60</v>
      </c>
      <c r="D13" s="79">
        <v>58010805.190000102</v>
      </c>
      <c r="E13" s="79">
        <v>56456426.504084602</v>
      </c>
      <c r="F13" s="146">
        <v>5392652.6699999999</v>
      </c>
      <c r="G13" s="160">
        <v>51063773.8340846</v>
      </c>
      <c r="H13" s="84">
        <f t="shared" si="1"/>
        <v>2.870010818117104</v>
      </c>
    </row>
    <row r="14" spans="1:8" ht="15.75">
      <c r="A14" s="144">
        <v>5</v>
      </c>
      <c r="B14" s="145" t="s">
        <v>88</v>
      </c>
      <c r="C14" s="145" t="s">
        <v>61</v>
      </c>
      <c r="D14" s="79">
        <v>20710017.879999999</v>
      </c>
      <c r="E14" s="79">
        <v>19700091.523839202</v>
      </c>
      <c r="F14" s="146">
        <v>2068706.73</v>
      </c>
      <c r="G14" s="160">
        <v>17631384.793839201</v>
      </c>
      <c r="H14" s="84">
        <f t="shared" si="1"/>
        <v>0.99096211065636841</v>
      </c>
    </row>
    <row r="15" spans="1:8" ht="15.75">
      <c r="A15" s="144">
        <v>6</v>
      </c>
      <c r="B15" s="145" t="s">
        <v>89</v>
      </c>
      <c r="C15" s="145" t="s">
        <v>56</v>
      </c>
      <c r="D15" s="79">
        <v>839826770.71000195</v>
      </c>
      <c r="E15" s="79">
        <v>802299163.49091995</v>
      </c>
      <c r="F15" s="146">
        <v>63838718.789999999</v>
      </c>
      <c r="G15" s="160">
        <v>738460444.70091999</v>
      </c>
      <c r="H15" s="84">
        <f t="shared" si="1"/>
        <v>41.50475583589818</v>
      </c>
    </row>
    <row r="16" spans="1:8" ht="15.75">
      <c r="A16" s="144">
        <v>7</v>
      </c>
      <c r="B16" s="145" t="s">
        <v>90</v>
      </c>
      <c r="C16" s="145" t="s">
        <v>57</v>
      </c>
      <c r="D16" s="79">
        <v>36137111.970000103</v>
      </c>
      <c r="E16" s="79">
        <v>34421652.971532598</v>
      </c>
      <c r="F16" s="146">
        <v>3076530.63</v>
      </c>
      <c r="G16" s="160">
        <v>31345122.341532599</v>
      </c>
      <c r="H16" s="84">
        <f t="shared" si="1"/>
        <v>1.7617350513047012</v>
      </c>
    </row>
    <row r="17" spans="1:8" ht="15.75">
      <c r="A17" s="144">
        <v>8</v>
      </c>
      <c r="B17" s="145" t="s">
        <v>91</v>
      </c>
      <c r="C17" s="145" t="s">
        <v>2</v>
      </c>
      <c r="D17" s="79">
        <v>24994904.66</v>
      </c>
      <c r="E17" s="79">
        <v>23876554.4444842</v>
      </c>
      <c r="F17" s="146">
        <v>2376664.7600000002</v>
      </c>
      <c r="G17" s="160">
        <v>21499889.684484199</v>
      </c>
      <c r="H17" s="84">
        <f t="shared" si="1"/>
        <v>1.2083892620879211</v>
      </c>
    </row>
    <row r="18" spans="1:8" ht="15.75">
      <c r="A18" s="144">
        <v>9</v>
      </c>
      <c r="B18" s="145" t="s">
        <v>92</v>
      </c>
      <c r="C18" s="145" t="s">
        <v>3</v>
      </c>
      <c r="D18" s="79">
        <v>9546465.7199999709</v>
      </c>
      <c r="E18" s="79">
        <v>9349450.9825361799</v>
      </c>
      <c r="F18" s="146">
        <v>990190.37</v>
      </c>
      <c r="G18" s="160">
        <v>8359260.6125361798</v>
      </c>
      <c r="H18" s="84">
        <f t="shared" si="1"/>
        <v>0.46982756243967927</v>
      </c>
    </row>
    <row r="19" spans="1:8" ht="15.75">
      <c r="A19" s="144">
        <v>10</v>
      </c>
      <c r="B19" s="145" t="s">
        <v>93</v>
      </c>
      <c r="C19" s="145" t="s">
        <v>81</v>
      </c>
      <c r="D19" s="79">
        <v>14019467.0699999</v>
      </c>
      <c r="E19" s="79">
        <v>13493566.9882308</v>
      </c>
      <c r="F19" s="146">
        <v>1507474.7</v>
      </c>
      <c r="G19" s="160">
        <v>11986092.288230801</v>
      </c>
      <c r="H19" s="84">
        <f t="shared" si="1"/>
        <v>0.67367160613598376</v>
      </c>
    </row>
    <row r="20" spans="1:8" ht="15.75">
      <c r="A20" s="144">
        <v>11</v>
      </c>
      <c r="B20" s="145" t="s">
        <v>94</v>
      </c>
      <c r="C20" s="145" t="s">
        <v>4</v>
      </c>
      <c r="D20" s="79">
        <v>32379567.330000099</v>
      </c>
      <c r="E20" s="79">
        <v>31317868.859633598</v>
      </c>
      <c r="F20" s="146">
        <v>2082144.67</v>
      </c>
      <c r="G20" s="160">
        <v>29235724.1896336</v>
      </c>
      <c r="H20" s="84">
        <f t="shared" si="1"/>
        <v>1.6431775092135725</v>
      </c>
    </row>
    <row r="21" spans="1:8" ht="15.75">
      <c r="A21" s="144">
        <v>12</v>
      </c>
      <c r="B21" s="145" t="s">
        <v>95</v>
      </c>
      <c r="C21" s="145" t="s">
        <v>5</v>
      </c>
      <c r="D21" s="79">
        <v>11680722.390000001</v>
      </c>
      <c r="E21" s="79">
        <v>11359676.879229899</v>
      </c>
      <c r="F21" s="146">
        <v>1223243.79</v>
      </c>
      <c r="G21" s="160">
        <v>10136433.0892299</v>
      </c>
      <c r="H21" s="84">
        <f t="shared" si="1"/>
        <v>0.56971254646658265</v>
      </c>
    </row>
    <row r="22" spans="1:8" ht="15.75">
      <c r="A22" s="144">
        <v>13</v>
      </c>
      <c r="B22" s="145" t="s">
        <v>96</v>
      </c>
      <c r="C22" s="145" t="s">
        <v>6</v>
      </c>
      <c r="D22" s="79">
        <v>36154904.6300001</v>
      </c>
      <c r="E22" s="79">
        <v>34313441.006644003</v>
      </c>
      <c r="F22" s="146">
        <v>3788219.66</v>
      </c>
      <c r="G22" s="160">
        <v>30525221.346644003</v>
      </c>
      <c r="H22" s="84">
        <f t="shared" si="1"/>
        <v>1.7156529749434637</v>
      </c>
    </row>
    <row r="23" spans="1:8" ht="15.75">
      <c r="A23" s="144">
        <v>14</v>
      </c>
      <c r="B23" s="145" t="s">
        <v>97</v>
      </c>
      <c r="C23" s="145" t="s">
        <v>7</v>
      </c>
      <c r="D23" s="79">
        <v>37878979.339999802</v>
      </c>
      <c r="E23" s="79">
        <v>36079295.264251404</v>
      </c>
      <c r="F23" s="146">
        <v>3467924.4299999997</v>
      </c>
      <c r="G23" s="160">
        <v>32611370.834251404</v>
      </c>
      <c r="H23" s="84">
        <f t="shared" si="1"/>
        <v>1.8329038388748373</v>
      </c>
    </row>
    <row r="24" spans="1:8" ht="15.75">
      <c r="A24" s="144">
        <v>15</v>
      </c>
      <c r="B24" s="145" t="s">
        <v>98</v>
      </c>
      <c r="C24" s="145" t="s">
        <v>82</v>
      </c>
      <c r="D24" s="79">
        <v>24928376.000000201</v>
      </c>
      <c r="E24" s="79">
        <v>24285095.722192101</v>
      </c>
      <c r="F24" s="146">
        <v>2418772.9599999995</v>
      </c>
      <c r="G24" s="160">
        <v>21866322.7621921</v>
      </c>
      <c r="H24" s="84">
        <f t="shared" si="1"/>
        <v>1.2289844280573357</v>
      </c>
    </row>
    <row r="25" spans="1:8" ht="15.75">
      <c r="A25" s="144">
        <v>16</v>
      </c>
      <c r="B25" s="145" t="s">
        <v>99</v>
      </c>
      <c r="C25" s="145" t="s">
        <v>8</v>
      </c>
      <c r="D25" s="79">
        <v>26469284.809999999</v>
      </c>
      <c r="E25" s="79">
        <v>25780195.949097</v>
      </c>
      <c r="F25" s="146">
        <v>2542317.67</v>
      </c>
      <c r="G25" s="160">
        <v>23237878.279096998</v>
      </c>
      <c r="H25" s="84">
        <f t="shared" si="1"/>
        <v>1.3060719379612307</v>
      </c>
    </row>
    <row r="26" spans="1:8" ht="15.75">
      <c r="A26" s="144">
        <v>17</v>
      </c>
      <c r="B26" s="145" t="s">
        <v>100</v>
      </c>
      <c r="C26" s="145" t="s">
        <v>9</v>
      </c>
      <c r="D26" s="79">
        <v>15136890.58</v>
      </c>
      <c r="E26" s="79">
        <v>14469933.7460989</v>
      </c>
      <c r="F26" s="146">
        <v>1432146.54</v>
      </c>
      <c r="G26" s="160">
        <v>13037787.206098899</v>
      </c>
      <c r="H26" s="84">
        <f t="shared" si="1"/>
        <v>0.7327815301585886</v>
      </c>
    </row>
    <row r="27" spans="1:8" ht="15.75">
      <c r="A27" s="144">
        <v>18</v>
      </c>
      <c r="B27" s="145" t="s">
        <v>101</v>
      </c>
      <c r="C27" s="145" t="s">
        <v>11</v>
      </c>
      <c r="D27" s="79">
        <v>30895132.660000298</v>
      </c>
      <c r="E27" s="79">
        <v>29713120.482224502</v>
      </c>
      <c r="F27" s="146">
        <v>2915405.58</v>
      </c>
      <c r="G27" s="160">
        <v>26797714.902224503</v>
      </c>
      <c r="H27" s="84">
        <f t="shared" si="1"/>
        <v>1.5061505622380325</v>
      </c>
    </row>
    <row r="28" spans="1:8" ht="15.75">
      <c r="A28" s="144">
        <v>19</v>
      </c>
      <c r="B28" s="145" t="s">
        <v>102</v>
      </c>
      <c r="C28" s="145" t="s">
        <v>10</v>
      </c>
      <c r="D28" s="79">
        <v>30723311.870000001</v>
      </c>
      <c r="E28" s="79">
        <v>28933090.973310199</v>
      </c>
      <c r="F28" s="146">
        <v>3180795.17</v>
      </c>
      <c r="G28" s="160">
        <v>25752295.803310201</v>
      </c>
      <c r="H28" s="84">
        <f t="shared" si="1"/>
        <v>1.4473933671059414</v>
      </c>
    </row>
    <row r="29" spans="1:8" ht="15.75">
      <c r="A29" s="144">
        <v>20</v>
      </c>
      <c r="B29" s="145" t="s">
        <v>103</v>
      </c>
      <c r="C29" s="145" t="s">
        <v>12</v>
      </c>
      <c r="D29" s="79">
        <v>10672768.75</v>
      </c>
      <c r="E29" s="79">
        <v>10307251.946327301</v>
      </c>
      <c r="F29" s="146">
        <v>1118124.03</v>
      </c>
      <c r="G29" s="160">
        <v>9189127.9163273014</v>
      </c>
      <c r="H29" s="84">
        <f t="shared" si="1"/>
        <v>0.51646978961272094</v>
      </c>
    </row>
    <row r="30" spans="1:8" ht="15.75">
      <c r="A30" s="144">
        <v>21</v>
      </c>
      <c r="B30" s="145" t="s">
        <v>104</v>
      </c>
      <c r="C30" s="145" t="s">
        <v>13</v>
      </c>
      <c r="D30" s="79">
        <v>20785544.349999901</v>
      </c>
      <c r="E30" s="79">
        <v>20165472.383389801</v>
      </c>
      <c r="F30" s="146">
        <v>2016822.6099999999</v>
      </c>
      <c r="G30" s="160">
        <v>18148649.773389801</v>
      </c>
      <c r="H30" s="84">
        <f t="shared" si="1"/>
        <v>1.0200346992191907</v>
      </c>
    </row>
    <row r="31" spans="1:8" ht="15.75">
      <c r="A31" s="144">
        <v>22</v>
      </c>
      <c r="B31" s="145" t="s">
        <v>105</v>
      </c>
      <c r="C31" s="145" t="s">
        <v>14</v>
      </c>
      <c r="D31" s="79">
        <v>43918770.439999998</v>
      </c>
      <c r="E31" s="79">
        <v>40539699.060281701</v>
      </c>
      <c r="F31" s="146">
        <v>2993182.63</v>
      </c>
      <c r="G31" s="160">
        <v>37546516.430281699</v>
      </c>
      <c r="H31" s="84">
        <f t="shared" si="1"/>
        <v>2.1102809339483635</v>
      </c>
    </row>
    <row r="32" spans="1:8" ht="15.75">
      <c r="A32" s="144">
        <v>23</v>
      </c>
      <c r="B32" s="145" t="s">
        <v>106</v>
      </c>
      <c r="C32" s="145" t="s">
        <v>15</v>
      </c>
      <c r="D32" s="79">
        <v>23702836.6500002</v>
      </c>
      <c r="E32" s="79">
        <v>22347672.981775299</v>
      </c>
      <c r="F32" s="146">
        <v>2298517.6599999997</v>
      </c>
      <c r="G32" s="160">
        <v>20049155.321775299</v>
      </c>
      <c r="H32" s="84">
        <f t="shared" si="1"/>
        <v>1.1268515494872595</v>
      </c>
    </row>
    <row r="33" spans="1:8" ht="15.75">
      <c r="A33" s="144">
        <v>24</v>
      </c>
      <c r="B33" s="145" t="s">
        <v>107</v>
      </c>
      <c r="C33" s="145" t="s">
        <v>16</v>
      </c>
      <c r="D33" s="79">
        <v>7052710.9299999997</v>
      </c>
      <c r="E33" s="79">
        <v>6665306.6122039901</v>
      </c>
      <c r="F33" s="146">
        <v>675938.64</v>
      </c>
      <c r="G33" s="160">
        <v>5989367.9722039904</v>
      </c>
      <c r="H33" s="84">
        <f t="shared" si="1"/>
        <v>0.33662907347509219</v>
      </c>
    </row>
    <row r="34" spans="1:8" ht="15.75">
      <c r="A34" s="144">
        <v>25</v>
      </c>
      <c r="B34" s="145" t="s">
        <v>108</v>
      </c>
      <c r="C34" s="145" t="s">
        <v>17</v>
      </c>
      <c r="D34" s="79">
        <v>12452153.3899999</v>
      </c>
      <c r="E34" s="79">
        <v>12040089.943960899</v>
      </c>
      <c r="F34" s="146">
        <v>1397486.3900000001</v>
      </c>
      <c r="G34" s="160">
        <v>10642603.553960899</v>
      </c>
      <c r="H34" s="84">
        <f t="shared" si="1"/>
        <v>0.59816157403570547</v>
      </c>
    </row>
    <row r="35" spans="1:8" ht="15.75">
      <c r="A35" s="144">
        <v>26</v>
      </c>
      <c r="B35" s="145" t="s">
        <v>109</v>
      </c>
      <c r="C35" s="145" t="s">
        <v>18</v>
      </c>
      <c r="D35" s="79">
        <v>21819538.129999999</v>
      </c>
      <c r="E35" s="79">
        <v>20558652.283801001</v>
      </c>
      <c r="F35" s="146">
        <v>2139701.0700000003</v>
      </c>
      <c r="G35" s="160">
        <v>18418951.213801</v>
      </c>
      <c r="H35" s="84">
        <f t="shared" si="1"/>
        <v>1.0352268403377336</v>
      </c>
    </row>
    <row r="36" spans="1:8" ht="15.75">
      <c r="A36" s="144">
        <v>27</v>
      </c>
      <c r="B36" s="145" t="s">
        <v>110</v>
      </c>
      <c r="C36" s="145" t="s">
        <v>19</v>
      </c>
      <c r="D36" s="79">
        <v>73912090.390000701</v>
      </c>
      <c r="E36" s="79">
        <v>54879517.246088199</v>
      </c>
      <c r="F36" s="146">
        <v>3722948.88</v>
      </c>
      <c r="G36" s="160">
        <v>51156568.366088197</v>
      </c>
      <c r="H36" s="84">
        <f t="shared" si="1"/>
        <v>2.8752262828333972</v>
      </c>
    </row>
    <row r="37" spans="1:8" ht="15.75">
      <c r="A37" s="144">
        <v>28</v>
      </c>
      <c r="B37" s="145" t="s">
        <v>111</v>
      </c>
      <c r="C37" s="145" t="s">
        <v>20</v>
      </c>
      <c r="D37" s="79">
        <v>65563626.350000098</v>
      </c>
      <c r="E37" s="79">
        <v>62282874.076330699</v>
      </c>
      <c r="F37" s="146">
        <v>5358938.66</v>
      </c>
      <c r="G37" s="160">
        <v>56923935.416330695</v>
      </c>
      <c r="H37" s="84">
        <f t="shared" si="1"/>
        <v>3.1993779187863107</v>
      </c>
    </row>
    <row r="38" spans="1:8" ht="15.75">
      <c r="A38" s="144">
        <v>29</v>
      </c>
      <c r="B38" s="145" t="s">
        <v>112</v>
      </c>
      <c r="C38" s="145" t="s">
        <v>21</v>
      </c>
      <c r="D38" s="79">
        <v>21916434.750000201</v>
      </c>
      <c r="E38" s="79">
        <v>21439051.468072999</v>
      </c>
      <c r="F38" s="146">
        <v>1854759.7699999998</v>
      </c>
      <c r="G38" s="160">
        <v>19584291.698073</v>
      </c>
      <c r="H38" s="84">
        <f t="shared" si="1"/>
        <v>1.1007241497907614</v>
      </c>
    </row>
    <row r="39" spans="1:8" ht="15.75">
      <c r="A39" s="144">
        <v>30</v>
      </c>
      <c r="B39" s="145" t="s">
        <v>113</v>
      </c>
      <c r="C39" s="145" t="s">
        <v>22</v>
      </c>
      <c r="D39" s="79">
        <v>9899620.0899999794</v>
      </c>
      <c r="E39" s="79">
        <v>9703866.3869363908</v>
      </c>
      <c r="F39" s="146">
        <v>949667.01</v>
      </c>
      <c r="G39" s="160">
        <v>8754199.376936391</v>
      </c>
      <c r="H39" s="84">
        <f t="shared" si="1"/>
        <v>0.49202487456951299</v>
      </c>
    </row>
    <row r="40" spans="1:8" ht="15.75">
      <c r="A40" s="144">
        <v>31</v>
      </c>
      <c r="B40" s="145" t="s">
        <v>114</v>
      </c>
      <c r="C40" s="145" t="s">
        <v>23</v>
      </c>
      <c r="D40" s="79">
        <v>16484199.939999901</v>
      </c>
      <c r="E40" s="79">
        <v>15698283.0794532</v>
      </c>
      <c r="F40" s="146">
        <v>2007175.6600000001</v>
      </c>
      <c r="G40" s="160">
        <v>13691107.4194532</v>
      </c>
      <c r="H40" s="84">
        <f t="shared" si="1"/>
        <v>0.76950102696103306</v>
      </c>
    </row>
    <row r="41" spans="1:8" ht="15.75">
      <c r="A41" s="144">
        <v>32</v>
      </c>
      <c r="B41" s="145" t="s">
        <v>115</v>
      </c>
      <c r="C41" s="145" t="s">
        <v>24</v>
      </c>
      <c r="D41" s="79">
        <v>46875542.819999702</v>
      </c>
      <c r="E41" s="79">
        <v>44154940.217001803</v>
      </c>
      <c r="F41" s="146">
        <v>2999706.8499999996</v>
      </c>
      <c r="G41" s="160">
        <v>41155233.367001802</v>
      </c>
      <c r="H41" s="84">
        <f t="shared" si="1"/>
        <v>2.3131068488829132</v>
      </c>
    </row>
    <row r="42" spans="1:8" ht="15.75">
      <c r="A42" s="144">
        <v>33</v>
      </c>
      <c r="B42" s="145" t="s">
        <v>116</v>
      </c>
      <c r="C42" s="145" t="s">
        <v>25</v>
      </c>
      <c r="D42" s="79">
        <v>26650908.170000099</v>
      </c>
      <c r="E42" s="79">
        <v>25700434.6018355</v>
      </c>
      <c r="F42" s="146">
        <v>2202858.6300000004</v>
      </c>
      <c r="G42" s="160">
        <v>23497575.971835501</v>
      </c>
      <c r="H42" s="84">
        <f t="shared" si="1"/>
        <v>1.3206681013787893</v>
      </c>
    </row>
    <row r="43" spans="1:8" ht="15.75">
      <c r="A43" s="144">
        <v>34</v>
      </c>
      <c r="B43" s="145" t="s">
        <v>117</v>
      </c>
      <c r="C43" s="145" t="s">
        <v>26</v>
      </c>
      <c r="D43" s="79">
        <v>22438453.659999799</v>
      </c>
      <c r="E43" s="79">
        <v>21511879.104889899</v>
      </c>
      <c r="F43" s="146">
        <v>2172019.98</v>
      </c>
      <c r="G43" s="160">
        <v>19339859.124889899</v>
      </c>
      <c r="H43" s="84">
        <f t="shared" si="1"/>
        <v>1.0869859538709872</v>
      </c>
    </row>
    <row r="44" spans="1:8" ht="15.75">
      <c r="A44" s="144">
        <v>35</v>
      </c>
      <c r="B44" s="145" t="s">
        <v>118</v>
      </c>
      <c r="C44" s="145" t="s">
        <v>27</v>
      </c>
      <c r="D44" s="79">
        <v>11248421.02</v>
      </c>
      <c r="E44" s="79">
        <v>10778284.3216122</v>
      </c>
      <c r="F44" s="146">
        <v>831807.08</v>
      </c>
      <c r="G44" s="160">
        <v>9946477.2416121997</v>
      </c>
      <c r="H44" s="84">
        <f t="shared" si="1"/>
        <v>0.5590361844060977</v>
      </c>
    </row>
    <row r="45" spans="1:8" ht="15.75">
      <c r="A45" s="144">
        <v>36</v>
      </c>
      <c r="B45" s="145" t="s">
        <v>119</v>
      </c>
      <c r="C45" s="145" t="s">
        <v>28</v>
      </c>
      <c r="D45" s="79">
        <v>35885335.6599999</v>
      </c>
      <c r="E45" s="79">
        <v>34805552.431289099</v>
      </c>
      <c r="F45" s="146">
        <v>3055782.46</v>
      </c>
      <c r="G45" s="160">
        <v>31749769.971289098</v>
      </c>
      <c r="H45" s="84">
        <f t="shared" si="1"/>
        <v>1.7844780447759632</v>
      </c>
    </row>
    <row r="46" spans="1:8" ht="15.75">
      <c r="A46" s="144">
        <v>37</v>
      </c>
      <c r="B46" s="145" t="s">
        <v>120</v>
      </c>
      <c r="C46" s="145" t="s">
        <v>29</v>
      </c>
      <c r="D46" s="79">
        <v>14605083.8199999</v>
      </c>
      <c r="E46" s="79">
        <v>14031505.523138899</v>
      </c>
      <c r="F46" s="146">
        <v>1332248.68</v>
      </c>
      <c r="G46" s="160">
        <v>12699256.8431389</v>
      </c>
      <c r="H46" s="84">
        <f t="shared" si="1"/>
        <v>0.71375462064905715</v>
      </c>
    </row>
    <row r="47" spans="1:8" ht="15.75">
      <c r="A47" s="144">
        <v>38</v>
      </c>
      <c r="B47" s="145" t="s">
        <v>121</v>
      </c>
      <c r="C47" s="145" t="s">
        <v>30</v>
      </c>
      <c r="D47" s="79">
        <v>27138279.260000002</v>
      </c>
      <c r="E47" s="79">
        <v>26341686.633576401</v>
      </c>
      <c r="F47" s="146">
        <v>2976101.79</v>
      </c>
      <c r="G47" s="160">
        <v>23365584.843576401</v>
      </c>
      <c r="H47" s="84">
        <f t="shared" si="1"/>
        <v>1.3132496139158389</v>
      </c>
    </row>
    <row r="48" spans="1:8" ht="15.75">
      <c r="A48" s="144">
        <v>39</v>
      </c>
      <c r="B48" s="145" t="s">
        <v>122</v>
      </c>
      <c r="C48" s="145" t="s">
        <v>31</v>
      </c>
      <c r="D48" s="79">
        <v>38503192.509999998</v>
      </c>
      <c r="E48" s="79">
        <v>36904909.035214797</v>
      </c>
      <c r="F48" s="146">
        <v>3776468.49</v>
      </c>
      <c r="G48" s="160">
        <v>33128440.545214795</v>
      </c>
      <c r="H48" s="84">
        <f t="shared" si="1"/>
        <v>1.8619654524760449</v>
      </c>
    </row>
    <row r="49" spans="1:8" ht="15.75">
      <c r="A49" s="144">
        <v>40</v>
      </c>
      <c r="B49" s="145" t="s">
        <v>123</v>
      </c>
      <c r="C49" s="145" t="s">
        <v>32</v>
      </c>
      <c r="D49" s="79">
        <v>7240987.9899999797</v>
      </c>
      <c r="E49" s="79">
        <v>7026743.9997388702</v>
      </c>
      <c r="F49" s="146">
        <v>546071.57000000007</v>
      </c>
      <c r="G49" s="160">
        <v>6480672.4297388699</v>
      </c>
      <c r="H49" s="84">
        <f t="shared" si="1"/>
        <v>0.36424256543312417</v>
      </c>
    </row>
    <row r="50" spans="1:8" ht="15.75">
      <c r="A50" s="144">
        <v>41</v>
      </c>
      <c r="B50" s="145" t="s">
        <v>124</v>
      </c>
      <c r="C50" s="145" t="s">
        <v>83</v>
      </c>
      <c r="D50" s="79">
        <v>49862676.560000099</v>
      </c>
      <c r="E50" s="79">
        <v>48006674.4947697</v>
      </c>
      <c r="F50" s="146">
        <v>4257401.7</v>
      </c>
      <c r="G50" s="160">
        <v>43749272.794769697</v>
      </c>
      <c r="H50" s="84">
        <f t="shared" si="1"/>
        <v>2.4589033825372031</v>
      </c>
    </row>
    <row r="51" spans="1:8" ht="15.75">
      <c r="A51" s="144">
        <v>42</v>
      </c>
      <c r="B51" s="145" t="s">
        <v>125</v>
      </c>
      <c r="C51" s="145" t="s">
        <v>33</v>
      </c>
      <c r="D51" s="79">
        <v>1861434.89</v>
      </c>
      <c r="E51" s="79">
        <v>1702536.2507082699</v>
      </c>
      <c r="F51" s="146">
        <v>188203.71</v>
      </c>
      <c r="G51" s="160">
        <v>1514332.5407082699</v>
      </c>
      <c r="H51" s="84">
        <f t="shared" si="1"/>
        <v>8.5112212586968619E-2</v>
      </c>
    </row>
    <row r="52" spans="1:8" ht="15.75">
      <c r="A52" s="147">
        <v>43</v>
      </c>
      <c r="B52" s="152" t="s">
        <v>126</v>
      </c>
      <c r="C52" s="152" t="s">
        <v>34</v>
      </c>
      <c r="D52" s="153">
        <v>8823851.2199999895</v>
      </c>
      <c r="E52" s="153">
        <v>8381800.7614586297</v>
      </c>
      <c r="F52" s="154">
        <v>890751</v>
      </c>
      <c r="G52" s="161">
        <v>7491049.7614586297</v>
      </c>
      <c r="H52" s="85">
        <f t="shared" si="1"/>
        <v>0.42103025765967128</v>
      </c>
    </row>
    <row r="53" spans="1:8" ht="15.75">
      <c r="B53" s="155"/>
      <c r="C53" s="156" t="s">
        <v>35</v>
      </c>
      <c r="D53" s="157">
        <f>SUM(D10:D52)</f>
        <v>2057701066.560003</v>
      </c>
      <c r="E53" s="157">
        <f t="shared" ref="E53:H53" si="2">SUM(E10:E52)</f>
        <v>1948689864.0720398</v>
      </c>
      <c r="F53" s="157">
        <f t="shared" si="2"/>
        <v>169471001.48999998</v>
      </c>
      <c r="G53" s="157">
        <f t="shared" si="2"/>
        <v>1779218862.5820386</v>
      </c>
      <c r="H53" s="158">
        <f t="shared" si="2"/>
        <v>100.00000000000004</v>
      </c>
    </row>
    <row r="54" spans="1:8" ht="31.5" customHeight="1">
      <c r="B54" s="323" t="s">
        <v>54</v>
      </c>
      <c r="C54" s="324"/>
      <c r="D54" s="324"/>
      <c r="E54" s="44">
        <f>D53-E53</f>
        <v>109011202.4879632</v>
      </c>
      <c r="F54" s="42"/>
      <c r="G54" s="77"/>
    </row>
    <row r="55" spans="1:8">
      <c r="G55" s="82"/>
    </row>
    <row r="56" spans="1:8" ht="42.75" customHeight="1">
      <c r="B56" s="318" t="s">
        <v>53</v>
      </c>
      <c r="C56" s="319"/>
      <c r="D56" s="319"/>
      <c r="E56" s="319"/>
      <c r="F56" s="319"/>
      <c r="G56" s="319"/>
      <c r="H56" s="319"/>
    </row>
    <row r="57" spans="1:8">
      <c r="D57" s="41"/>
      <c r="E57" s="41"/>
      <c r="F57" s="41"/>
      <c r="G57" s="130"/>
    </row>
    <row r="58" spans="1:8" ht="15.75">
      <c r="D58" s="76"/>
      <c r="E58" s="76"/>
      <c r="F58" s="76"/>
      <c r="G58" s="73"/>
    </row>
    <row r="59" spans="1:8">
      <c r="D59" s="41"/>
      <c r="E59" s="41"/>
      <c r="F59" s="41"/>
      <c r="G59" s="41"/>
    </row>
    <row r="60" spans="1:8">
      <c r="D60" s="41"/>
      <c r="E60" s="41"/>
      <c r="F60" s="41"/>
      <c r="G60" s="41"/>
    </row>
  </sheetData>
  <sheetProtection formatCells="0" formatColumns="0" formatRows="0" insertColumns="0" insertRows="0" insertHyperlinks="0" deleteColumns="0" deleteRows="0"/>
  <mergeCells count="5">
    <mergeCell ref="B56:H56"/>
    <mergeCell ref="D6:G6"/>
    <mergeCell ref="B54:D54"/>
    <mergeCell ref="A2:H2"/>
    <mergeCell ref="B4:F4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I51"/>
  <sheetViews>
    <sheetView zoomScaleNormal="100" workbookViewId="0">
      <selection activeCell="H7" sqref="H7"/>
    </sheetView>
  </sheetViews>
  <sheetFormatPr defaultRowHeight="15"/>
  <cols>
    <col min="1" max="1" width="8.28515625" style="1" customWidth="1"/>
    <col min="2" max="2" width="22.42578125" style="1" customWidth="1"/>
    <col min="3" max="6" width="16.7109375" style="10" customWidth="1"/>
    <col min="7" max="7" width="6.140625" customWidth="1"/>
    <col min="8" max="8" width="17.140625" customWidth="1"/>
  </cols>
  <sheetData>
    <row r="1" spans="1:9" ht="18.75">
      <c r="A1" s="328" t="s">
        <v>144</v>
      </c>
      <c r="B1" s="329"/>
      <c r="C1" s="329"/>
      <c r="D1" s="329"/>
      <c r="E1" s="329"/>
      <c r="F1" s="329"/>
      <c r="G1" s="329"/>
    </row>
    <row r="2" spans="1:9" ht="15" customHeight="1">
      <c r="B2" s="7"/>
      <c r="C2" s="25"/>
      <c r="D2" s="25"/>
      <c r="E2" s="25"/>
      <c r="F2" s="25"/>
      <c r="G2" s="48"/>
    </row>
    <row r="3" spans="1:9" ht="43.5">
      <c r="A3" s="35"/>
      <c r="B3" s="36" t="s">
        <v>1</v>
      </c>
      <c r="C3" s="36" t="s">
        <v>151</v>
      </c>
      <c r="D3" s="36" t="s">
        <v>50</v>
      </c>
      <c r="E3" s="36" t="s">
        <v>51</v>
      </c>
      <c r="F3" s="36" t="s">
        <v>52</v>
      </c>
      <c r="G3" s="40"/>
    </row>
    <row r="4" spans="1:9" ht="15.75">
      <c r="A4" s="98"/>
      <c r="B4" s="99" t="s">
        <v>35</v>
      </c>
      <c r="C4" s="100">
        <f>SUM(C5:C47)</f>
        <v>2069089</v>
      </c>
      <c r="D4" s="100">
        <f t="shared" ref="D4:F4" si="0">SUM(D5:D47)</f>
        <v>146478</v>
      </c>
      <c r="E4" s="100">
        <f t="shared" si="0"/>
        <v>227358</v>
      </c>
      <c r="F4" s="100">
        <f t="shared" si="0"/>
        <v>434027</v>
      </c>
      <c r="G4" s="38"/>
      <c r="H4" s="28"/>
    </row>
    <row r="5" spans="1:9" ht="15.75">
      <c r="A5" s="101">
        <v>1</v>
      </c>
      <c r="B5" s="163" t="s">
        <v>55</v>
      </c>
      <c r="C5" s="164">
        <v>90520</v>
      </c>
      <c r="D5" s="164">
        <v>5941</v>
      </c>
      <c r="E5" s="164">
        <v>9771</v>
      </c>
      <c r="F5" s="165">
        <v>20821</v>
      </c>
      <c r="G5" s="39"/>
      <c r="H5" s="28"/>
      <c r="I5" s="48"/>
    </row>
    <row r="6" spans="1:9" ht="15.75">
      <c r="A6" s="70">
        <v>2</v>
      </c>
      <c r="B6" s="133" t="s">
        <v>58</v>
      </c>
      <c r="C6" s="9">
        <v>60564</v>
      </c>
      <c r="D6" s="9">
        <v>5016</v>
      </c>
      <c r="E6" s="9">
        <v>7623</v>
      </c>
      <c r="F6" s="26">
        <v>11905</v>
      </c>
      <c r="G6" s="39"/>
      <c r="H6" s="28"/>
      <c r="I6" s="48"/>
    </row>
    <row r="7" spans="1:9" ht="15.75">
      <c r="A7" s="70">
        <v>3</v>
      </c>
      <c r="B7" s="132" t="s">
        <v>59</v>
      </c>
      <c r="C7" s="9">
        <v>57813</v>
      </c>
      <c r="D7" s="9">
        <v>3785</v>
      </c>
      <c r="E7" s="9">
        <v>5950</v>
      </c>
      <c r="F7" s="26">
        <v>12878</v>
      </c>
      <c r="G7" s="39"/>
      <c r="H7" s="28"/>
      <c r="I7" s="48"/>
    </row>
    <row r="8" spans="1:9" ht="15.75">
      <c r="A8" s="70">
        <v>4</v>
      </c>
      <c r="B8" s="132" t="s">
        <v>60</v>
      </c>
      <c r="C8" s="9">
        <v>75916</v>
      </c>
      <c r="D8" s="9">
        <v>5732</v>
      </c>
      <c r="E8" s="9">
        <v>8829</v>
      </c>
      <c r="F8" s="26">
        <v>16234</v>
      </c>
      <c r="G8" s="39"/>
      <c r="H8" s="28"/>
      <c r="I8" s="48"/>
    </row>
    <row r="9" spans="1:9" ht="15.75">
      <c r="A9" s="70">
        <v>5</v>
      </c>
      <c r="B9" s="132" t="s">
        <v>61</v>
      </c>
      <c r="C9" s="9">
        <v>29771</v>
      </c>
      <c r="D9" s="9">
        <v>1978</v>
      </c>
      <c r="E9" s="9">
        <v>3410</v>
      </c>
      <c r="F9" s="26">
        <v>6592</v>
      </c>
      <c r="G9" s="39"/>
      <c r="H9" s="28"/>
      <c r="I9" s="48"/>
    </row>
    <row r="10" spans="1:9" ht="15.75">
      <c r="A10" s="70">
        <v>6</v>
      </c>
      <c r="B10" s="132" t="s">
        <v>56</v>
      </c>
      <c r="C10" s="9">
        <v>686253</v>
      </c>
      <c r="D10" s="9">
        <v>48185</v>
      </c>
      <c r="E10" s="9">
        <v>70488</v>
      </c>
      <c r="F10" s="26">
        <v>147286</v>
      </c>
      <c r="G10" s="39"/>
      <c r="H10" s="28"/>
      <c r="I10" s="48"/>
    </row>
    <row r="11" spans="1:9" ht="15.75">
      <c r="A11" s="70">
        <v>7</v>
      </c>
      <c r="B11" s="132" t="s">
        <v>57</v>
      </c>
      <c r="C11" s="9">
        <v>37057</v>
      </c>
      <c r="D11" s="9">
        <v>2345</v>
      </c>
      <c r="E11" s="9">
        <v>4052</v>
      </c>
      <c r="F11" s="26">
        <v>8653</v>
      </c>
      <c r="G11" s="39"/>
      <c r="H11" s="28"/>
      <c r="I11" s="48"/>
    </row>
    <row r="12" spans="1:9" ht="15.75">
      <c r="A12" s="70">
        <v>8</v>
      </c>
      <c r="B12" s="132" t="s">
        <v>2</v>
      </c>
      <c r="C12" s="9">
        <v>31096</v>
      </c>
      <c r="D12" s="9">
        <v>1935</v>
      </c>
      <c r="E12" s="9">
        <v>3187</v>
      </c>
      <c r="F12" s="26">
        <v>7017</v>
      </c>
      <c r="G12" s="39"/>
      <c r="H12" s="28"/>
      <c r="I12" s="48"/>
    </row>
    <row r="13" spans="1:9" ht="15.75">
      <c r="A13" s="71">
        <v>9</v>
      </c>
      <c r="B13" s="133" t="s">
        <v>3</v>
      </c>
      <c r="C13" s="9">
        <v>15416</v>
      </c>
      <c r="D13" s="9">
        <v>911</v>
      </c>
      <c r="E13" s="9">
        <v>1572</v>
      </c>
      <c r="F13" s="26">
        <v>3383</v>
      </c>
      <c r="G13" s="39"/>
      <c r="H13" s="28"/>
      <c r="I13" s="48"/>
    </row>
    <row r="14" spans="1:9" ht="15.75">
      <c r="A14" s="101">
        <v>10</v>
      </c>
      <c r="B14" s="132" t="s">
        <v>81</v>
      </c>
      <c r="C14" s="9">
        <v>28433</v>
      </c>
      <c r="D14" s="9">
        <v>1266</v>
      </c>
      <c r="E14" s="9">
        <v>2396</v>
      </c>
      <c r="F14" s="26">
        <v>6542</v>
      </c>
      <c r="G14" s="39"/>
      <c r="H14" s="28"/>
      <c r="I14" s="48"/>
    </row>
    <row r="15" spans="1:9" ht="15.75">
      <c r="A15" s="70">
        <v>11</v>
      </c>
      <c r="B15" s="134" t="s">
        <v>4</v>
      </c>
      <c r="C15" s="9">
        <v>22297</v>
      </c>
      <c r="D15" s="9">
        <v>2047</v>
      </c>
      <c r="E15" s="9">
        <v>3171</v>
      </c>
      <c r="F15" s="26">
        <v>3607</v>
      </c>
      <c r="G15" s="39"/>
      <c r="H15" s="28"/>
      <c r="I15" s="48"/>
    </row>
    <row r="16" spans="1:9" ht="15.75">
      <c r="A16" s="70">
        <v>12</v>
      </c>
      <c r="B16" s="134" t="s">
        <v>5</v>
      </c>
      <c r="C16" s="9">
        <v>20261</v>
      </c>
      <c r="D16" s="9">
        <v>1098</v>
      </c>
      <c r="E16" s="9">
        <v>2001</v>
      </c>
      <c r="F16" s="26">
        <v>4506</v>
      </c>
      <c r="G16" s="39"/>
      <c r="H16" s="28"/>
      <c r="I16" s="48"/>
    </row>
    <row r="17" spans="1:9" ht="15.75">
      <c r="A17" s="70">
        <v>13</v>
      </c>
      <c r="B17" s="132" t="s">
        <v>6</v>
      </c>
      <c r="C17" s="9">
        <v>44249</v>
      </c>
      <c r="D17" s="9">
        <v>3040</v>
      </c>
      <c r="E17" s="9">
        <v>5125</v>
      </c>
      <c r="F17" s="26">
        <v>8924</v>
      </c>
      <c r="G17" s="39"/>
      <c r="H17" s="28"/>
      <c r="I17" s="48"/>
    </row>
    <row r="18" spans="1:9" ht="15.75">
      <c r="A18" s="70">
        <v>14</v>
      </c>
      <c r="B18" s="132" t="s">
        <v>7</v>
      </c>
      <c r="C18" s="9">
        <v>44872</v>
      </c>
      <c r="D18" s="9">
        <v>3144</v>
      </c>
      <c r="E18" s="9">
        <v>4896</v>
      </c>
      <c r="F18" s="26">
        <v>9564</v>
      </c>
      <c r="G18" s="39"/>
      <c r="H18" s="28"/>
      <c r="I18" s="48"/>
    </row>
    <row r="19" spans="1:9" ht="15.75">
      <c r="A19" s="70">
        <v>15</v>
      </c>
      <c r="B19" s="132" t="s">
        <v>82</v>
      </c>
      <c r="C19" s="9">
        <v>35353</v>
      </c>
      <c r="D19" s="9">
        <v>2217</v>
      </c>
      <c r="E19" s="9">
        <v>3952</v>
      </c>
      <c r="F19" s="26">
        <v>8085</v>
      </c>
      <c r="G19" s="39"/>
      <c r="H19" s="28"/>
      <c r="I19" s="48"/>
    </row>
    <row r="20" spans="1:9" ht="15.75">
      <c r="A20" s="70">
        <v>16</v>
      </c>
      <c r="B20" s="132" t="s">
        <v>8</v>
      </c>
      <c r="C20" s="9">
        <v>30556</v>
      </c>
      <c r="D20" s="9">
        <v>2053</v>
      </c>
      <c r="E20" s="9">
        <v>3355</v>
      </c>
      <c r="F20" s="26">
        <v>6593</v>
      </c>
      <c r="G20" s="39"/>
      <c r="H20" s="28"/>
      <c r="I20" s="48"/>
    </row>
    <row r="21" spans="1:9" ht="15.75">
      <c r="A21" s="70">
        <v>17</v>
      </c>
      <c r="B21" s="132" t="s">
        <v>9</v>
      </c>
      <c r="C21" s="9">
        <v>20795</v>
      </c>
      <c r="D21" s="9">
        <v>1330</v>
      </c>
      <c r="E21" s="9">
        <v>2145</v>
      </c>
      <c r="F21" s="26">
        <v>4418</v>
      </c>
      <c r="G21" s="39"/>
      <c r="H21" s="28"/>
      <c r="I21" s="48"/>
    </row>
    <row r="22" spans="1:9" ht="15.75">
      <c r="A22" s="70">
        <v>18</v>
      </c>
      <c r="B22" s="132" t="s">
        <v>11</v>
      </c>
      <c r="C22" s="9">
        <v>33855</v>
      </c>
      <c r="D22" s="9">
        <v>2554</v>
      </c>
      <c r="E22" s="9">
        <v>3815</v>
      </c>
      <c r="F22" s="26">
        <v>6302</v>
      </c>
      <c r="G22" s="39"/>
      <c r="H22" s="28"/>
      <c r="I22" s="48"/>
    </row>
    <row r="23" spans="1:9" ht="15.75">
      <c r="A23" s="70">
        <v>19</v>
      </c>
      <c r="B23" s="132" t="s">
        <v>10</v>
      </c>
      <c r="C23" s="9">
        <v>42948</v>
      </c>
      <c r="D23" s="9">
        <v>2835</v>
      </c>
      <c r="E23" s="9">
        <v>4743</v>
      </c>
      <c r="F23" s="26">
        <v>9165</v>
      </c>
      <c r="G23" s="39"/>
      <c r="H23" s="28"/>
      <c r="I23" s="48"/>
    </row>
    <row r="24" spans="1:9" ht="15.75">
      <c r="A24" s="70">
        <v>20</v>
      </c>
      <c r="B24" s="137" t="s">
        <v>12</v>
      </c>
      <c r="C24" s="9">
        <v>23624</v>
      </c>
      <c r="D24" s="9">
        <v>1022</v>
      </c>
      <c r="E24" s="9">
        <v>2148</v>
      </c>
      <c r="F24" s="26">
        <v>5754</v>
      </c>
      <c r="G24" s="39"/>
      <c r="H24" s="28"/>
      <c r="I24" s="48"/>
    </row>
    <row r="25" spans="1:9" ht="15.75">
      <c r="A25" s="70">
        <v>21</v>
      </c>
      <c r="B25" s="132" t="s">
        <v>13</v>
      </c>
      <c r="C25" s="9">
        <v>29349</v>
      </c>
      <c r="D25" s="9">
        <v>1866</v>
      </c>
      <c r="E25" s="9">
        <v>3372</v>
      </c>
      <c r="F25" s="26">
        <v>6226</v>
      </c>
      <c r="G25" s="39"/>
      <c r="H25" s="28"/>
      <c r="I25" s="48"/>
    </row>
    <row r="26" spans="1:9" ht="15.75">
      <c r="A26" s="70">
        <v>22</v>
      </c>
      <c r="B26" s="132" t="s">
        <v>14</v>
      </c>
      <c r="C26" s="9">
        <v>31392</v>
      </c>
      <c r="D26" s="9">
        <v>3364</v>
      </c>
      <c r="E26" s="9">
        <v>4443</v>
      </c>
      <c r="F26" s="26">
        <v>4831</v>
      </c>
      <c r="G26" s="39"/>
      <c r="H26" s="28"/>
      <c r="I26" s="48"/>
    </row>
    <row r="27" spans="1:9" ht="15.75">
      <c r="A27" s="70">
        <v>23</v>
      </c>
      <c r="B27" s="132" t="s">
        <v>15</v>
      </c>
      <c r="C27" s="9">
        <v>29986</v>
      </c>
      <c r="D27" s="9">
        <v>1752</v>
      </c>
      <c r="E27" s="9">
        <v>3034</v>
      </c>
      <c r="F27" s="26">
        <v>6725</v>
      </c>
      <c r="G27" s="39"/>
      <c r="H27" s="28"/>
      <c r="I27" s="48"/>
    </row>
    <row r="28" spans="1:9" ht="15.75">
      <c r="A28" s="70">
        <v>24</v>
      </c>
      <c r="B28" s="132" t="s">
        <v>16</v>
      </c>
      <c r="C28" s="9">
        <v>11568</v>
      </c>
      <c r="D28" s="9">
        <v>658</v>
      </c>
      <c r="E28" s="9">
        <v>1218</v>
      </c>
      <c r="F28" s="26">
        <v>2690</v>
      </c>
      <c r="G28" s="39"/>
      <c r="H28" s="28"/>
      <c r="I28" s="48"/>
    </row>
    <row r="29" spans="1:9" ht="15.75">
      <c r="A29" s="70">
        <v>25</v>
      </c>
      <c r="B29" s="132" t="s">
        <v>17</v>
      </c>
      <c r="C29" s="9">
        <v>23305</v>
      </c>
      <c r="D29" s="9">
        <v>1149</v>
      </c>
      <c r="E29" s="9">
        <v>2124</v>
      </c>
      <c r="F29" s="26">
        <v>5347</v>
      </c>
      <c r="G29" s="39"/>
      <c r="H29" s="28"/>
      <c r="I29" s="48"/>
    </row>
    <row r="30" spans="1:9" ht="15.75">
      <c r="A30" s="70">
        <v>26</v>
      </c>
      <c r="B30" s="132" t="s">
        <v>18</v>
      </c>
      <c r="C30" s="9">
        <v>30643</v>
      </c>
      <c r="D30" s="9">
        <v>1885</v>
      </c>
      <c r="E30" s="9">
        <v>3093</v>
      </c>
      <c r="F30" s="26">
        <v>6982</v>
      </c>
      <c r="G30" s="39"/>
      <c r="H30" s="28"/>
      <c r="I30" s="48"/>
    </row>
    <row r="31" spans="1:9" ht="15.75">
      <c r="A31" s="70">
        <v>27</v>
      </c>
      <c r="B31" s="132" t="s">
        <v>19</v>
      </c>
      <c r="C31" s="9">
        <v>36686</v>
      </c>
      <c r="D31" s="9">
        <v>4611</v>
      </c>
      <c r="E31" s="9">
        <v>6016</v>
      </c>
      <c r="F31" s="26">
        <v>3647</v>
      </c>
      <c r="G31" s="39"/>
      <c r="H31" s="28"/>
      <c r="I31" s="48"/>
    </row>
    <row r="32" spans="1:9" ht="15.75">
      <c r="A32" s="70">
        <v>28</v>
      </c>
      <c r="B32" s="137" t="s">
        <v>20</v>
      </c>
      <c r="C32" s="9">
        <v>61366</v>
      </c>
      <c r="D32" s="9">
        <v>4874</v>
      </c>
      <c r="E32" s="9">
        <v>7658</v>
      </c>
      <c r="F32" s="26">
        <v>12367</v>
      </c>
      <c r="G32" s="39"/>
      <c r="H32" s="28"/>
      <c r="I32" s="48"/>
    </row>
    <row r="33" spans="1:9" ht="15.75">
      <c r="A33" s="70">
        <v>29</v>
      </c>
      <c r="B33" s="132" t="s">
        <v>21</v>
      </c>
      <c r="C33" s="9">
        <v>20926</v>
      </c>
      <c r="D33" s="9">
        <v>1533</v>
      </c>
      <c r="E33" s="9">
        <v>2439</v>
      </c>
      <c r="F33" s="26">
        <v>3961</v>
      </c>
      <c r="G33" s="39"/>
      <c r="H33" s="28"/>
      <c r="I33" s="48"/>
    </row>
    <row r="34" spans="1:9" ht="15.75">
      <c r="A34" s="70">
        <v>30</v>
      </c>
      <c r="B34" s="137" t="s">
        <v>22</v>
      </c>
      <c r="C34" s="9">
        <v>17849</v>
      </c>
      <c r="D34" s="9">
        <v>990</v>
      </c>
      <c r="E34" s="9">
        <v>1713</v>
      </c>
      <c r="F34" s="26">
        <v>3994</v>
      </c>
      <c r="G34" s="39"/>
      <c r="H34" s="28"/>
      <c r="I34" s="48"/>
    </row>
    <row r="35" spans="1:9" ht="15.75">
      <c r="A35" s="70">
        <v>31</v>
      </c>
      <c r="B35" s="137" t="s">
        <v>23</v>
      </c>
      <c r="C35" s="9">
        <v>31324</v>
      </c>
      <c r="D35" s="9">
        <v>1739</v>
      </c>
      <c r="E35" s="9">
        <v>3106</v>
      </c>
      <c r="F35" s="26">
        <v>6344</v>
      </c>
      <c r="G35" s="39"/>
      <c r="H35" s="28"/>
      <c r="I35" s="48"/>
    </row>
    <row r="36" spans="1:9" ht="15.75">
      <c r="A36" s="70">
        <v>32</v>
      </c>
      <c r="B36" s="137" t="s">
        <v>24</v>
      </c>
      <c r="C36" s="9">
        <v>33816</v>
      </c>
      <c r="D36" s="9">
        <v>3001</v>
      </c>
      <c r="E36" s="9">
        <v>4703</v>
      </c>
      <c r="F36" s="26">
        <v>5164</v>
      </c>
      <c r="G36" s="39"/>
      <c r="H36" s="28"/>
      <c r="I36" s="48"/>
    </row>
    <row r="37" spans="1:9" ht="15.75">
      <c r="A37" s="70">
        <v>33</v>
      </c>
      <c r="B37" s="137" t="s">
        <v>25</v>
      </c>
      <c r="C37" s="9">
        <v>24240</v>
      </c>
      <c r="D37" s="9">
        <v>2119</v>
      </c>
      <c r="E37" s="9">
        <v>2949</v>
      </c>
      <c r="F37" s="26">
        <v>4407</v>
      </c>
      <c r="G37" s="39"/>
      <c r="H37" s="28"/>
      <c r="I37" s="48"/>
    </row>
    <row r="38" spans="1:9" ht="15.75">
      <c r="A38" s="70">
        <v>34</v>
      </c>
      <c r="B38" s="137" t="s">
        <v>26</v>
      </c>
      <c r="C38" s="9">
        <v>29613</v>
      </c>
      <c r="D38" s="9">
        <v>2072</v>
      </c>
      <c r="E38" s="9">
        <v>3287</v>
      </c>
      <c r="F38" s="26">
        <v>6084</v>
      </c>
      <c r="G38" s="39"/>
      <c r="H38" s="80"/>
      <c r="I38" s="48"/>
    </row>
    <row r="39" spans="1:9" ht="15.75">
      <c r="A39" s="70">
        <v>35</v>
      </c>
      <c r="B39" s="137" t="s">
        <v>27</v>
      </c>
      <c r="C39" s="9">
        <v>10003</v>
      </c>
      <c r="D39" s="9">
        <v>590</v>
      </c>
      <c r="E39" s="9">
        <v>959</v>
      </c>
      <c r="F39" s="26">
        <v>2166</v>
      </c>
      <c r="G39" s="39"/>
      <c r="H39" s="28"/>
      <c r="I39" s="48"/>
    </row>
    <row r="40" spans="1:9" ht="15.75">
      <c r="A40" s="70">
        <v>36</v>
      </c>
      <c r="B40" s="137" t="s">
        <v>28</v>
      </c>
      <c r="C40" s="9">
        <v>32267</v>
      </c>
      <c r="D40" s="9">
        <v>2823</v>
      </c>
      <c r="E40" s="9">
        <v>4155</v>
      </c>
      <c r="F40" s="26">
        <v>5922</v>
      </c>
      <c r="G40" s="39"/>
      <c r="H40" s="28"/>
      <c r="I40" s="48"/>
    </row>
    <row r="41" spans="1:9" ht="15.75">
      <c r="A41" s="70">
        <v>37</v>
      </c>
      <c r="B41" s="132" t="s">
        <v>29</v>
      </c>
      <c r="C41" s="9">
        <v>19165</v>
      </c>
      <c r="D41" s="9">
        <v>1404</v>
      </c>
      <c r="E41" s="9">
        <v>2132</v>
      </c>
      <c r="F41" s="26">
        <v>3930</v>
      </c>
      <c r="G41" s="39"/>
      <c r="H41" s="28"/>
      <c r="I41" s="48"/>
    </row>
    <row r="42" spans="1:9" ht="15.75">
      <c r="A42" s="70">
        <v>38</v>
      </c>
      <c r="B42" s="132" t="s">
        <v>30</v>
      </c>
      <c r="C42" s="9">
        <v>38617</v>
      </c>
      <c r="D42" s="9">
        <v>2548</v>
      </c>
      <c r="E42" s="9">
        <v>4141</v>
      </c>
      <c r="F42" s="26">
        <v>8355</v>
      </c>
      <c r="G42" s="39"/>
      <c r="H42" s="28"/>
      <c r="I42" s="48"/>
    </row>
    <row r="43" spans="1:9" ht="15.75">
      <c r="A43" s="70">
        <v>39</v>
      </c>
      <c r="B43" s="132" t="s">
        <v>31</v>
      </c>
      <c r="C43" s="9">
        <v>47556</v>
      </c>
      <c r="D43" s="9">
        <v>3540</v>
      </c>
      <c r="E43" s="9">
        <v>5578</v>
      </c>
      <c r="F43" s="26">
        <v>9738</v>
      </c>
      <c r="G43" s="39"/>
      <c r="H43" s="28"/>
      <c r="I43" s="48"/>
    </row>
    <row r="44" spans="1:9" ht="15.75">
      <c r="A44" s="70">
        <v>40</v>
      </c>
      <c r="B44" s="132" t="s">
        <v>32</v>
      </c>
      <c r="C44" s="9">
        <v>8580</v>
      </c>
      <c r="D44" s="9">
        <v>514</v>
      </c>
      <c r="E44" s="9">
        <v>833</v>
      </c>
      <c r="F44" s="26">
        <v>2131</v>
      </c>
      <c r="G44" s="39"/>
      <c r="H44" s="28"/>
      <c r="I44" s="48"/>
    </row>
    <row r="45" spans="1:9" ht="15.75">
      <c r="A45" s="70">
        <v>41</v>
      </c>
      <c r="B45" s="132" t="s">
        <v>83</v>
      </c>
      <c r="C45" s="9">
        <v>54642</v>
      </c>
      <c r="D45" s="9">
        <v>4091</v>
      </c>
      <c r="E45" s="9">
        <v>6145</v>
      </c>
      <c r="F45" s="26">
        <v>11711</v>
      </c>
      <c r="G45" s="39"/>
      <c r="H45" s="28"/>
      <c r="I45" s="48"/>
    </row>
    <row r="46" spans="1:9" ht="15.75">
      <c r="A46" s="70">
        <v>42</v>
      </c>
      <c r="B46" s="132" t="s">
        <v>33</v>
      </c>
      <c r="C46" s="9">
        <v>3079</v>
      </c>
      <c r="D46" s="9">
        <v>153</v>
      </c>
      <c r="E46" s="9">
        <v>306</v>
      </c>
      <c r="F46" s="26">
        <v>714</v>
      </c>
      <c r="G46" s="39"/>
      <c r="H46" s="80"/>
      <c r="I46" s="48"/>
    </row>
    <row r="47" spans="1:9" ht="15.75">
      <c r="A47" s="71">
        <v>43</v>
      </c>
      <c r="B47" s="135" t="s">
        <v>34</v>
      </c>
      <c r="C47" s="102">
        <v>11468</v>
      </c>
      <c r="D47" s="102">
        <v>768</v>
      </c>
      <c r="E47" s="102">
        <v>1325</v>
      </c>
      <c r="F47" s="103">
        <v>2362</v>
      </c>
      <c r="G47" s="39"/>
      <c r="H47" s="28"/>
      <c r="I47" s="48"/>
    </row>
    <row r="48" spans="1:9" ht="15.75">
      <c r="F48" s="11"/>
    </row>
    <row r="49" spans="3:6">
      <c r="C49"/>
      <c r="D49"/>
      <c r="E49"/>
      <c r="F49"/>
    </row>
    <row r="50" spans="3:6">
      <c r="C50" s="17"/>
      <c r="D50" s="17"/>
      <c r="E50" s="17"/>
      <c r="F50" s="17"/>
    </row>
    <row r="51" spans="3:6">
      <c r="D51" s="60"/>
      <c r="E51" s="60"/>
    </row>
  </sheetData>
  <sheetProtection formatCells="0" formatColumns="0" formatRows="0" insertColumns="0" insertRows="0" insertHyperlinks="0" deleteColumns="0" deleteRows="0"/>
  <mergeCells count="1">
    <mergeCell ref="A1:G1"/>
  </mergeCells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F8E1259223684197F4711536F77378" ma:contentTypeVersion="10" ma:contentTypeDescription="Izveidot jaunu dokumentu." ma:contentTypeScope="" ma:versionID="e8898c08c9eea2d7acbf5aa42b732f96">
  <xsd:schema xmlns:xsd="http://www.w3.org/2001/XMLSchema" xmlns:xs="http://www.w3.org/2001/XMLSchema" xmlns:p="http://schemas.microsoft.com/office/2006/metadata/properties" xmlns:ns3="a583db39-fa40-438b-9c29-3c13b5286058" xmlns:ns4="11a02d51-2471-43a4-9bf6-41372602d445" targetNamespace="http://schemas.microsoft.com/office/2006/metadata/properties" ma:root="true" ma:fieldsID="1554315614f485884eeb593bd9c72f42" ns3:_="" ns4:_="">
    <xsd:import namespace="a583db39-fa40-438b-9c29-3c13b5286058"/>
    <xsd:import namespace="11a02d51-2471-43a4-9bf6-41372602d4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3db39-fa40-438b-9c29-3c13b52860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02d51-2471-43a4-9bf6-41372602d4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14B04F-0FDE-4ECB-8A25-8C3E07A4177A}">
  <ds:schemaRefs>
    <ds:schemaRef ds:uri="http://purl.org/dc/elements/1.1/"/>
    <ds:schemaRef ds:uri="http://schemas.microsoft.com/office/2006/metadata/properties"/>
    <ds:schemaRef ds:uri="11a02d51-2471-43a4-9bf6-41372602d44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583db39-fa40-438b-9c29-3c13b528605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CD8405-A143-4E54-9724-4DACB5996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3db39-fa40-438b-9c29-3c13b5286058"/>
    <ds:schemaRef ds:uri="11a02d51-2471-43a4-9bf6-41372602d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F20D58-F867-4FC2-9B24-EF15FEC95A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PFI_2022</vt:lpstr>
      <vt:lpstr>Vertetie_ienemumi</vt:lpstr>
      <vt:lpstr>IIN_ienemumi</vt:lpstr>
      <vt:lpstr>IIN_SK_koeficienti</vt:lpstr>
      <vt:lpstr>Iedzivotaju_skaits_struktura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Sanita.Skiltere</dc:creator>
  <cp:keywords/>
  <dc:description/>
  <cp:lastModifiedBy>Lāsma Ūbele</cp:lastModifiedBy>
  <cp:revision/>
  <cp:lastPrinted>2020-09-04T11:29:42Z</cp:lastPrinted>
  <dcterms:created xsi:type="dcterms:W3CDTF">2009-10-28T13:46:16Z</dcterms:created>
  <dcterms:modified xsi:type="dcterms:W3CDTF">2021-10-04T11:11:22Z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0x010100B5F8E1259223684197F4711536F77378</vt:lpwstr>
  </property>
</Properties>
</file>