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fileSharing readOnlyRecommended="1"/>
  <workbookPr defaultThemeVersion="124226"/>
  <mc:AlternateContent xmlns:mc="http://schemas.openxmlformats.org/markup-compatibility/2006">
    <mc:Choice Requires="x15">
      <x15ac:absPath xmlns:x15ac="http://schemas.microsoft.com/office/spreadsheetml/2010/11/ac" url="https://lalrg-my.sharepoint.com/personal/lasma_ubele_lps_lv/Documents/Dokumenti/2022/Budžets_2023/Izlīdzināšana_2023/"/>
    </mc:Choice>
  </mc:AlternateContent>
  <xr:revisionPtr revIDLastSave="12" documentId="8_{CA36CA8D-FDA3-4900-8D05-2F2D802F5C15}" xr6:coauthVersionLast="47" xr6:coauthVersionMax="47" xr10:uidLastSave="{76E3E358-A89D-43CC-AF6D-4E65940802FD}"/>
  <bookViews>
    <workbookView xWindow="-120" yWindow="-120" windowWidth="25440" windowHeight="15390" xr2:uid="{00000000-000D-0000-FFFF-FFFF00000000}"/>
  </bookViews>
  <sheets>
    <sheet name="PFI_2023" sheetId="25" r:id="rId1"/>
    <sheet name="PFI_2023_izverstais" sheetId="27" r:id="rId2"/>
    <sheet name="Vertetie_ienemumi" sheetId="3" r:id="rId3"/>
    <sheet name="IIN_ienemumi" sheetId="7" r:id="rId4"/>
    <sheet name="IIN_SK_koeficienti" sheetId="11" r:id="rId5"/>
    <sheet name="Iedzivotaju_skaits_struktura"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25" l="1"/>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18" i="25"/>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E17" i="27"/>
  <c r="F17" i="27"/>
  <c r="G17" i="27"/>
  <c r="D17" i="27"/>
  <c r="D15" i="27" s="1"/>
  <c r="D16" i="25" l="1"/>
  <c r="P6" i="27" l="1"/>
  <c r="P5" i="27"/>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7" i="3"/>
  <c r="H8" i="3"/>
  <c r="H9" i="3"/>
  <c r="H10" i="3"/>
  <c r="H11" i="3"/>
  <c r="H12" i="3"/>
  <c r="H6" i="3"/>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10" i="11"/>
  <c r="J59" i="27" l="1"/>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AD15" i="27"/>
  <c r="H15" i="27"/>
  <c r="G15" i="27"/>
  <c r="F15" i="27"/>
  <c r="E15" i="27"/>
  <c r="P7" i="27"/>
  <c r="Q61" i="25"/>
  <c r="K9" i="27" l="1"/>
  <c r="J15" i="27"/>
  <c r="Q16" i="25"/>
  <c r="D49" i="3" l="1"/>
  <c r="E49" i="3"/>
  <c r="F49" i="3"/>
  <c r="G49" i="3"/>
  <c r="D5" i="3"/>
  <c r="E5" i="3"/>
  <c r="F5" i="3"/>
  <c r="G5" i="3"/>
  <c r="H5" i="3"/>
  <c r="H49" i="3"/>
  <c r="D6" i="7"/>
  <c r="D4" i="6" l="1"/>
  <c r="E4" i="6"/>
  <c r="F4" i="6"/>
  <c r="C4" i="6"/>
  <c r="D61" i="25"/>
  <c r="E61" i="25"/>
  <c r="F61" i="25"/>
  <c r="G61" i="25"/>
  <c r="H61" i="25"/>
  <c r="E53" i="11"/>
  <c r="F53" i="11"/>
  <c r="G53" i="11"/>
  <c r="D53" i="11"/>
  <c r="G9" i="11"/>
  <c r="H13" i="11" s="1"/>
  <c r="E9" i="11"/>
  <c r="F9" i="11"/>
  <c r="D9" i="11"/>
  <c r="C15" i="7" l="1"/>
  <c r="H40" i="11"/>
  <c r="H24" i="11"/>
  <c r="E54" i="11"/>
  <c r="H52" i="11"/>
  <c r="H36" i="11"/>
  <c r="H20" i="11"/>
  <c r="H48" i="11"/>
  <c r="H32" i="11"/>
  <c r="H16" i="11"/>
  <c r="H44" i="11"/>
  <c r="H28" i="11"/>
  <c r="H12" i="11"/>
  <c r="H47" i="11"/>
  <c r="H39" i="11"/>
  <c r="H35" i="11"/>
  <c r="H27" i="11"/>
  <c r="H23" i="11"/>
  <c r="H15" i="11"/>
  <c r="H11" i="11"/>
  <c r="H50" i="11"/>
  <c r="H46" i="11"/>
  <c r="H42" i="11"/>
  <c r="H38" i="11"/>
  <c r="H34" i="11"/>
  <c r="H30" i="11"/>
  <c r="H26" i="11"/>
  <c r="H22" i="11"/>
  <c r="H18" i="11"/>
  <c r="H14" i="11"/>
  <c r="H51" i="11"/>
  <c r="H43" i="11"/>
  <c r="H31" i="11"/>
  <c r="H19" i="11"/>
  <c r="H10" i="11"/>
  <c r="H49" i="11"/>
  <c r="H45" i="11"/>
  <c r="H41" i="11"/>
  <c r="H37" i="11"/>
  <c r="H33" i="11"/>
  <c r="H29" i="11"/>
  <c r="H25" i="11"/>
  <c r="H21" i="11"/>
  <c r="H17" i="11"/>
  <c r="C39" i="7" l="1"/>
  <c r="C28" i="7"/>
  <c r="C41" i="7"/>
  <c r="C22" i="7"/>
  <c r="C21" i="7"/>
  <c r="C32" i="7"/>
  <c r="C48" i="7"/>
  <c r="C49" i="7"/>
  <c r="C38" i="7"/>
  <c r="C42" i="7"/>
  <c r="C12" i="7"/>
  <c r="C44" i="7"/>
  <c r="C46" i="7"/>
  <c r="C27" i="7"/>
  <c r="C16" i="7"/>
  <c r="C25" i="7"/>
  <c r="C18" i="7"/>
  <c r="C31" i="7"/>
  <c r="C47" i="7"/>
  <c r="C33" i="7"/>
  <c r="C20" i="7"/>
  <c r="C36" i="7"/>
  <c r="C52" i="7"/>
  <c r="C29" i="7"/>
  <c r="C14" i="7"/>
  <c r="C34" i="7"/>
  <c r="C54" i="7"/>
  <c r="C23" i="7"/>
  <c r="C53" i="7"/>
  <c r="C17" i="7"/>
  <c r="C26" i="7"/>
  <c r="C43" i="7"/>
  <c r="C19" i="7"/>
  <c r="C35" i="7"/>
  <c r="C51" i="7"/>
  <c r="C45" i="7"/>
  <c r="C24" i="7"/>
  <c r="C40" i="7"/>
  <c r="C13" i="7"/>
  <c r="C37" i="7"/>
  <c r="C30" i="7"/>
  <c r="C50" i="7"/>
  <c r="H9" i="11"/>
  <c r="H53" i="11"/>
  <c r="E16" i="25"/>
  <c r="F16" i="25"/>
  <c r="G16" i="25"/>
  <c r="H16" i="25"/>
  <c r="C11" i="7" l="1"/>
  <c r="J26" i="25" l="1"/>
  <c r="J25" i="25"/>
  <c r="J22" i="25"/>
  <c r="Q8" i="25"/>
  <c r="K9" i="25" s="1"/>
  <c r="J24" i="25" l="1"/>
  <c r="J23" i="25"/>
  <c r="J28" i="25"/>
  <c r="J30" i="25"/>
  <c r="J31" i="25"/>
  <c r="J32" i="25"/>
  <c r="J33" i="25"/>
  <c r="J34" i="25"/>
  <c r="J36" i="25"/>
  <c r="J38" i="25"/>
  <c r="J39" i="25"/>
  <c r="J40" i="25"/>
  <c r="J41" i="25"/>
  <c r="J42" i="25"/>
  <c r="J44" i="25"/>
  <c r="J46" i="25"/>
  <c r="J47" i="25"/>
  <c r="J49" i="25"/>
  <c r="J51" i="25"/>
  <c r="J52" i="25"/>
  <c r="J53" i="25"/>
  <c r="J54" i="25"/>
  <c r="J55" i="25"/>
  <c r="J56" i="25"/>
  <c r="J57" i="25"/>
  <c r="J59" i="25"/>
  <c r="J20" i="25"/>
  <c r="J21" i="25"/>
  <c r="J37" i="25"/>
  <c r="J45" i="25"/>
  <c r="J18" i="25"/>
  <c r="J19" i="25"/>
  <c r="J29" i="25"/>
  <c r="J35" i="25"/>
  <c r="J43" i="25"/>
  <c r="J48" i="25"/>
  <c r="J50" i="25"/>
  <c r="J58" i="25"/>
  <c r="J60" i="25"/>
  <c r="J27" i="25"/>
  <c r="J61" i="25" l="1"/>
  <c r="J16" i="25" s="1"/>
  <c r="D12" i="7" l="1"/>
  <c r="C6" i="3" s="1"/>
  <c r="I6" i="3" l="1"/>
  <c r="C55" i="7"/>
  <c r="C18" i="25" l="1"/>
  <c r="K18" i="25" s="1"/>
  <c r="C17" i="27"/>
  <c r="D50" i="7"/>
  <c r="C44" i="3" s="1"/>
  <c r="D16" i="7"/>
  <c r="C10" i="3" s="1"/>
  <c r="D48" i="7"/>
  <c r="C42" i="3" s="1"/>
  <c r="D45" i="7"/>
  <c r="C39" i="3" s="1"/>
  <c r="D15" i="7"/>
  <c r="C9" i="3" s="1"/>
  <c r="D20" i="7"/>
  <c r="C14" i="3" s="1"/>
  <c r="D46" i="7"/>
  <c r="C40" i="3" s="1"/>
  <c r="D39" i="7"/>
  <c r="C33" i="3" s="1"/>
  <c r="D31" i="7"/>
  <c r="C25" i="3" s="1"/>
  <c r="D30" i="7"/>
  <c r="C24" i="3" s="1"/>
  <c r="D26" i="7"/>
  <c r="C20" i="3" s="1"/>
  <c r="D25" i="7"/>
  <c r="C19" i="3" s="1"/>
  <c r="D29" i="7"/>
  <c r="C23" i="3" s="1"/>
  <c r="D51" i="7"/>
  <c r="C45" i="3" s="1"/>
  <c r="D53" i="7"/>
  <c r="C47" i="3" s="1"/>
  <c r="D24" i="7"/>
  <c r="C18" i="3" s="1"/>
  <c r="D43" i="7"/>
  <c r="C37" i="3" s="1"/>
  <c r="D37" i="7"/>
  <c r="C31" i="3" s="1"/>
  <c r="D23" i="7"/>
  <c r="C17" i="3" s="1"/>
  <c r="D42" i="7"/>
  <c r="C36" i="3" s="1"/>
  <c r="D40" i="7"/>
  <c r="C34" i="3" s="1"/>
  <c r="D33" i="7"/>
  <c r="C27" i="3" s="1"/>
  <c r="D28" i="7"/>
  <c r="C22" i="3" s="1"/>
  <c r="D49" i="7"/>
  <c r="C43" i="3" s="1"/>
  <c r="D34" i="7"/>
  <c r="C28" i="3" s="1"/>
  <c r="D36" i="7"/>
  <c r="C30" i="3" s="1"/>
  <c r="D27" i="7"/>
  <c r="C21" i="3" s="1"/>
  <c r="D21" i="7"/>
  <c r="C15" i="3" s="1"/>
  <c r="D38" i="7"/>
  <c r="C32" i="3" s="1"/>
  <c r="D14" i="7"/>
  <c r="C8" i="3" s="1"/>
  <c r="D52" i="7"/>
  <c r="C46" i="3" s="1"/>
  <c r="D47" i="7"/>
  <c r="C41" i="3" s="1"/>
  <c r="D19" i="7"/>
  <c r="C13" i="3" s="1"/>
  <c r="D32" i="7"/>
  <c r="C26" i="3" s="1"/>
  <c r="D22" i="7"/>
  <c r="C16" i="3" s="1"/>
  <c r="D54" i="7"/>
  <c r="C48" i="3" s="1"/>
  <c r="D35" i="7"/>
  <c r="C29" i="3" s="1"/>
  <c r="D44" i="7"/>
  <c r="C38" i="3" s="1"/>
  <c r="D41" i="7"/>
  <c r="C35" i="3" s="1"/>
  <c r="D18" i="7"/>
  <c r="C12" i="3" s="1"/>
  <c r="D17" i="7"/>
  <c r="C11" i="3" s="1"/>
  <c r="D13" i="7"/>
  <c r="C7" i="3" s="1"/>
  <c r="R17" i="27" l="1"/>
  <c r="K17" i="27"/>
  <c r="L17" i="27"/>
  <c r="I17" i="27"/>
  <c r="I18" i="25"/>
  <c r="D55" i="7"/>
  <c r="I41" i="3"/>
  <c r="I36" i="3"/>
  <c r="I19" i="3"/>
  <c r="I33" i="3"/>
  <c r="I46" i="3"/>
  <c r="I22" i="3"/>
  <c r="I47" i="3"/>
  <c r="I42" i="3"/>
  <c r="I38" i="3"/>
  <c r="I26" i="3"/>
  <c r="I8" i="3"/>
  <c r="I30" i="3"/>
  <c r="I27" i="3"/>
  <c r="I31" i="3"/>
  <c r="I45" i="3"/>
  <c r="I24" i="3"/>
  <c r="I14" i="3"/>
  <c r="I10" i="3"/>
  <c r="I12" i="3"/>
  <c r="I48" i="3"/>
  <c r="I15" i="3"/>
  <c r="I43" i="3"/>
  <c r="I18" i="3"/>
  <c r="I39" i="3"/>
  <c r="I35" i="3"/>
  <c r="I16" i="3"/>
  <c r="I21" i="3"/>
  <c r="I17" i="3"/>
  <c r="I20" i="3"/>
  <c r="I40" i="3"/>
  <c r="I11" i="3"/>
  <c r="I29" i="3"/>
  <c r="I13" i="3"/>
  <c r="I32" i="3"/>
  <c r="I28" i="3"/>
  <c r="I34" i="3"/>
  <c r="I37" i="3"/>
  <c r="I23" i="3"/>
  <c r="I25" i="3"/>
  <c r="I9" i="3"/>
  <c r="I44" i="3"/>
  <c r="D11" i="7"/>
  <c r="C43" i="27" l="1"/>
  <c r="C27" i="27"/>
  <c r="R27" i="27" s="1"/>
  <c r="S27" i="27" s="1"/>
  <c r="C21" i="27"/>
  <c r="L21" i="27" s="1"/>
  <c r="C42" i="27"/>
  <c r="R42" i="27" s="1"/>
  <c r="S42" i="27" s="1"/>
  <c r="C37" i="27"/>
  <c r="C33" i="27"/>
  <c r="L33" i="27" s="1"/>
  <c r="C47" i="27"/>
  <c r="R47" i="27" s="1"/>
  <c r="S47" i="27" s="1"/>
  <c r="C51" i="27"/>
  <c r="R51" i="27" s="1"/>
  <c r="S51" i="27" s="1"/>
  <c r="C31" i="27"/>
  <c r="C38" i="27"/>
  <c r="K38" i="27" s="1"/>
  <c r="C52" i="27"/>
  <c r="R52" i="27" s="1"/>
  <c r="S52" i="27" s="1"/>
  <c r="C34" i="27"/>
  <c r="R34" i="27" s="1"/>
  <c r="S34" i="27" s="1"/>
  <c r="C54" i="27"/>
  <c r="C48" i="27"/>
  <c r="R48" i="27" s="1"/>
  <c r="S48" i="27" s="1"/>
  <c r="C24" i="27"/>
  <c r="R24" i="27" s="1"/>
  <c r="S24" i="27" s="1"/>
  <c r="C46" i="27"/>
  <c r="R46" i="27" s="1"/>
  <c r="S46" i="27" s="1"/>
  <c r="C25" i="27"/>
  <c r="C57" i="27"/>
  <c r="I57" i="27" s="1"/>
  <c r="C20" i="27"/>
  <c r="L20" i="27" s="1"/>
  <c r="C45" i="27"/>
  <c r="I45" i="27" s="1"/>
  <c r="C40" i="27"/>
  <c r="C28" i="27"/>
  <c r="L28" i="27" s="1"/>
  <c r="C50" i="27"/>
  <c r="K50" i="27" s="1"/>
  <c r="C59" i="27"/>
  <c r="I59" i="27" s="1"/>
  <c r="C35" i="27"/>
  <c r="C41" i="27"/>
  <c r="K41" i="27" s="1"/>
  <c r="C53" i="27"/>
  <c r="I53" i="27" s="1"/>
  <c r="C44" i="27"/>
  <c r="I44" i="27" s="1"/>
  <c r="C55" i="27"/>
  <c r="C49" i="27"/>
  <c r="K49" i="27" s="1"/>
  <c r="C36" i="27"/>
  <c r="I36" i="27" s="1"/>
  <c r="C39" i="27"/>
  <c r="L39" i="27" s="1"/>
  <c r="C22" i="27"/>
  <c r="C32" i="27"/>
  <c r="I32" i="27" s="1"/>
  <c r="C29" i="27"/>
  <c r="I29" i="27" s="1"/>
  <c r="C23" i="27"/>
  <c r="K23" i="27" s="1"/>
  <c r="C56" i="27"/>
  <c r="C19" i="27"/>
  <c r="L19" i="27" s="1"/>
  <c r="C58" i="27"/>
  <c r="R58" i="27" s="1"/>
  <c r="S58" i="27" s="1"/>
  <c r="C30" i="27"/>
  <c r="R30" i="27" s="1"/>
  <c r="S30" i="27" s="1"/>
  <c r="L47" i="27"/>
  <c r="K47" i="27"/>
  <c r="L52" i="27"/>
  <c r="I52" i="27"/>
  <c r="R43" i="27"/>
  <c r="S43" i="27" s="1"/>
  <c r="K43" i="27"/>
  <c r="L43" i="27"/>
  <c r="I43" i="27"/>
  <c r="I51" i="27"/>
  <c r="K27" i="27"/>
  <c r="I27" i="27"/>
  <c r="R54" i="27"/>
  <c r="S54" i="27" s="1"/>
  <c r="L54" i="27"/>
  <c r="K54" i="27"/>
  <c r="I54" i="27"/>
  <c r="R21" i="27"/>
  <c r="S21" i="27" s="1"/>
  <c r="K21" i="27"/>
  <c r="K42" i="27"/>
  <c r="R37" i="27"/>
  <c r="S37" i="27" s="1"/>
  <c r="L37" i="27"/>
  <c r="K37" i="27"/>
  <c r="I37" i="27"/>
  <c r="L58" i="27"/>
  <c r="K58" i="27"/>
  <c r="R55" i="27"/>
  <c r="S55" i="27" s="1"/>
  <c r="L55" i="27"/>
  <c r="I55" i="27"/>
  <c r="K55" i="27"/>
  <c r="L48" i="27"/>
  <c r="I48" i="27"/>
  <c r="K24" i="27"/>
  <c r="L24" i="27"/>
  <c r="R31" i="27"/>
  <c r="S31" i="27" s="1"/>
  <c r="K31" i="27"/>
  <c r="L31" i="27"/>
  <c r="I31" i="27"/>
  <c r="C27" i="25"/>
  <c r="C26" i="27"/>
  <c r="R25" i="27"/>
  <c r="S25" i="27" s="1"/>
  <c r="I25" i="27"/>
  <c r="K25" i="27"/>
  <c r="L25" i="27"/>
  <c r="R38" i="27"/>
  <c r="S38" i="27" s="1"/>
  <c r="L38" i="27"/>
  <c r="R49" i="27"/>
  <c r="S49" i="27" s="1"/>
  <c r="L49" i="27"/>
  <c r="R33" i="27"/>
  <c r="S33" i="27" s="1"/>
  <c r="K33" i="27"/>
  <c r="R20" i="27"/>
  <c r="S20" i="27" s="1"/>
  <c r="I20" i="27"/>
  <c r="K45" i="27"/>
  <c r="R40" i="27"/>
  <c r="S40" i="27" s="1"/>
  <c r="I40" i="27"/>
  <c r="L40" i="27"/>
  <c r="K40" i="27"/>
  <c r="R28" i="27"/>
  <c r="S28" i="27" s="1"/>
  <c r="I28" i="27"/>
  <c r="R50" i="27"/>
  <c r="S50" i="27" s="1"/>
  <c r="I50" i="27"/>
  <c r="L59" i="27"/>
  <c r="R35" i="27"/>
  <c r="S35" i="27" s="1"/>
  <c r="I35" i="27"/>
  <c r="L35" i="27"/>
  <c r="K35" i="27"/>
  <c r="R41" i="27"/>
  <c r="S41" i="27" s="1"/>
  <c r="L41" i="27"/>
  <c r="R57" i="27"/>
  <c r="S57" i="27" s="1"/>
  <c r="L57" i="27"/>
  <c r="S17" i="27"/>
  <c r="L36" i="27"/>
  <c r="K36" i="27"/>
  <c r="R22" i="27"/>
  <c r="S22" i="27" s="1"/>
  <c r="L22" i="27"/>
  <c r="K22" i="27"/>
  <c r="I22" i="27"/>
  <c r="R32" i="27"/>
  <c r="S32" i="27" s="1"/>
  <c r="K32" i="27"/>
  <c r="K29" i="27"/>
  <c r="L29" i="27"/>
  <c r="R56" i="27"/>
  <c r="S56" i="27" s="1"/>
  <c r="L56" i="27"/>
  <c r="K56" i="27"/>
  <c r="I56" i="27"/>
  <c r="R19" i="27"/>
  <c r="S19" i="27" s="1"/>
  <c r="I19" i="27"/>
  <c r="K53" i="27"/>
  <c r="L53" i="27"/>
  <c r="I7" i="3"/>
  <c r="C29" i="25"/>
  <c r="C42" i="25"/>
  <c r="C57" i="25"/>
  <c r="C50" i="25"/>
  <c r="C32" i="25"/>
  <c r="C48" i="25"/>
  <c r="C55" i="25"/>
  <c r="C54" i="25"/>
  <c r="C38" i="25"/>
  <c r="C39" i="25"/>
  <c r="C35" i="25"/>
  <c r="C34" i="25"/>
  <c r="C52" i="25"/>
  <c r="C28" i="25"/>
  <c r="C59" i="25"/>
  <c r="C30" i="25"/>
  <c r="C49" i="25"/>
  <c r="C60" i="25"/>
  <c r="C58" i="25"/>
  <c r="C45" i="25"/>
  <c r="C36" i="25"/>
  <c r="C31" i="25"/>
  <c r="C33" i="25"/>
  <c r="C43" i="25"/>
  <c r="C41" i="25"/>
  <c r="C37" i="25"/>
  <c r="C53" i="25"/>
  <c r="C46" i="25"/>
  <c r="C51" i="25"/>
  <c r="C56" i="25"/>
  <c r="C40" i="25"/>
  <c r="C44" i="25"/>
  <c r="C47" i="25"/>
  <c r="C20" i="25"/>
  <c r="C21" i="25"/>
  <c r="C24" i="25"/>
  <c r="C23" i="25"/>
  <c r="C26" i="25"/>
  <c r="C22" i="25"/>
  <c r="C25" i="25"/>
  <c r="K44" i="27" l="1"/>
  <c r="R45" i="27"/>
  <c r="S45" i="27" s="1"/>
  <c r="R44" i="27"/>
  <c r="S44" i="27" s="1"/>
  <c r="R53" i="27"/>
  <c r="S53" i="27" s="1"/>
  <c r="R23" i="27"/>
  <c r="S23" i="27" s="1"/>
  <c r="R29" i="27"/>
  <c r="S29" i="27" s="1"/>
  <c r="R39" i="27"/>
  <c r="S39" i="27" s="1"/>
  <c r="R36" i="27"/>
  <c r="S36" i="27" s="1"/>
  <c r="L50" i="27"/>
  <c r="K20" i="27"/>
  <c r="K46" i="27"/>
  <c r="I24" i="27"/>
  <c r="K30" i="27"/>
  <c r="I58" i="27"/>
  <c r="I21" i="27"/>
  <c r="L34" i="27"/>
  <c r="K52" i="27"/>
  <c r="I47" i="27"/>
  <c r="I23" i="27"/>
  <c r="I39" i="27"/>
  <c r="R59" i="27"/>
  <c r="S59" i="27" s="1"/>
  <c r="L42" i="27"/>
  <c r="K51" i="27"/>
  <c r="I46" i="27"/>
  <c r="I30" i="27"/>
  <c r="I34" i="27"/>
  <c r="L44" i="27"/>
  <c r="K19" i="27"/>
  <c r="L23" i="27"/>
  <c r="L32" i="27"/>
  <c r="K39" i="27"/>
  <c r="K57" i="27"/>
  <c r="I41" i="27"/>
  <c r="K59" i="27"/>
  <c r="K28" i="27"/>
  <c r="L45" i="27"/>
  <c r="I33" i="27"/>
  <c r="I49" i="27"/>
  <c r="I38" i="27"/>
  <c r="L46" i="27"/>
  <c r="K48" i="27"/>
  <c r="L30" i="27"/>
  <c r="I42" i="27"/>
  <c r="L27" i="27"/>
  <c r="L51" i="27"/>
  <c r="K34" i="27"/>
  <c r="C18" i="27"/>
  <c r="R18" i="27" s="1"/>
  <c r="C5" i="3"/>
  <c r="I5" i="3" s="1"/>
  <c r="R26" i="27"/>
  <c r="S26" i="27" s="1"/>
  <c r="I26" i="27"/>
  <c r="K26" i="27"/>
  <c r="L26" i="27"/>
  <c r="I18" i="27"/>
  <c r="C49" i="3"/>
  <c r="I49" i="3"/>
  <c r="C19" i="25"/>
  <c r="I31" i="25"/>
  <c r="K31" i="25"/>
  <c r="I27" i="25"/>
  <c r="K27" i="25"/>
  <c r="I45" i="25"/>
  <c r="K45" i="25"/>
  <c r="K54" i="25"/>
  <c r="I54" i="25"/>
  <c r="K53" i="25"/>
  <c r="I53" i="25"/>
  <c r="K30" i="25"/>
  <c r="I30" i="25"/>
  <c r="K47" i="25"/>
  <c r="I47" i="25"/>
  <c r="I58" i="25"/>
  <c r="K58" i="25"/>
  <c r="I35" i="25"/>
  <c r="K35" i="25"/>
  <c r="K25" i="25"/>
  <c r="I25" i="25"/>
  <c r="I40" i="25"/>
  <c r="K40" i="25"/>
  <c r="K32" i="25"/>
  <c r="I32" i="25"/>
  <c r="K33" i="25"/>
  <c r="I33" i="25"/>
  <c r="K39" i="25"/>
  <c r="I39" i="25"/>
  <c r="I48" i="25"/>
  <c r="K48" i="25"/>
  <c r="I50" i="25"/>
  <c r="K50" i="25"/>
  <c r="I22" i="25"/>
  <c r="K22" i="25"/>
  <c r="K46" i="25"/>
  <c r="I46" i="25"/>
  <c r="I59" i="25"/>
  <c r="K59" i="25"/>
  <c r="K52" i="25"/>
  <c r="I52" i="25"/>
  <c r="K44" i="25"/>
  <c r="I44" i="25"/>
  <c r="I60" i="25"/>
  <c r="K60" i="25"/>
  <c r="K24" i="25"/>
  <c r="I24" i="25"/>
  <c r="I26" i="25"/>
  <c r="K26" i="25"/>
  <c r="K36" i="25"/>
  <c r="I36" i="25"/>
  <c r="K51" i="25"/>
  <c r="I51" i="25"/>
  <c r="I57" i="25"/>
  <c r="K57" i="25"/>
  <c r="K34" i="25"/>
  <c r="I34" i="25"/>
  <c r="I43" i="25"/>
  <c r="K43" i="25"/>
  <c r="K38" i="25"/>
  <c r="I38" i="25"/>
  <c r="K21" i="25"/>
  <c r="I21" i="25"/>
  <c r="K23" i="25"/>
  <c r="I23" i="25"/>
  <c r="I49" i="25"/>
  <c r="K49" i="25"/>
  <c r="I20" i="25"/>
  <c r="K20" i="25"/>
  <c r="I55" i="25"/>
  <c r="K55" i="25"/>
  <c r="I29" i="25"/>
  <c r="K29" i="25"/>
  <c r="K28" i="25"/>
  <c r="I28" i="25"/>
  <c r="I37" i="25"/>
  <c r="K37" i="25"/>
  <c r="K42" i="25"/>
  <c r="I42" i="25"/>
  <c r="K56" i="25"/>
  <c r="I56" i="25"/>
  <c r="I41" i="25"/>
  <c r="K41" i="25"/>
  <c r="K18" i="27" l="1"/>
  <c r="L18" i="27"/>
  <c r="C15" i="27"/>
  <c r="K15" i="27" s="1"/>
  <c r="M26" i="27" s="1"/>
  <c r="N26" i="27" s="1"/>
  <c r="O26" i="27" s="1"/>
  <c r="P26" i="27" s="1"/>
  <c r="S18" i="27"/>
  <c r="R15" i="27"/>
  <c r="L15" i="27"/>
  <c r="C16" i="25"/>
  <c r="C61" i="25"/>
  <c r="I19" i="25"/>
  <c r="K19" i="25"/>
  <c r="K7" i="25" s="1"/>
  <c r="K7" i="27" s="1"/>
  <c r="I15" i="27" l="1"/>
  <c r="T26" i="27"/>
  <c r="U26" i="27" s="1"/>
  <c r="Q26" i="27"/>
  <c r="V26" i="27"/>
  <c r="V42" i="27"/>
  <c r="V58" i="27"/>
  <c r="V48" i="27"/>
  <c r="V37" i="27"/>
  <c r="V19" i="27"/>
  <c r="V35" i="27"/>
  <c r="V51" i="27"/>
  <c r="V28" i="27"/>
  <c r="V17" i="27"/>
  <c r="V53" i="27"/>
  <c r="V30" i="27"/>
  <c r="V46" i="27"/>
  <c r="V24" i="27"/>
  <c r="V56" i="27"/>
  <c r="V41" i="27"/>
  <c r="V23" i="27"/>
  <c r="V39" i="27"/>
  <c r="V55" i="27"/>
  <c r="V36" i="27"/>
  <c r="V25" i="27"/>
  <c r="V18" i="27"/>
  <c r="V34" i="27"/>
  <c r="V50" i="27"/>
  <c r="V32" i="27"/>
  <c r="V21" i="27"/>
  <c r="V49" i="27"/>
  <c r="V27" i="27"/>
  <c r="V43" i="27"/>
  <c r="V59" i="27"/>
  <c r="V44" i="27"/>
  <c r="V33" i="27"/>
  <c r="V22" i="27"/>
  <c r="V38" i="27"/>
  <c r="V54" i="27"/>
  <c r="V40" i="27"/>
  <c r="V29" i="27"/>
  <c r="V57" i="27"/>
  <c r="V31" i="27"/>
  <c r="V47" i="27"/>
  <c r="V20" i="27"/>
  <c r="V52" i="27"/>
  <c r="V45" i="27"/>
  <c r="M56" i="27"/>
  <c r="N56" i="27" s="1"/>
  <c r="O56" i="27" s="1"/>
  <c r="K5" i="27"/>
  <c r="M17" i="27"/>
  <c r="N17" i="27" s="1"/>
  <c r="O17" i="27" s="1"/>
  <c r="M53" i="27"/>
  <c r="N53" i="27" s="1"/>
  <c r="O53" i="27" s="1"/>
  <c r="M59" i="27"/>
  <c r="N59" i="27" s="1"/>
  <c r="O59" i="27" s="1"/>
  <c r="M22" i="27"/>
  <c r="N22" i="27" s="1"/>
  <c r="O22" i="27" s="1"/>
  <c r="M58" i="27"/>
  <c r="N58" i="27" s="1"/>
  <c r="O58" i="27" s="1"/>
  <c r="M49" i="27"/>
  <c r="N49" i="27" s="1"/>
  <c r="O49" i="27" s="1"/>
  <c r="M21" i="27"/>
  <c r="N21" i="27" s="1"/>
  <c r="O21" i="27" s="1"/>
  <c r="M37" i="27"/>
  <c r="N37" i="27" s="1"/>
  <c r="O37" i="27" s="1"/>
  <c r="M34" i="27"/>
  <c r="N34" i="27" s="1"/>
  <c r="O34" i="27" s="1"/>
  <c r="M32" i="27"/>
  <c r="N32" i="27" s="1"/>
  <c r="O32" i="27" s="1"/>
  <c r="M41" i="27"/>
  <c r="N41" i="27" s="1"/>
  <c r="O41" i="27" s="1"/>
  <c r="M52" i="27"/>
  <c r="N52" i="27" s="1"/>
  <c r="O52" i="27" s="1"/>
  <c r="M25" i="27"/>
  <c r="N25" i="27" s="1"/>
  <c r="O25" i="27" s="1"/>
  <c r="M36" i="27"/>
  <c r="N36" i="27" s="1"/>
  <c r="O36" i="27" s="1"/>
  <c r="M55" i="27"/>
  <c r="N55" i="27" s="1"/>
  <c r="O55" i="27" s="1"/>
  <c r="M39" i="27"/>
  <c r="N39" i="27" s="1"/>
  <c r="O39" i="27" s="1"/>
  <c r="M27" i="27"/>
  <c r="N27" i="27" s="1"/>
  <c r="O27" i="27" s="1"/>
  <c r="M51" i="27"/>
  <c r="N51" i="27" s="1"/>
  <c r="O51" i="27" s="1"/>
  <c r="M57" i="27"/>
  <c r="N57" i="27" s="1"/>
  <c r="O57" i="27" s="1"/>
  <c r="M33" i="27"/>
  <c r="N33" i="27" s="1"/>
  <c r="O33" i="27" s="1"/>
  <c r="M44" i="27"/>
  <c r="N44" i="27" s="1"/>
  <c r="O44" i="27" s="1"/>
  <c r="M20" i="27"/>
  <c r="N20" i="27" s="1"/>
  <c r="O20" i="27" s="1"/>
  <c r="M48" i="27"/>
  <c r="N48" i="27" s="1"/>
  <c r="O48" i="27" s="1"/>
  <c r="M54" i="27"/>
  <c r="N54" i="27" s="1"/>
  <c r="O54" i="27" s="1"/>
  <c r="M50" i="27"/>
  <c r="N50" i="27" s="1"/>
  <c r="O50" i="27" s="1"/>
  <c r="M42" i="27"/>
  <c r="N42" i="27" s="1"/>
  <c r="O42" i="27" s="1"/>
  <c r="M35" i="27"/>
  <c r="N35" i="27" s="1"/>
  <c r="O35" i="27" s="1"/>
  <c r="M31" i="27"/>
  <c r="N31" i="27" s="1"/>
  <c r="O31" i="27" s="1"/>
  <c r="M29" i="27"/>
  <c r="N29" i="27" s="1"/>
  <c r="O29" i="27" s="1"/>
  <c r="M19" i="27"/>
  <c r="N19" i="27" s="1"/>
  <c r="O19" i="27" s="1"/>
  <c r="M43" i="27"/>
  <c r="N43" i="27" s="1"/>
  <c r="O43" i="27" s="1"/>
  <c r="M28" i="27"/>
  <c r="N28" i="27" s="1"/>
  <c r="O28" i="27" s="1"/>
  <c r="M47" i="27"/>
  <c r="N47" i="27" s="1"/>
  <c r="O47" i="27" s="1"/>
  <c r="M23" i="27"/>
  <c r="N23" i="27" s="1"/>
  <c r="O23" i="27" s="1"/>
  <c r="M24" i="27"/>
  <c r="N24" i="27" s="1"/>
  <c r="O24" i="27" s="1"/>
  <c r="M46" i="27"/>
  <c r="N46" i="27" s="1"/>
  <c r="O46" i="27" s="1"/>
  <c r="M38" i="27"/>
  <c r="N38" i="27" s="1"/>
  <c r="O38" i="27" s="1"/>
  <c r="M45" i="27"/>
  <c r="N45" i="27" s="1"/>
  <c r="O45" i="27" s="1"/>
  <c r="M40" i="27"/>
  <c r="N40" i="27" s="1"/>
  <c r="O40" i="27" s="1"/>
  <c r="M30" i="27"/>
  <c r="N30" i="27" s="1"/>
  <c r="O30" i="27" s="1"/>
  <c r="M18" i="27"/>
  <c r="N18" i="27" s="1"/>
  <c r="O18" i="27" s="1"/>
  <c r="K61" i="25"/>
  <c r="K16" i="25" s="1"/>
  <c r="I61" i="25"/>
  <c r="I16" i="25" s="1"/>
  <c r="P46" i="27" l="1"/>
  <c r="P31" i="27"/>
  <c r="P33" i="27"/>
  <c r="P52" i="27"/>
  <c r="P22" i="27"/>
  <c r="P24" i="27"/>
  <c r="P35" i="27"/>
  <c r="P48" i="27"/>
  <c r="P55" i="27"/>
  <c r="P21" i="27"/>
  <c r="P56" i="27"/>
  <c r="P45" i="27"/>
  <c r="P19" i="27"/>
  <c r="P20" i="27"/>
  <c r="P36" i="27"/>
  <c r="P32" i="27"/>
  <c r="P49" i="27"/>
  <c r="P53" i="27"/>
  <c r="P30" i="27"/>
  <c r="P28" i="27"/>
  <c r="P54" i="27"/>
  <c r="P39" i="27"/>
  <c r="P37" i="27"/>
  <c r="P40" i="27"/>
  <c r="P43" i="27"/>
  <c r="P57" i="27"/>
  <c r="P41" i="27"/>
  <c r="P59" i="27"/>
  <c r="P23" i="27"/>
  <c r="P42" i="27"/>
  <c r="P51" i="27"/>
  <c r="P18" i="27"/>
  <c r="P38" i="27"/>
  <c r="P47" i="27"/>
  <c r="P29" i="27"/>
  <c r="P50" i="27"/>
  <c r="P44" i="27"/>
  <c r="P27" i="27"/>
  <c r="P25" i="27"/>
  <c r="P34" i="27"/>
  <c r="P58" i="27"/>
  <c r="P17" i="27"/>
  <c r="O15" i="27"/>
  <c r="V15" i="27"/>
  <c r="W14" i="27" s="1"/>
  <c r="W36" i="27" s="1"/>
  <c r="X36" i="27" s="1"/>
  <c r="K5" i="25"/>
  <c r="L18" i="25" s="1"/>
  <c r="W17" i="27" l="1"/>
  <c r="Y17" i="27" s="1"/>
  <c r="Z17" i="27" s="1"/>
  <c r="W49" i="27"/>
  <c r="X49" i="27" s="1"/>
  <c r="W38" i="27"/>
  <c r="X38" i="27" s="1"/>
  <c r="W30" i="27"/>
  <c r="W37" i="27"/>
  <c r="W57" i="27"/>
  <c r="X57" i="27" s="1"/>
  <c r="W46" i="27"/>
  <c r="X46" i="27" s="1"/>
  <c r="W40" i="27"/>
  <c r="X40" i="27" s="1"/>
  <c r="W22" i="27"/>
  <c r="X22" i="27" s="1"/>
  <c r="W39" i="27"/>
  <c r="X39" i="27" s="1"/>
  <c r="L23" i="25"/>
  <c r="W25" i="27"/>
  <c r="X25" i="27" s="1"/>
  <c r="W53" i="27"/>
  <c r="X53" i="27" s="1"/>
  <c r="W45" i="27"/>
  <c r="X45" i="27" s="1"/>
  <c r="W20" i="27"/>
  <c r="X20" i="27" s="1"/>
  <c r="W44" i="27"/>
  <c r="X44" i="27" s="1"/>
  <c r="W19" i="27"/>
  <c r="X19" i="27" s="1"/>
  <c r="W18" i="27"/>
  <c r="X18" i="27" s="1"/>
  <c r="W41" i="27"/>
  <c r="X41" i="27" s="1"/>
  <c r="W56" i="27"/>
  <c r="X56" i="27" s="1"/>
  <c r="Y36" i="27"/>
  <c r="Z36" i="27" s="1"/>
  <c r="AA36" i="27" s="1"/>
  <c r="W51" i="27"/>
  <c r="X51" i="27" s="1"/>
  <c r="T34" i="27"/>
  <c r="U34" i="27" s="1"/>
  <c r="Q34" i="27"/>
  <c r="T27" i="27"/>
  <c r="U27" i="27" s="1"/>
  <c r="Q27" i="27"/>
  <c r="T50" i="27"/>
  <c r="U50" i="27" s="1"/>
  <c r="Q50" i="27"/>
  <c r="T47" i="27"/>
  <c r="U47" i="27" s="1"/>
  <c r="Q47" i="27"/>
  <c r="T18" i="27"/>
  <c r="U18" i="27" s="1"/>
  <c r="Q18" i="27"/>
  <c r="T42" i="27"/>
  <c r="U42" i="27" s="1"/>
  <c r="Q42" i="27"/>
  <c r="T59" i="27"/>
  <c r="U59" i="27" s="1"/>
  <c r="Q59" i="27"/>
  <c r="T40" i="27"/>
  <c r="U40" i="27" s="1"/>
  <c r="Q40" i="27"/>
  <c r="T37" i="27"/>
  <c r="U37" i="27" s="1"/>
  <c r="Q37" i="27"/>
  <c r="T31" i="27"/>
  <c r="U31" i="27" s="1"/>
  <c r="Q31" i="27"/>
  <c r="T17" i="27"/>
  <c r="Q17" i="27"/>
  <c r="P15" i="27"/>
  <c r="T53" i="27"/>
  <c r="U53" i="27" s="1"/>
  <c r="Q53" i="27"/>
  <c r="T20" i="27"/>
  <c r="U20" i="27" s="1"/>
  <c r="Q20" i="27"/>
  <c r="T45" i="27"/>
  <c r="U45" i="27" s="1"/>
  <c r="Q45" i="27"/>
  <c r="T56" i="27"/>
  <c r="U56" i="27" s="1"/>
  <c r="Q56" i="27"/>
  <c r="T35" i="27"/>
  <c r="U35" i="27" s="1"/>
  <c r="Q35" i="27"/>
  <c r="W21" i="27"/>
  <c r="T58" i="27"/>
  <c r="U58" i="27" s="1"/>
  <c r="Q58" i="27"/>
  <c r="T29" i="27"/>
  <c r="U29" i="27" s="1"/>
  <c r="Q29" i="27"/>
  <c r="T23" i="27"/>
  <c r="U23" i="27" s="1"/>
  <c r="Q23" i="27"/>
  <c r="T41" i="27"/>
  <c r="U41" i="27" s="1"/>
  <c r="Q41" i="27"/>
  <c r="W26" i="27"/>
  <c r="T39" i="27"/>
  <c r="U39" i="27" s="1"/>
  <c r="Q39" i="27"/>
  <c r="W58" i="27"/>
  <c r="W54" i="27"/>
  <c r="W23" i="27"/>
  <c r="T22" i="27"/>
  <c r="U22" i="27" s="1"/>
  <c r="Q22" i="27"/>
  <c r="T33" i="27"/>
  <c r="U33" i="27" s="1"/>
  <c r="Q33" i="27"/>
  <c r="T46" i="27"/>
  <c r="U46" i="27" s="1"/>
  <c r="Q46" i="27"/>
  <c r="T57" i="27"/>
  <c r="U57" i="27" s="1"/>
  <c r="Q57" i="27"/>
  <c r="T54" i="27"/>
  <c r="U54" i="27" s="1"/>
  <c r="Q54" i="27"/>
  <c r="T30" i="27"/>
  <c r="U30" i="27" s="1"/>
  <c r="Q30" i="27"/>
  <c r="Y49" i="27"/>
  <c r="Z49" i="27" s="1"/>
  <c r="T52" i="27"/>
  <c r="U52" i="27" s="1"/>
  <c r="Q52" i="27"/>
  <c r="X17" i="27"/>
  <c r="T32" i="27"/>
  <c r="U32" i="27" s="1"/>
  <c r="Q32" i="27"/>
  <c r="T55" i="27"/>
  <c r="U55" i="27" s="1"/>
  <c r="Q55" i="27"/>
  <c r="W52" i="27"/>
  <c r="T25" i="27"/>
  <c r="U25" i="27" s="1"/>
  <c r="Q25" i="27"/>
  <c r="T44" i="27"/>
  <c r="U44" i="27" s="1"/>
  <c r="Q44" i="27"/>
  <c r="T38" i="27"/>
  <c r="U38" i="27" s="1"/>
  <c r="Q38" i="27"/>
  <c r="T51" i="27"/>
  <c r="U51" i="27" s="1"/>
  <c r="Q51" i="27"/>
  <c r="W33" i="27"/>
  <c r="T43" i="27"/>
  <c r="U43" i="27" s="1"/>
  <c r="Q43" i="27"/>
  <c r="W43" i="27"/>
  <c r="T28" i="27"/>
  <c r="U28" i="27" s="1"/>
  <c r="Q28" i="27"/>
  <c r="W55" i="27"/>
  <c r="W50" i="27"/>
  <c r="W42" i="27"/>
  <c r="W24" i="27"/>
  <c r="W59" i="27"/>
  <c r="Y51" i="27"/>
  <c r="Z51" i="27" s="1"/>
  <c r="W47" i="27"/>
  <c r="W28" i="27"/>
  <c r="W29" i="27"/>
  <c r="W35" i="27"/>
  <c r="W34" i="27"/>
  <c r="W31" i="27"/>
  <c r="T49" i="27"/>
  <c r="U49" i="27" s="1"/>
  <c r="Q49" i="27"/>
  <c r="T36" i="27"/>
  <c r="U36" i="27" s="1"/>
  <c r="Q36" i="27"/>
  <c r="T19" i="27"/>
  <c r="U19" i="27" s="1"/>
  <c r="Q19" i="27"/>
  <c r="W48" i="27"/>
  <c r="W27" i="27"/>
  <c r="T21" i="27"/>
  <c r="U21" i="27" s="1"/>
  <c r="Q21" i="27"/>
  <c r="T48" i="27"/>
  <c r="U48" i="27" s="1"/>
  <c r="Q48" i="27"/>
  <c r="T24" i="27"/>
  <c r="U24" i="27" s="1"/>
  <c r="Q24" i="27"/>
  <c r="W32" i="27"/>
  <c r="L36" i="25"/>
  <c r="L54" i="25"/>
  <c r="L32" i="25"/>
  <c r="L35" i="25"/>
  <c r="L21" i="25"/>
  <c r="L28" i="25"/>
  <c r="L19" i="25"/>
  <c r="L22" i="25"/>
  <c r="L39" i="25"/>
  <c r="L27" i="25"/>
  <c r="L43" i="25"/>
  <c r="L25" i="25"/>
  <c r="L58" i="25"/>
  <c r="L31" i="25"/>
  <c r="L26" i="25"/>
  <c r="L29" i="25"/>
  <c r="L57" i="25"/>
  <c r="L45" i="25"/>
  <c r="L59" i="25"/>
  <c r="L51" i="25"/>
  <c r="L30" i="25"/>
  <c r="L47" i="25"/>
  <c r="L40" i="25"/>
  <c r="L33" i="25"/>
  <c r="L37" i="25"/>
  <c r="L20" i="25"/>
  <c r="L34" i="25"/>
  <c r="L56" i="25"/>
  <c r="L38" i="25"/>
  <c r="L24" i="25"/>
  <c r="L46" i="25"/>
  <c r="L48" i="25"/>
  <c r="L60" i="25"/>
  <c r="L50" i="25"/>
  <c r="L44" i="25"/>
  <c r="L55" i="25"/>
  <c r="L52" i="25"/>
  <c r="L42" i="25"/>
  <c r="L49" i="25"/>
  <c r="L53" i="25"/>
  <c r="L41" i="25"/>
  <c r="Y45" i="27" l="1"/>
  <c r="Z45" i="27" s="1"/>
  <c r="Y18" i="27"/>
  <c r="Z18" i="27" s="1"/>
  <c r="AA18" i="27" s="1"/>
  <c r="Y38" i="27"/>
  <c r="Z38" i="27" s="1"/>
  <c r="AF38" i="27" s="1"/>
  <c r="Y25" i="27"/>
  <c r="Z25" i="27" s="1"/>
  <c r="AF25" i="27" s="1"/>
  <c r="Y56" i="27"/>
  <c r="Z56" i="27" s="1"/>
  <c r="AF56" i="27" s="1"/>
  <c r="AF36" i="27"/>
  <c r="Y40" i="27"/>
  <c r="Z40" i="27" s="1"/>
  <c r="AB40" i="27" s="1"/>
  <c r="Y19" i="27"/>
  <c r="Z19" i="27" s="1"/>
  <c r="AF19" i="27" s="1"/>
  <c r="AB36" i="27"/>
  <c r="Y53" i="27"/>
  <c r="Z53" i="27" s="1"/>
  <c r="AA53" i="27" s="1"/>
  <c r="Y22" i="27"/>
  <c r="Z22" i="27" s="1"/>
  <c r="AF22" i="27" s="1"/>
  <c r="Y44" i="27"/>
  <c r="Z44" i="27" s="1"/>
  <c r="AF44" i="27" s="1"/>
  <c r="AE36" i="27"/>
  <c r="Y41" i="27"/>
  <c r="Z41" i="27" s="1"/>
  <c r="AF41" i="27" s="1"/>
  <c r="Y20" i="27"/>
  <c r="Z20" i="27" s="1"/>
  <c r="AA20" i="27" s="1"/>
  <c r="X37" i="27"/>
  <c r="Y37" i="27"/>
  <c r="Z37" i="27" s="1"/>
  <c r="Y46" i="27"/>
  <c r="Z46" i="27" s="1"/>
  <c r="AE46" i="27" s="1"/>
  <c r="Y39" i="27"/>
  <c r="Z39" i="27" s="1"/>
  <c r="AF39" i="27" s="1"/>
  <c r="Y57" i="27"/>
  <c r="Z57" i="27" s="1"/>
  <c r="AE57" i="27" s="1"/>
  <c r="X30" i="27"/>
  <c r="Y30" i="27"/>
  <c r="Z30" i="27" s="1"/>
  <c r="AE22" i="27"/>
  <c r="X27" i="27"/>
  <c r="Y27" i="27"/>
  <c r="Z27" i="27" s="1"/>
  <c r="X31" i="27"/>
  <c r="Y31" i="27"/>
  <c r="Z31" i="27" s="1"/>
  <c r="X29" i="27"/>
  <c r="Y29" i="27"/>
  <c r="Z29" i="27" s="1"/>
  <c r="AF51" i="27"/>
  <c r="AE51" i="27"/>
  <c r="AB51" i="27"/>
  <c r="AA51" i="27"/>
  <c r="X59" i="27"/>
  <c r="Y59" i="27"/>
  <c r="Z59" i="27" s="1"/>
  <c r="X43" i="27"/>
  <c r="Y43" i="27"/>
  <c r="Z43" i="27" s="1"/>
  <c r="X52" i="27"/>
  <c r="Y52" i="27"/>
  <c r="Z52" i="27" s="1"/>
  <c r="X23" i="27"/>
  <c r="Y23" i="27"/>
  <c r="Z23" i="27" s="1"/>
  <c r="X54" i="27"/>
  <c r="Y54" i="27"/>
  <c r="Z54" i="27" s="1"/>
  <c r="X26" i="27"/>
  <c r="Y26" i="27"/>
  <c r="Z26" i="27" s="1"/>
  <c r="U17" i="27"/>
  <c r="T15" i="27"/>
  <c r="X32" i="27"/>
  <c r="Y32" i="27"/>
  <c r="Z32" i="27" s="1"/>
  <c r="X48" i="27"/>
  <c r="Y48" i="27"/>
  <c r="Z48" i="27" s="1"/>
  <c r="X34" i="27"/>
  <c r="Y34" i="27"/>
  <c r="Z34" i="27" s="1"/>
  <c r="X28" i="27"/>
  <c r="Y28" i="27"/>
  <c r="Z28" i="27" s="1"/>
  <c r="X24" i="27"/>
  <c r="Y24" i="27"/>
  <c r="Z24" i="27" s="1"/>
  <c r="X55" i="27"/>
  <c r="Y55" i="27"/>
  <c r="Z55" i="27" s="1"/>
  <c r="X58" i="27"/>
  <c r="Y58" i="27"/>
  <c r="Z58" i="27" s="1"/>
  <c r="X21" i="27"/>
  <c r="Y21" i="27"/>
  <c r="Z21" i="27" s="1"/>
  <c r="AE17" i="27"/>
  <c r="AB17" i="27"/>
  <c r="AA17" i="27"/>
  <c r="AF17" i="27"/>
  <c r="X35" i="27"/>
  <c r="Y35" i="27"/>
  <c r="Z35" i="27" s="1"/>
  <c r="AA44" i="27"/>
  <c r="X42" i="27"/>
  <c r="Y42" i="27"/>
  <c r="Z42" i="27" s="1"/>
  <c r="W15" i="27"/>
  <c r="X15" i="27" s="1"/>
  <c r="AB19" i="27"/>
  <c r="AE45" i="27"/>
  <c r="AB45" i="27"/>
  <c r="AA45" i="27"/>
  <c r="AF45" i="27"/>
  <c r="AA39" i="27"/>
  <c r="X47" i="27"/>
  <c r="Y47" i="27"/>
  <c r="Z47" i="27" s="1"/>
  <c r="X50" i="27"/>
  <c r="Y50" i="27"/>
  <c r="Z50" i="27" s="1"/>
  <c r="X33" i="27"/>
  <c r="Y33" i="27"/>
  <c r="Z33" i="27" s="1"/>
  <c r="AF49" i="27"/>
  <c r="AE49" i="27"/>
  <c r="AB49" i="27"/>
  <c r="AA49" i="27"/>
  <c r="L61" i="25"/>
  <c r="M50" i="25"/>
  <c r="M24" i="25"/>
  <c r="M41" i="25"/>
  <c r="M55" i="25"/>
  <c r="M44" i="25"/>
  <c r="M60" i="25"/>
  <c r="M46" i="25"/>
  <c r="M38" i="25"/>
  <c r="M33" i="25"/>
  <c r="M51" i="25"/>
  <c r="M26" i="25"/>
  <c r="M58" i="25"/>
  <c r="M43" i="25"/>
  <c r="M32" i="25"/>
  <c r="M36" i="25"/>
  <c r="M53" i="25"/>
  <c r="M59" i="25"/>
  <c r="M25" i="25"/>
  <c r="M39" i="25"/>
  <c r="M35" i="25"/>
  <c r="M52" i="25"/>
  <c r="M34" i="25"/>
  <c r="M23" i="25"/>
  <c r="M40" i="25"/>
  <c r="M57" i="25"/>
  <c r="M27" i="25"/>
  <c r="M19" i="25"/>
  <c r="M28" i="25"/>
  <c r="M54" i="25"/>
  <c r="M49" i="25"/>
  <c r="M56" i="25"/>
  <c r="M42" i="25"/>
  <c r="M48" i="25"/>
  <c r="M20" i="25"/>
  <c r="M37" i="25"/>
  <c r="M47" i="25"/>
  <c r="M30" i="25"/>
  <c r="M45" i="25"/>
  <c r="M29" i="25"/>
  <c r="M31" i="25"/>
  <c r="M22" i="25"/>
  <c r="M18" i="25"/>
  <c r="M21" i="25"/>
  <c r="O38" i="25"/>
  <c r="AB18" i="27" l="1"/>
  <c r="AF18" i="27"/>
  <c r="S30" i="25"/>
  <c r="S54" i="25"/>
  <c r="S57" i="25"/>
  <c r="S59" i="25"/>
  <c r="S33" i="25"/>
  <c r="S50" i="25"/>
  <c r="S47" i="25"/>
  <c r="S58" i="25"/>
  <c r="S21" i="25"/>
  <c r="S56" i="25"/>
  <c r="S39" i="25"/>
  <c r="S26" i="25"/>
  <c r="S41" i="25"/>
  <c r="AE18" i="27"/>
  <c r="S22" i="25"/>
  <c r="S48" i="25"/>
  <c r="S52" i="25"/>
  <c r="S43" i="25"/>
  <c r="S44" i="25"/>
  <c r="S31" i="25"/>
  <c r="S42" i="25"/>
  <c r="S28" i="25"/>
  <c r="S40" i="25"/>
  <c r="S53" i="25"/>
  <c r="S38" i="25"/>
  <c r="S55" i="25"/>
  <c r="S29" i="25"/>
  <c r="S37" i="25"/>
  <c r="S19" i="25"/>
  <c r="S23" i="25"/>
  <c r="S36" i="25"/>
  <c r="S46" i="25"/>
  <c r="S45" i="25"/>
  <c r="S20" i="25"/>
  <c r="S49" i="25"/>
  <c r="S27" i="25"/>
  <c r="S34" i="25"/>
  <c r="S25" i="25"/>
  <c r="S32" i="25"/>
  <c r="S51" i="25"/>
  <c r="S60" i="25"/>
  <c r="S24" i="25"/>
  <c r="AB38" i="27"/>
  <c r="AB25" i="27"/>
  <c r="AE25" i="27"/>
  <c r="AA19" i="27"/>
  <c r="AA38" i="27"/>
  <c r="AF57" i="27"/>
  <c r="AB56" i="27"/>
  <c r="AE40" i="27"/>
  <c r="AE38" i="27"/>
  <c r="AB20" i="27"/>
  <c r="AB41" i="27"/>
  <c r="AA25" i="27"/>
  <c r="AB44" i="27"/>
  <c r="AA56" i="27"/>
  <c r="AB53" i="27"/>
  <c r="AA46" i="27"/>
  <c r="AE56" i="27"/>
  <c r="AE53" i="27"/>
  <c r="AF46" i="27"/>
  <c r="AA41" i="27"/>
  <c r="AE39" i="27"/>
  <c r="AF40" i="27"/>
  <c r="AF20" i="27"/>
  <c r="AB39" i="27"/>
  <c r="AB46" i="27"/>
  <c r="AE41" i="27"/>
  <c r="AA40" i="27"/>
  <c r="AF53" i="27"/>
  <c r="AA22" i="27"/>
  <c r="AE20" i="27"/>
  <c r="AB22" i="27"/>
  <c r="AE19" i="27"/>
  <c r="AE44" i="27"/>
  <c r="AA57" i="27"/>
  <c r="AB57" i="27"/>
  <c r="AE37" i="27"/>
  <c r="AB37" i="27"/>
  <c r="AA37" i="27"/>
  <c r="AF37" i="27"/>
  <c r="AB30" i="27"/>
  <c r="AA30" i="27"/>
  <c r="AF30" i="27"/>
  <c r="AE30" i="27"/>
  <c r="AE58" i="27"/>
  <c r="AB58" i="27"/>
  <c r="AA58" i="27"/>
  <c r="AF58" i="27"/>
  <c r="AE24" i="27"/>
  <c r="AB24" i="27"/>
  <c r="AA24" i="27"/>
  <c r="AF24" i="27"/>
  <c r="AE34" i="27"/>
  <c r="AB34" i="27"/>
  <c r="AA34" i="27"/>
  <c r="AF34" i="27"/>
  <c r="AE32" i="27"/>
  <c r="AB32" i="27"/>
  <c r="AA32" i="27"/>
  <c r="AF32" i="27"/>
  <c r="AA26" i="27"/>
  <c r="AE26" i="27"/>
  <c r="AB26" i="27"/>
  <c r="AF26" i="27"/>
  <c r="AF23" i="27"/>
  <c r="AB23" i="27"/>
  <c r="AE23" i="27"/>
  <c r="AA23" i="27"/>
  <c r="AF43" i="27"/>
  <c r="AB43" i="27"/>
  <c r="AE43" i="27"/>
  <c r="AA43" i="27"/>
  <c r="AE29" i="27"/>
  <c r="AB29" i="27"/>
  <c r="AA29" i="27"/>
  <c r="AF29" i="27"/>
  <c r="AF27" i="27"/>
  <c r="AA27" i="27"/>
  <c r="AB27" i="27"/>
  <c r="AE27" i="27"/>
  <c r="AE33" i="27"/>
  <c r="AB33" i="27"/>
  <c r="AA33" i="27"/>
  <c r="AF33" i="27"/>
  <c r="AF47" i="27"/>
  <c r="AB47" i="27"/>
  <c r="AA47" i="27"/>
  <c r="AE47" i="27"/>
  <c r="AE42" i="27"/>
  <c r="AB42" i="27"/>
  <c r="AA42" i="27"/>
  <c r="AF42" i="27"/>
  <c r="Z15" i="27"/>
  <c r="AF21" i="27"/>
  <c r="AE21" i="27"/>
  <c r="AB21" i="27"/>
  <c r="AA21" i="27"/>
  <c r="AF55" i="27"/>
  <c r="AB55" i="27"/>
  <c r="AE55" i="27"/>
  <c r="AA55" i="27"/>
  <c r="AE28" i="27"/>
  <c r="AB28" i="27"/>
  <c r="AA28" i="27"/>
  <c r="AF28" i="27"/>
  <c r="AE48" i="27"/>
  <c r="AB48" i="27"/>
  <c r="AA48" i="27"/>
  <c r="AF48" i="27"/>
  <c r="AB54" i="27"/>
  <c r="AE54" i="27"/>
  <c r="AA54" i="27"/>
  <c r="AF54" i="27"/>
  <c r="AE52" i="27"/>
  <c r="AB52" i="27"/>
  <c r="AA52" i="27"/>
  <c r="AF52" i="27"/>
  <c r="AF59" i="27"/>
  <c r="AB59" i="27"/>
  <c r="AE59" i="27"/>
  <c r="AA59" i="27"/>
  <c r="AF31" i="27"/>
  <c r="AE31" i="27"/>
  <c r="AA31" i="27"/>
  <c r="AB31" i="27"/>
  <c r="AE50" i="27"/>
  <c r="AB50" i="27"/>
  <c r="AA50" i="27"/>
  <c r="AF50" i="27"/>
  <c r="Y15" i="27"/>
  <c r="AF35" i="27"/>
  <c r="AE35" i="27"/>
  <c r="AA35" i="27"/>
  <c r="AB35" i="27"/>
  <c r="N32" i="25"/>
  <c r="N23" i="25"/>
  <c r="R35" i="25"/>
  <c r="S35" i="25"/>
  <c r="R18" i="25"/>
  <c r="S18" i="25"/>
  <c r="R30" i="25"/>
  <c r="R39" i="25"/>
  <c r="R53" i="25"/>
  <c r="N31" i="25"/>
  <c r="R31" i="25"/>
  <c r="R48" i="25"/>
  <c r="R34" i="25"/>
  <c r="R26" i="25"/>
  <c r="R46" i="25"/>
  <c r="R24" i="25"/>
  <c r="R21" i="25"/>
  <c r="R22" i="25"/>
  <c r="R45" i="25"/>
  <c r="R47" i="25"/>
  <c r="R20" i="25"/>
  <c r="R56" i="25"/>
  <c r="R49" i="25"/>
  <c r="R19" i="25"/>
  <c r="R27" i="25"/>
  <c r="R57" i="25"/>
  <c r="R40" i="25"/>
  <c r="R23" i="25"/>
  <c r="R32" i="25"/>
  <c r="R43" i="25"/>
  <c r="R33" i="25"/>
  <c r="R38" i="25"/>
  <c r="R60" i="25"/>
  <c r="R55" i="25"/>
  <c r="R41" i="25"/>
  <c r="R50" i="25"/>
  <c r="R29" i="25"/>
  <c r="R37" i="25"/>
  <c r="R42" i="25"/>
  <c r="R28" i="25"/>
  <c r="R52" i="25"/>
  <c r="R36" i="25"/>
  <c r="R58" i="25"/>
  <c r="R51" i="25"/>
  <c r="R44" i="25"/>
  <c r="N54" i="25"/>
  <c r="R54" i="25"/>
  <c r="R25" i="25"/>
  <c r="R59" i="25"/>
  <c r="N40" i="25"/>
  <c r="N33" i="25"/>
  <c r="O41" i="25"/>
  <c r="N49" i="25"/>
  <c r="O45" i="25"/>
  <c r="O47" i="25"/>
  <c r="N56" i="25"/>
  <c r="O53" i="25"/>
  <c r="N60" i="25"/>
  <c r="N53" i="25"/>
  <c r="O39" i="25"/>
  <c r="M61" i="25"/>
  <c r="S61" i="25" s="1"/>
  <c r="N39" i="25"/>
  <c r="N48" i="25"/>
  <c r="N46" i="25"/>
  <c r="O58" i="25"/>
  <c r="N20" i="25"/>
  <c r="O56" i="25"/>
  <c r="N50" i="25"/>
  <c r="N52" i="25"/>
  <c r="N38" i="25"/>
  <c r="O55" i="25"/>
  <c r="O32" i="25"/>
  <c r="N45" i="25"/>
  <c r="N47" i="25"/>
  <c r="O20" i="25"/>
  <c r="O40" i="25"/>
  <c r="O23" i="25"/>
  <c r="O50" i="25"/>
  <c r="O49" i="25"/>
  <c r="O33" i="25"/>
  <c r="O27" i="25"/>
  <c r="O46" i="25"/>
  <c r="O60" i="25"/>
  <c r="N55" i="25"/>
  <c r="N41" i="25"/>
  <c r="O43" i="25"/>
  <c r="N43" i="25"/>
  <c r="N30" i="25"/>
  <c r="N34" i="25"/>
  <c r="O30" i="25"/>
  <c r="O34" i="25"/>
  <c r="N42" i="25"/>
  <c r="O24" i="25"/>
  <c r="O52" i="25"/>
  <c r="O26" i="25"/>
  <c r="N26" i="25"/>
  <c r="O51" i="25"/>
  <c r="N44" i="25"/>
  <c r="N58" i="25"/>
  <c r="N22" i="25"/>
  <c r="N37" i="25"/>
  <c r="O48" i="25"/>
  <c r="O42" i="25"/>
  <c r="N51" i="25"/>
  <c r="O44" i="25"/>
  <c r="N25" i="25"/>
  <c r="O59" i="25"/>
  <c r="O37" i="25"/>
  <c r="N24" i="25"/>
  <c r="O18" i="25"/>
  <c r="N59" i="25"/>
  <c r="O25" i="25"/>
  <c r="N36" i="25"/>
  <c r="N18" i="25"/>
  <c r="N27" i="25"/>
  <c r="O57" i="25"/>
  <c r="O35" i="25"/>
  <c r="N57" i="25"/>
  <c r="O36" i="25"/>
  <c r="O22" i="25"/>
  <c r="N28" i="25"/>
  <c r="O28" i="25"/>
  <c r="N19" i="25"/>
  <c r="O19" i="25"/>
  <c r="O21" i="25"/>
  <c r="N35" i="25"/>
  <c r="N21" i="25"/>
  <c r="O29" i="25"/>
  <c r="N29" i="25"/>
  <c r="O31" i="25"/>
  <c r="O54" i="25"/>
  <c r="L16" i="25"/>
  <c r="AE15" i="27" l="1"/>
  <c r="AB15" i="27"/>
  <c r="AA15" i="27"/>
  <c r="AF15" i="27"/>
  <c r="R61" i="25"/>
  <c r="R16" i="25"/>
  <c r="O61" i="25"/>
  <c r="N61" i="25"/>
  <c r="M16" i="25"/>
  <c r="S16" i="25" s="1"/>
  <c r="O16" i="25" l="1"/>
  <c r="N16" i="25"/>
</calcChain>
</file>

<file path=xl/sharedStrings.xml><?xml version="1.0" encoding="utf-8"?>
<sst xmlns="http://schemas.openxmlformats.org/spreadsheetml/2006/main" count="435" uniqueCount="180">
  <si>
    <t>N.p.k.</t>
  </si>
  <si>
    <t>Pašvaldība</t>
  </si>
  <si>
    <t>Aizkraukles novads</t>
  </si>
  <si>
    <t>Alūksnes novads</t>
  </si>
  <si>
    <t>Ādažu novads</t>
  </si>
  <si>
    <t>Balvu novads</t>
  </si>
  <si>
    <t>Bauskas novads</t>
  </si>
  <si>
    <t>Cēsu novads</t>
  </si>
  <si>
    <t>Dobeles novads</t>
  </si>
  <si>
    <t>Gulbenes novads</t>
  </si>
  <si>
    <t>Jēkabpils novads</t>
  </si>
  <si>
    <t>Jelgavas novads</t>
  </si>
  <si>
    <t>Krāslavas novads</t>
  </si>
  <si>
    <t>Kuldīgas novads</t>
  </si>
  <si>
    <t>Ķekavas novads</t>
  </si>
  <si>
    <t>Limbažu novads</t>
  </si>
  <si>
    <t>Līvānu novads</t>
  </si>
  <si>
    <t>Ludzas novads</t>
  </si>
  <si>
    <t>Madonas novads</t>
  </si>
  <si>
    <t>Mārupes novads</t>
  </si>
  <si>
    <t>Ogres novads</t>
  </si>
  <si>
    <t>Olaines novads</t>
  </si>
  <si>
    <t>Preiļu novads</t>
  </si>
  <si>
    <t>Rēzeknes novads</t>
  </si>
  <si>
    <t>Ropažu novads</t>
  </si>
  <si>
    <t>Salaspils novads</t>
  </si>
  <si>
    <t>Saldus novads</t>
  </si>
  <si>
    <t>Saulkrastu novads</t>
  </si>
  <si>
    <t>Siguldas novads</t>
  </si>
  <si>
    <t>Smiltenes novads</t>
  </si>
  <si>
    <t>Talsu novads</t>
  </si>
  <si>
    <t>Tukuma novads</t>
  </si>
  <si>
    <t>Valkas novads</t>
  </si>
  <si>
    <t>Varakļānu novads</t>
  </si>
  <si>
    <t>Ventspils novads</t>
  </si>
  <si>
    <t>Kopā:</t>
  </si>
  <si>
    <t>Iedzīvotāju skaits</t>
  </si>
  <si>
    <r>
      <t xml:space="preserve">Vērtētie ieņēmumi, </t>
    </r>
    <r>
      <rPr>
        <b/>
        <i/>
        <sz val="9"/>
        <rFont val="Times New Roman"/>
        <family val="1"/>
        <charset val="186"/>
      </rPr>
      <t>euro</t>
    </r>
  </si>
  <si>
    <t>0-6</t>
  </si>
  <si>
    <t>7-18</t>
  </si>
  <si>
    <t>virs darba spējas vecuma</t>
  </si>
  <si>
    <r>
      <t xml:space="preserve">Vērtētie ieņēmumi uz 1 iedz., </t>
    </r>
    <r>
      <rPr>
        <b/>
        <i/>
        <sz val="9"/>
        <rFont val="Times New Roman"/>
        <family val="1"/>
        <charset val="186"/>
      </rPr>
      <t>euro</t>
    </r>
  </si>
  <si>
    <t>`</t>
  </si>
  <si>
    <t>NĪN par ēkām</t>
  </si>
  <si>
    <t>NĪN par inženierbūvēm</t>
  </si>
  <si>
    <t>NĪN par mājokļiem</t>
  </si>
  <si>
    <t>NĪN kopā</t>
  </si>
  <si>
    <t>IIN ieņēmumu % pašvaldībām</t>
  </si>
  <si>
    <t>IIN ieņēmumi pašvaldībām</t>
  </si>
  <si>
    <t>Īpatsvara koeficients kopējos sadales kontā ieskaitītajos nodokļa ieņēmumos (%)</t>
  </si>
  <si>
    <t>Bērni no 0-6 gadiem</t>
  </si>
  <si>
    <t>Bērni un jaunieši no 7-18 gadiem</t>
  </si>
  <si>
    <t>Iedzīvotāji virs darbspējas vecuma</t>
  </si>
  <si>
    <t>* Pašvaldību finanšu izlīdzināšanas likuma 5.panta otrā daļa: "(2) Iedzīvotāju ienākuma nodokļa prognozēto ieņēmumu sadalījumu starp pašvaldībām Finanšu ministrija veic atbilstoši faktiskajai nodokļu izpildei gadā pirms valsts budžeta sagatavošanas gada, aprēķinot attiecīgos pašvaldību iedzīvotāju ienākuma nodokļa prognozēto ieņēmumu īpatsvarus."</t>
  </si>
  <si>
    <t>Starpība starp deklarētajām IIN summām un faktiski iemaksātajām, euro</t>
  </si>
  <si>
    <t>Daugavpils</t>
  </si>
  <si>
    <t>Rīga</t>
  </si>
  <si>
    <t>Ventspils</t>
  </si>
  <si>
    <t>Jelgava</t>
  </si>
  <si>
    <t>Jūrmala</t>
  </si>
  <si>
    <t>Liepāja</t>
  </si>
  <si>
    <t>Rēzekne</t>
  </si>
  <si>
    <t>Valsts budžeta dotācija</t>
  </si>
  <si>
    <t>Pašvaldību izdevumus raksturojošie kritēriji</t>
  </si>
  <si>
    <t>Bērni vecumā līdz 6 gadiem</t>
  </si>
  <si>
    <t>Bērnu un jaunieši vecumā no 7 līdz 18 gadiem</t>
  </si>
  <si>
    <t>Darbspējas vecumu pārsniegušie iedzīvotāji</t>
  </si>
  <si>
    <r>
      <t>Pašvaldības teritorijas platība km</t>
    </r>
    <r>
      <rPr>
        <vertAlign val="superscript"/>
        <sz val="12"/>
        <rFont val="Times New Roman"/>
        <family val="1"/>
        <charset val="186"/>
      </rPr>
      <t>2</t>
    </r>
  </si>
  <si>
    <t>Izlīdzināmo vienību skaits par katru kritērija vienību</t>
  </si>
  <si>
    <t>Teritorijas platība km2</t>
  </si>
  <si>
    <t>Izlīdzināmo vienību skaits</t>
  </si>
  <si>
    <t>Euro</t>
  </si>
  <si>
    <t>Vidējie vērtētie ieņēmumi uz vienu izlīdzināmo vienību valstī</t>
  </si>
  <si>
    <t>Augstākie vērtētie ieņēmumi uz vienu izlīdzināmo vienību valstī</t>
  </si>
  <si>
    <t>euro</t>
  </si>
  <si>
    <t>%</t>
  </si>
  <si>
    <t>Izejas dati</t>
  </si>
  <si>
    <t xml:space="preserve">NĪN par zemi </t>
  </si>
  <si>
    <t>6 = 4-5</t>
  </si>
  <si>
    <t>Vērtētie ieņēmumi  kopā</t>
  </si>
  <si>
    <t>IIN</t>
  </si>
  <si>
    <t>Augšdaugavas novads</t>
  </si>
  <si>
    <t>Dienvidkurzemes novads</t>
  </si>
  <si>
    <t>Valmieras novads</t>
  </si>
  <si>
    <t>0002000</t>
  </si>
  <si>
    <t>0003000</t>
  </si>
  <si>
    <t>0004000</t>
  </si>
  <si>
    <t>0005000</t>
  </si>
  <si>
    <t>0006000</t>
  </si>
  <si>
    <t>0001000</t>
  </si>
  <si>
    <t>0007000</t>
  </si>
  <si>
    <t>0020000</t>
  </si>
  <si>
    <t>0021000</t>
  </si>
  <si>
    <t>0022000</t>
  </si>
  <si>
    <t>0023000</t>
  </si>
  <si>
    <t>0024000</t>
  </si>
  <si>
    <t>0025000</t>
  </si>
  <si>
    <t>0026000</t>
  </si>
  <si>
    <t>0027000</t>
  </si>
  <si>
    <t>0028000</t>
  </si>
  <si>
    <t>0029000</t>
  </si>
  <si>
    <t>0030000</t>
  </si>
  <si>
    <t>0031000</t>
  </si>
  <si>
    <t>0032000</t>
  </si>
  <si>
    <t>0033000</t>
  </si>
  <si>
    <t>0034000</t>
  </si>
  <si>
    <t>0035000</t>
  </si>
  <si>
    <t>0036000</t>
  </si>
  <si>
    <t>0037000</t>
  </si>
  <si>
    <t>0038000</t>
  </si>
  <si>
    <t>0039000</t>
  </si>
  <si>
    <t>0040000</t>
  </si>
  <si>
    <t>0041000</t>
  </si>
  <si>
    <t>0042000</t>
  </si>
  <si>
    <t>0043000</t>
  </si>
  <si>
    <t>0044000</t>
  </si>
  <si>
    <t>0045000</t>
  </si>
  <si>
    <t>0046000</t>
  </si>
  <si>
    <t>0047000</t>
  </si>
  <si>
    <t>0048000</t>
  </si>
  <si>
    <t>0049000</t>
  </si>
  <si>
    <t>0051000</t>
  </si>
  <si>
    <t>0052000</t>
  </si>
  <si>
    <t>0053000</t>
  </si>
  <si>
    <t>0054000</t>
  </si>
  <si>
    <t>0055000</t>
  </si>
  <si>
    <t>0056000</t>
  </si>
  <si>
    <t xml:space="preserve">N.p.k. </t>
  </si>
  <si>
    <t>Administratīvās teritorijas nosaukums</t>
  </si>
  <si>
    <t>ATVK kods</t>
  </si>
  <si>
    <t>IIN ieņēmumi KOPĀ</t>
  </si>
  <si>
    <t xml:space="preserve">Kopā: </t>
  </si>
  <si>
    <r>
      <t xml:space="preserve">Pārskata periodā budžetā faktiski iemaksātās IIN summas BEZ atmaksām, </t>
    </r>
    <r>
      <rPr>
        <b/>
        <i/>
        <sz val="11"/>
        <color rgb="FF000000"/>
        <rFont val="Times New Roman"/>
        <family val="1"/>
      </rPr>
      <t>euro</t>
    </r>
  </si>
  <si>
    <r>
      <t xml:space="preserve">Pārskata periodā budžetā faktiski iemaksātās IIN summas, </t>
    </r>
    <r>
      <rPr>
        <b/>
        <i/>
        <sz val="11"/>
        <color rgb="FF000000"/>
        <rFont val="Times New Roman"/>
        <family val="1"/>
      </rPr>
      <t>euro</t>
    </r>
  </si>
  <si>
    <t>,</t>
  </si>
  <si>
    <r>
      <t xml:space="preserve">Vērtētie ieņēmumi uz 1 izlīdzināmo vienību, </t>
    </r>
    <r>
      <rPr>
        <b/>
        <i/>
        <sz val="9"/>
        <color rgb="FF0000FF"/>
        <rFont val="Times New Roman"/>
        <family val="1"/>
        <charset val="186"/>
      </rPr>
      <t>euro</t>
    </r>
  </si>
  <si>
    <r>
      <t xml:space="preserve">Iemaksas (-) PFIF un dotācijas no PFIF (+), </t>
    </r>
    <r>
      <rPr>
        <b/>
        <i/>
        <sz val="9"/>
        <rFont val="Times New Roman"/>
        <family val="1"/>
        <charset val="186"/>
      </rPr>
      <t>euro</t>
    </r>
  </si>
  <si>
    <r>
      <t xml:space="preserve">Vērtētie ieņēmumi pēc izlīdzināšanas, </t>
    </r>
    <r>
      <rPr>
        <b/>
        <i/>
        <sz val="9"/>
        <rFont val="Times New Roman"/>
        <family val="1"/>
        <charset val="186"/>
      </rPr>
      <t>euro</t>
    </r>
  </si>
  <si>
    <r>
      <t xml:space="preserve">Vērtētie ieņēmumi pēc izlīdzināšanas uz 1 izlīdzināmo vienību, </t>
    </r>
    <r>
      <rPr>
        <b/>
        <i/>
        <sz val="9"/>
        <rFont val="Times New Roman"/>
        <family val="1"/>
        <charset val="186"/>
      </rPr>
      <t>euro</t>
    </r>
  </si>
  <si>
    <r>
      <t xml:space="preserve">Vērtētie ieņēmumi pēc izlīdzināšanas  uz 1 iedz., </t>
    </r>
    <r>
      <rPr>
        <b/>
        <i/>
        <sz val="9"/>
        <rFont val="Times New Roman"/>
        <family val="1"/>
        <charset val="186"/>
      </rPr>
      <t>euro</t>
    </r>
  </si>
  <si>
    <r>
      <rPr>
        <sz val="9"/>
        <color rgb="FFFF0000"/>
        <rFont val="Times New Roman"/>
        <family val="1"/>
        <charset val="186"/>
      </rPr>
      <t>60%</t>
    </r>
    <r>
      <rPr>
        <sz val="9"/>
        <rFont val="Times New Roman"/>
        <family val="1"/>
        <charset val="186"/>
      </rPr>
      <t xml:space="preserve"> no vērētajiem ieņēmumiem, </t>
    </r>
    <r>
      <rPr>
        <sz val="9"/>
        <color rgb="FFFF0000"/>
        <rFont val="Times New Roman"/>
        <family val="1"/>
        <charset val="186"/>
      </rPr>
      <t xml:space="preserve">kas savstarpēji tiek pārdalīti </t>
    </r>
  </si>
  <si>
    <t>Starpība starp vērtēt. ieņēm. uz 1 izlīdzin. vien. un vidējiem vērtēt. ieņēm. uz 1 izlīdzin. vien.</t>
  </si>
  <si>
    <t xml:space="preserve">Ieņēmumu pārdale uz 1 izlīdzin. vien. pie dziļuma koeficienta 0,6 </t>
  </si>
  <si>
    <t xml:space="preserve">Iemaksas (-) PFIF un dotācijas no PFIF (+) </t>
  </si>
  <si>
    <t>Ieņēmumi pēc 60% vērtēto ieņēmumu savstarpējās pārdales</t>
  </si>
  <si>
    <t>Ieņēmumi pēc 60% vērtēto ieņēmumu savstarpējās pārdales uz 1 izlīdzināmo vien.</t>
  </si>
  <si>
    <t>Pašvaldību rīcībā paliekošie ieņēmumi uz 1 izlīdzināmo vien.</t>
  </si>
  <si>
    <t>Ieņēmumi pēc pašvaldību ieņēmumu savstarpējās pārdales kopā</t>
  </si>
  <si>
    <t>Ieņēmumi pēc pašvaldību ieņēmumu savstarpējās pārdales kopā uz 1 izlīdzināmo vien.</t>
  </si>
  <si>
    <t>Pašvaldību ieņēmumu pārdale</t>
  </si>
  <si>
    <t>40% no vērētajiem ieņēmumiem, kas paliek pašvaldības rīcībā</t>
  </si>
  <si>
    <t xml:space="preserve">Nepieciešamā summa līdz max ieņēm. uz 1 izlīdzin. vien. </t>
  </si>
  <si>
    <t>VB dotācija (+)</t>
  </si>
  <si>
    <t>VB dotācija uz 1 izlīdzināmo vien.</t>
  </si>
  <si>
    <t>VB dotācijas sadale</t>
  </si>
  <si>
    <t>Sadales  koeficients:</t>
  </si>
  <si>
    <t xml:space="preserve"> Iemaksas (-) PFIF un dotācijas no PFIF (+) KOPĀ</t>
  </si>
  <si>
    <t>Ieņēmumi pēc VB dotācijas sadales kopā</t>
  </si>
  <si>
    <t>Vērtētie ieņēmumi pēc izlīdzināšanas uz 1 izlīdzināmo vienību</t>
  </si>
  <si>
    <t>Vērtētie ieņēmumi pēc izlīdzināšanas  uz 1 iedz.</t>
  </si>
  <si>
    <t>Rezultāts</t>
  </si>
  <si>
    <r>
      <t xml:space="preserve">Iedzīvotāju skaits un struktūra 2023.gada PFI aprēķinam </t>
    </r>
    <r>
      <rPr>
        <sz val="14"/>
        <rFont val="Times New Roman"/>
        <family val="1"/>
        <charset val="186"/>
      </rPr>
      <t>(PMLP dati uz 01.01.2022.)</t>
    </r>
  </si>
  <si>
    <t>Iedzīvotāju skaits uz 01.01.2022.</t>
  </si>
  <si>
    <r>
      <t xml:space="preserve">Dati par iemaksāto IIN un atmaksātajām IIN summām </t>
    </r>
    <r>
      <rPr>
        <sz val="12"/>
        <color rgb="FF0000FF"/>
        <rFont val="Times New Roman"/>
        <family val="1"/>
        <charset val="186"/>
      </rPr>
      <t>2021.gadā</t>
    </r>
  </si>
  <si>
    <t>Dati: VID, Nodokļu pārvalde (29.03.2022. Nr. VID.4.1/8.74/32075)</t>
  </si>
  <si>
    <t>Pašvaldību īpatsvara koeficienti kopējos sadales kontā ieskaitītajos IIN ieņēmumos 2023.gadā* (%)</t>
  </si>
  <si>
    <r>
      <t xml:space="preserve">Pārskata periodā faktiski ieturētās IIN summas (pēc pārskatiem)**, </t>
    </r>
    <r>
      <rPr>
        <b/>
        <i/>
        <sz val="11"/>
        <color rgb="FF000000"/>
        <rFont val="Times New Roman"/>
        <family val="1"/>
      </rPr>
      <t>euro</t>
    </r>
  </si>
  <si>
    <t>**  t.sk.  ieturētās nodokļu summas, kuras kā 2021.gada sākuma atlikumi ir ņemti uzskaitē no iepriekšējiem pārskata periodiem, ņemot vērā uzskaites principa maiņu no 01.01.2021. (uzkrāšanas princips) un VID Nodokļu informācijas sistēmas nomaiņu ar jaunu VID Maksājumu administrēšanas infomācijas sistēmu</t>
  </si>
  <si>
    <r>
      <t xml:space="preserve">Pārskata periodā faktiski atmaksātais pēc iepriekšējā gada deklarācijām, </t>
    </r>
    <r>
      <rPr>
        <b/>
        <i/>
        <sz val="11"/>
        <color rgb="FF000000"/>
        <rFont val="Times New Roman"/>
        <family val="1"/>
        <charset val="186"/>
      </rPr>
      <t>euro</t>
    </r>
  </si>
  <si>
    <t>Pašvaldības īpatsvara koeficients kopējos sadales kontā ieskaitītajos IIN ieņēmumos 2023.gadā (%)*</t>
  </si>
  <si>
    <r>
      <t xml:space="preserve">IIN ieņēmumi 2023.gadā, </t>
    </r>
    <r>
      <rPr>
        <b/>
        <i/>
        <sz val="12"/>
        <rFont val="Times New Roman"/>
        <family val="1"/>
        <charset val="186"/>
      </rPr>
      <t>euro</t>
    </r>
  </si>
  <si>
    <r>
      <t xml:space="preserve">IIN ieņēmumu prognoze 2023.gadam PFI aprēķinā, </t>
    </r>
    <r>
      <rPr>
        <b/>
        <i/>
        <sz val="14"/>
        <rFont val="Times New Roman"/>
        <family val="1"/>
        <charset val="186"/>
      </rPr>
      <t>euro</t>
    </r>
  </si>
  <si>
    <r>
      <t xml:space="preserve">Vērtēto ieņēmumu prognozes 2023.gadā, </t>
    </r>
    <r>
      <rPr>
        <b/>
        <i/>
        <sz val="14"/>
        <rFont val="Times New Roman"/>
        <family val="1"/>
        <charset val="186"/>
      </rPr>
      <t>euro</t>
    </r>
  </si>
  <si>
    <r>
      <t xml:space="preserve">Vērtētie ieņēmumi pēc izlīdzināšanas 2022.gadā (2022.gada PFI aprēķins), </t>
    </r>
    <r>
      <rPr>
        <b/>
        <i/>
        <sz val="9"/>
        <rFont val="Times New Roman"/>
        <family val="1"/>
        <charset val="186"/>
      </rPr>
      <t>euro</t>
    </r>
  </si>
  <si>
    <t>Salīdzinājumā ar 2022.gadu</t>
  </si>
  <si>
    <t>Vērtētie ieņēmumi pēc izlīdzināšanas 2023 / 2022</t>
  </si>
  <si>
    <t>VB dotācija PFI fondā 2023.gadā:</t>
  </si>
  <si>
    <t>Speciālā VB dotācija 2023.gadā:</t>
  </si>
  <si>
    <t>Prognoze uz 15.12.2022.!!!</t>
  </si>
  <si>
    <r>
      <t xml:space="preserve">Provizoriskais pašvaldību finanšu izlīdzināšanas aprēķins 2023.gadam (valsts pagaidu budžeta darbības laikā), </t>
    </r>
    <r>
      <rPr>
        <b/>
        <i/>
        <sz val="16"/>
        <color rgb="FFFF0000"/>
        <rFont val="Times New Roman"/>
        <family val="1"/>
        <charset val="186"/>
      </rPr>
      <t>euro</t>
    </r>
    <r>
      <rPr>
        <b/>
        <i/>
        <sz val="16"/>
        <rFont val="Times New Roman"/>
        <family val="1"/>
        <charset val="186"/>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</si>
</sst>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_€_-;\-* #,##0.00\ _€_-;_-* &quot;-&quot;??\ _€_-;_-@_-"/>
    <numFmt numFmtId="165" formatCode="0.00000000"/>
    <numFmt numFmtId="166" formatCode="#,##0_ ;\-#,##0\ "/>
    <numFmt numFmtId="167" formatCode="#,##0.0"/>
    <numFmt numFmtId="168" formatCode="#,###,###.0"/>
    <numFmt numFmtId="169" formatCode="0.0"/>
    <numFmt numFmtId="170" formatCode="0.000"/>
    <numFmt numFmtId="171" formatCode="0&quot;.&quot;0"/>
    <numFmt numFmtId="172" formatCode="_-* #,##0.00\ _L_s_-;\-* #,##0.00\ _L_s_-;_-* &quot;-&quot;??\ _L_s_-;_-@_-"/>
    <numFmt numFmtId="173" formatCode="0.0%"/>
    <numFmt numFmtId="174" formatCode="_-* #,##0\ _€_-;\-* #,##0\ _€_-;_-* &quot;-&quot;\ _€_-;_-@_-"/>
    <numFmt numFmtId="175" formatCode="_-* #,##0.00000000\ _€_-;\-* #,##0.00000000\ _€_-;_-* &quot;-&quot;????????\ _€_-;_-@_-"/>
    <numFmt numFmtId="176" formatCode="#,##0.00_ ;\-#,##0.00\ "/>
  </numFmts>
  <fonts count="148">
    <font>
      <sz val="10"/>
      <name val="Arial"/>
      <charset val="186"/>
    </font>
    <font>
      <sz val="11"/>
      <color theme="1"/>
      <name val="Calibri"/>
      <family val="2"/>
      <charset val="186"/>
      <scheme val="minor"/>
    </font>
    <font>
      <sz val="11"/>
      <color theme="1"/>
      <name val="Calibri"/>
      <family val="2"/>
      <charset val="186"/>
      <scheme val="minor"/>
    </font>
    <font>
      <sz val="9"/>
      <name val="Times New Roman"/>
      <family val="1"/>
      <charset val="186"/>
    </font>
    <font>
      <b/>
      <sz val="9"/>
      <name val="Times New Roman"/>
      <family val="1"/>
      <charset val="186"/>
    </font>
    <font>
      <sz val="9"/>
      <color indexed="10"/>
      <name val="Times New Roman"/>
      <family val="1"/>
      <charset val="186"/>
    </font>
    <font>
      <b/>
      <sz val="9"/>
      <name val="Times New Roman"/>
      <family val="1"/>
    </font>
    <font>
      <sz val="10"/>
      <name val="Times New Roman"/>
      <family val="1"/>
      <charset val="186"/>
    </font>
    <font>
      <b/>
      <i/>
      <sz val="9"/>
      <name val="Times New Roman"/>
      <family val="1"/>
      <charset val="186"/>
    </font>
    <font>
      <b/>
      <sz val="11"/>
      <name val="Times New Roman"/>
      <family val="1"/>
      <charset val="186"/>
    </font>
    <font>
      <sz val="8"/>
      <name val="Arial"/>
      <family val="2"/>
      <charset val="186"/>
    </font>
    <font>
      <b/>
      <sz val="12"/>
      <name val="Times New Roman"/>
      <family val="1"/>
      <charset val="186"/>
    </font>
    <font>
      <sz val="11"/>
      <name val="Times New Roman"/>
      <family val="1"/>
      <charset val="186"/>
    </font>
    <font>
      <sz val="10"/>
      <name val="Times New Roman"/>
      <family val="1"/>
    </font>
    <font>
      <sz val="10"/>
      <name val="Arial"/>
      <family val="2"/>
      <charset val="186"/>
    </font>
    <font>
      <sz val="11"/>
      <name val="Arial"/>
      <family val="2"/>
      <charset val="186"/>
    </font>
    <font>
      <b/>
      <i/>
      <sz val="11"/>
      <name val="Times New Roman"/>
      <family val="1"/>
      <charset val="186"/>
    </font>
    <font>
      <sz val="12"/>
      <name val="Times New Roman"/>
      <family val="1"/>
      <charset val="186"/>
    </font>
    <font>
      <b/>
      <sz val="12"/>
      <color indexed="8"/>
      <name val="Times New Roman"/>
      <family val="1"/>
      <charset val="186"/>
    </font>
    <font>
      <sz val="12"/>
      <color indexed="8"/>
      <name val="Times New Roman"/>
      <family val="1"/>
      <charset val="186"/>
    </font>
    <font>
      <i/>
      <sz val="12"/>
      <name val="Times New Roman"/>
      <family val="1"/>
      <charset val="186"/>
    </font>
    <font>
      <i/>
      <sz val="10"/>
      <name val="Arial"/>
      <family val="2"/>
      <charset val="186"/>
    </font>
    <font>
      <sz val="10"/>
      <color theme="1"/>
      <name val="Arial"/>
      <family val="2"/>
      <charset val="186"/>
    </font>
    <font>
      <b/>
      <sz val="9"/>
      <color rgb="FFFF0000"/>
      <name val="Times New Roman"/>
      <family val="1"/>
      <charset val="186"/>
    </font>
    <font>
      <b/>
      <i/>
      <sz val="11"/>
      <color theme="1"/>
      <name val="Times New Roman"/>
      <family val="1"/>
      <charset val="186"/>
    </font>
    <font>
      <sz val="9"/>
      <color rgb="FFFF0000"/>
      <name val="Times New Roman"/>
      <family val="1"/>
      <charset val="186"/>
    </font>
    <font>
      <b/>
      <sz val="12"/>
      <color theme="1"/>
      <name val="Times New Roman"/>
      <family val="1"/>
      <charset val="186"/>
    </font>
    <font>
      <sz val="11"/>
      <color theme="1"/>
      <name val="Times New Roman"/>
      <family val="1"/>
      <charset val="186"/>
    </font>
    <font>
      <b/>
      <sz val="14"/>
      <color rgb="FFFF0000"/>
      <name val="Times New Roman"/>
      <family val="1"/>
      <charset val="186"/>
    </font>
    <font>
      <b/>
      <sz val="16"/>
      <color rgb="FFFF0000"/>
      <name val="Times New Roman"/>
      <family val="1"/>
      <charset val="186"/>
    </font>
    <font>
      <sz val="12"/>
      <color rgb="FF0000FF"/>
      <name val="Times New Roman"/>
      <family val="1"/>
      <charset val="186"/>
    </font>
    <font>
      <b/>
      <sz val="9"/>
      <color rgb="FF0000FF"/>
      <name val="Times New Roman"/>
      <family val="1"/>
      <charset val="186"/>
    </font>
    <font>
      <i/>
      <sz val="10"/>
      <color rgb="FF0000FF"/>
      <name val="Times New Roman"/>
      <family val="1"/>
      <charset val="186"/>
    </font>
    <font>
      <sz val="10"/>
      <name val="BaltHelvetica"/>
    </font>
    <font>
      <sz val="12"/>
      <color theme="1"/>
      <name val="Times New Roman"/>
      <family val="2"/>
      <charset val="186"/>
    </font>
    <font>
      <sz val="8"/>
      <name val="BaltGaramond"/>
      <family val="2"/>
    </font>
    <font>
      <sz val="10"/>
      <color indexed="8"/>
      <name val="Arial"/>
      <family val="2"/>
    </font>
    <font>
      <sz val="11"/>
      <color indexed="8"/>
      <name val="Calibri"/>
      <family val="2"/>
      <charset val="186"/>
    </font>
    <font>
      <sz val="10"/>
      <color indexed="9"/>
      <name val="Arial"/>
      <family val="2"/>
    </font>
    <font>
      <sz val="11"/>
      <color indexed="9"/>
      <name val="Calibri"/>
      <family val="2"/>
      <charset val="186"/>
    </font>
    <font>
      <sz val="11"/>
      <color indexed="8"/>
      <name val="Calibri"/>
      <family val="2"/>
    </font>
    <font>
      <sz val="11"/>
      <color indexed="9"/>
      <name val="Calibri"/>
      <family val="2"/>
    </font>
    <font>
      <sz val="11"/>
      <color indexed="16"/>
      <name val="Calibri"/>
      <family val="2"/>
    </font>
    <font>
      <sz val="11"/>
      <color indexed="37"/>
      <name val="Calibri"/>
      <family val="2"/>
    </font>
    <font>
      <b/>
      <sz val="11"/>
      <color indexed="53"/>
      <name val="Calibri"/>
      <family val="2"/>
    </font>
    <font>
      <b/>
      <sz val="11"/>
      <color indexed="17"/>
      <name val="Calibri"/>
      <family val="2"/>
    </font>
    <font>
      <b/>
      <sz val="11"/>
      <color indexed="9"/>
      <name val="Calibri"/>
      <family val="2"/>
    </font>
    <font>
      <sz val="8"/>
      <name val="BaltTimesRoman"/>
      <charset val="186"/>
    </font>
    <font>
      <sz val="10"/>
      <name val="BaltGaramond"/>
      <family val="2"/>
    </font>
    <font>
      <b/>
      <sz val="11"/>
      <color indexed="8"/>
      <name val="Calibri"/>
      <family val="2"/>
    </font>
    <font>
      <sz val="10"/>
      <name val="BaltGaramond"/>
      <family val="2"/>
      <charset val="186"/>
    </font>
    <font>
      <i/>
      <sz val="10"/>
      <color indexed="23"/>
      <name val="Arial"/>
      <family val="2"/>
    </font>
    <font>
      <i/>
      <sz val="11"/>
      <color indexed="23"/>
      <name val="Calibri"/>
      <family val="2"/>
      <charset val="186"/>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charset val="186"/>
    </font>
    <font>
      <u/>
      <sz val="8"/>
      <color indexed="12"/>
      <name val="BaltTimesRoman"/>
      <charset val="186"/>
    </font>
    <font>
      <sz val="11"/>
      <color indexed="48"/>
      <name val="Calibri"/>
      <family val="2"/>
    </font>
    <font>
      <sz val="11"/>
      <color indexed="53"/>
      <name val="Calibri"/>
      <family val="2"/>
    </font>
    <font>
      <sz val="11"/>
      <color indexed="60"/>
      <name val="Calibri"/>
      <family val="2"/>
    </font>
    <font>
      <sz val="11"/>
      <name val="Arial"/>
      <family val="2"/>
    </font>
    <font>
      <sz val="10"/>
      <color indexed="8"/>
      <name val="Arial"/>
      <family val="2"/>
      <charset val="186"/>
    </font>
    <font>
      <b/>
      <sz val="11"/>
      <color indexed="63"/>
      <name val="Calibri"/>
      <family val="2"/>
    </font>
    <font>
      <b/>
      <sz val="10"/>
      <color indexed="8"/>
      <name val="Arial"/>
      <family val="2"/>
    </font>
    <font>
      <sz val="8"/>
      <name val="Arial"/>
      <family val="2"/>
    </font>
    <font>
      <b/>
      <sz val="9"/>
      <color indexed="8"/>
      <name val="Times New Roman"/>
      <family val="1"/>
      <charset val="186"/>
    </font>
    <font>
      <b/>
      <sz val="10"/>
      <color indexed="39"/>
      <name val="Arial"/>
      <family val="2"/>
    </font>
    <font>
      <sz val="8"/>
      <color indexed="62"/>
      <name val="Arial"/>
      <family val="2"/>
    </font>
    <font>
      <b/>
      <sz val="8"/>
      <color indexed="8"/>
      <name val="Arial"/>
      <family val="2"/>
    </font>
    <font>
      <sz val="10"/>
      <name val="Arial"/>
      <family val="2"/>
    </font>
    <font>
      <sz val="9"/>
      <color indexed="8"/>
      <name val="Times New Roman"/>
      <family val="1"/>
      <charset val="186"/>
    </font>
    <font>
      <b/>
      <sz val="12"/>
      <color indexed="8"/>
      <name val="Arial"/>
      <family val="2"/>
      <charset val="186"/>
    </font>
    <font>
      <b/>
      <sz val="8"/>
      <name val="Arial"/>
      <family val="2"/>
    </font>
    <font>
      <sz val="8"/>
      <color indexed="8"/>
      <name val="Arial"/>
      <family val="2"/>
    </font>
    <font>
      <sz val="10"/>
      <color indexed="39"/>
      <name val="Arial"/>
      <family val="2"/>
    </font>
    <font>
      <sz val="10"/>
      <color indexed="8"/>
      <name val="Times New Roman"/>
      <family val="1"/>
      <charset val="186"/>
    </font>
    <font>
      <sz val="19"/>
      <color indexed="48"/>
      <name val="Arial"/>
      <family val="2"/>
      <charset val="186"/>
    </font>
    <font>
      <sz val="19"/>
      <name val="Arial"/>
      <family val="2"/>
    </font>
    <font>
      <sz val="10"/>
      <color indexed="10"/>
      <name val="Arial"/>
      <family val="2"/>
    </font>
    <font>
      <sz val="8"/>
      <color indexed="14"/>
      <name val="Arial"/>
      <family val="2"/>
    </font>
    <font>
      <b/>
      <sz val="18"/>
      <color indexed="62"/>
      <name val="Cambria"/>
      <family val="2"/>
    </font>
    <font>
      <sz val="10"/>
      <name val="Helv"/>
    </font>
    <font>
      <b/>
      <sz val="18"/>
      <color indexed="56"/>
      <name val="Cambria"/>
      <family val="2"/>
      <charset val="186"/>
    </font>
    <font>
      <sz val="11"/>
      <color indexed="10"/>
      <name val="Calibri"/>
      <family val="2"/>
    </font>
    <font>
      <sz val="11"/>
      <color indexed="14"/>
      <name val="Calibri"/>
      <family val="2"/>
    </font>
    <font>
      <sz val="11"/>
      <color indexed="20"/>
      <name val="Calibri"/>
      <family val="2"/>
      <charset val="186"/>
    </font>
    <font>
      <b/>
      <sz val="11"/>
      <color indexed="52"/>
      <name val="Calibri"/>
      <family val="2"/>
      <charset val="186"/>
    </font>
    <font>
      <b/>
      <sz val="11"/>
      <color indexed="9"/>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0"/>
      <color indexed="8"/>
      <name val="Times New Roman"/>
      <family val="1"/>
      <charset val="186"/>
    </font>
    <font>
      <sz val="11"/>
      <name val="BaltOptima"/>
      <charset val="186"/>
    </font>
    <font>
      <sz val="12"/>
      <color indexed="8"/>
      <name val="Times New Roman"/>
      <family val="2"/>
      <charset val="186"/>
    </font>
    <font>
      <b/>
      <sz val="11"/>
      <color rgb="FFFF0000"/>
      <name val="Times New Roman"/>
      <family val="1"/>
      <charset val="186"/>
    </font>
    <font>
      <i/>
      <sz val="11"/>
      <name val="Times New Roman"/>
      <family val="1"/>
      <charset val="186"/>
    </font>
    <font>
      <i/>
      <sz val="11"/>
      <color rgb="FF0000FF"/>
      <name val="Times New Roman"/>
      <family val="1"/>
      <charset val="186"/>
    </font>
    <font>
      <i/>
      <sz val="10"/>
      <color rgb="FF0000FF"/>
      <name val="Arial"/>
      <family val="2"/>
      <charset val="186"/>
    </font>
    <font>
      <b/>
      <sz val="10"/>
      <name val="Arial"/>
      <family val="2"/>
      <charset val="186"/>
    </font>
    <font>
      <vertAlign val="superscript"/>
      <sz val="12"/>
      <name val="Times New Roman"/>
      <family val="1"/>
      <charset val="186"/>
    </font>
    <font>
      <b/>
      <sz val="10"/>
      <name val="Times New Roman"/>
      <family val="1"/>
      <charset val="186"/>
    </font>
    <font>
      <b/>
      <sz val="14"/>
      <name val="Times New Roman"/>
      <family val="1"/>
      <charset val="186"/>
    </font>
    <font>
      <b/>
      <i/>
      <sz val="10"/>
      <name val="Times New Roman"/>
      <family val="1"/>
      <charset val="186"/>
    </font>
    <font>
      <b/>
      <i/>
      <sz val="16"/>
      <color rgb="FFFF0000"/>
      <name val="Times New Roman"/>
      <family val="1"/>
      <charset val="186"/>
    </font>
    <font>
      <b/>
      <i/>
      <sz val="16"/>
      <name val="Times New Roman"/>
      <family val="1"/>
      <charset val="186"/>
    </font>
    <font>
      <sz val="11"/>
      <color rgb="FF000000"/>
      <name val="Calibri"/>
      <family val="2"/>
      <charset val="186"/>
    </font>
    <font>
      <sz val="14"/>
      <name val="Times New Roman"/>
      <family val="1"/>
      <charset val="186"/>
    </font>
    <font>
      <sz val="10"/>
      <color theme="1"/>
      <name val="Times New Roman"/>
      <family val="1"/>
      <charset val="186"/>
    </font>
    <font>
      <b/>
      <sz val="12"/>
      <color rgb="FFFF0000"/>
      <name val="Times New Roman"/>
      <family val="1"/>
      <charset val="186"/>
    </font>
    <font>
      <b/>
      <i/>
      <sz val="12"/>
      <name val="Times New Roman"/>
      <family val="1"/>
      <charset val="186"/>
    </font>
    <font>
      <sz val="12"/>
      <color rgb="FFFF0000"/>
      <name val="Times New Roman"/>
      <family val="1"/>
      <charset val="186"/>
    </font>
    <font>
      <sz val="10"/>
      <color rgb="FF0000FF"/>
      <name val="Arial"/>
      <family val="2"/>
      <charset val="186"/>
    </font>
    <font>
      <b/>
      <sz val="12"/>
      <color rgb="FF0000FF"/>
      <name val="Times New Roman"/>
      <family val="1"/>
      <charset val="186"/>
    </font>
    <font>
      <b/>
      <sz val="11"/>
      <color rgb="FF0000FF"/>
      <name val="Times New Roman"/>
      <family val="1"/>
      <charset val="186"/>
    </font>
    <font>
      <b/>
      <sz val="11"/>
      <color rgb="FF0000FF"/>
      <name val="Arial"/>
      <family val="2"/>
      <charset val="186"/>
    </font>
    <font>
      <b/>
      <i/>
      <sz val="11"/>
      <name val="Times New Roman"/>
      <family val="1"/>
    </font>
    <font>
      <b/>
      <sz val="11"/>
      <name val="Times New Roman"/>
      <family val="1"/>
    </font>
    <font>
      <sz val="11"/>
      <name val="Times New Roman"/>
      <family val="1"/>
    </font>
    <font>
      <b/>
      <sz val="11"/>
      <color rgb="FF0000FF"/>
      <name val="Times New Roman"/>
      <family val="1"/>
    </font>
    <font>
      <sz val="10"/>
      <color rgb="FFFF0000"/>
      <name val="Arial"/>
      <family val="2"/>
      <charset val="186"/>
    </font>
    <font>
      <b/>
      <i/>
      <sz val="14"/>
      <name val="Times New Roman"/>
      <family val="1"/>
      <charset val="186"/>
    </font>
    <font>
      <sz val="11"/>
      <color rgb="FF000000"/>
      <name val="Times New Roman"/>
      <family val="1"/>
      <charset val="186"/>
    </font>
    <font>
      <b/>
      <sz val="11"/>
      <color rgb="FF000000"/>
      <name val="Times New Roman"/>
      <family val="1"/>
      <charset val="186"/>
    </font>
    <font>
      <b/>
      <i/>
      <sz val="11"/>
      <color rgb="FF000000"/>
      <name val="Times New Roman"/>
      <family val="1"/>
    </font>
    <font>
      <b/>
      <sz val="11"/>
      <color rgb="FF000000"/>
      <name val="Times New Roman"/>
      <family val="1"/>
    </font>
    <font>
      <sz val="12"/>
      <name val="Times New Roman"/>
      <family val="1"/>
    </font>
    <font>
      <sz val="8"/>
      <name val="Times New Roman"/>
      <family val="1"/>
    </font>
    <font>
      <i/>
      <sz val="12"/>
      <name val="Arial"/>
      <family val="2"/>
      <charset val="186"/>
    </font>
    <font>
      <b/>
      <sz val="14"/>
      <name val="Arial"/>
      <family val="2"/>
      <charset val="186"/>
    </font>
    <font>
      <b/>
      <sz val="12"/>
      <name val="Times New Roman"/>
      <family val="1"/>
    </font>
    <font>
      <b/>
      <i/>
      <sz val="9"/>
      <color rgb="FF0000FF"/>
      <name val="Times New Roman"/>
      <family val="1"/>
      <charset val="186"/>
    </font>
    <font>
      <b/>
      <sz val="11"/>
      <color theme="1"/>
      <name val="Times New Roman"/>
      <family val="1"/>
      <charset val="186"/>
    </font>
    <font>
      <sz val="11"/>
      <color rgb="FF0000FF"/>
      <name val="Times New Roman"/>
      <family val="1"/>
      <charset val="186"/>
    </font>
    <font>
      <i/>
      <sz val="9"/>
      <name val="Times New Roman"/>
      <family val="1"/>
      <charset val="186"/>
    </font>
    <font>
      <b/>
      <sz val="9"/>
      <color theme="1"/>
      <name val="Times New Roman"/>
      <family val="1"/>
      <charset val="186"/>
    </font>
    <font>
      <sz val="9"/>
      <color theme="1"/>
      <name val="Times New Roman"/>
      <family val="1"/>
      <charset val="186"/>
    </font>
    <font>
      <i/>
      <sz val="11"/>
      <color theme="1"/>
      <name val="Times New Roman"/>
      <family val="1"/>
      <charset val="186"/>
    </font>
    <font>
      <b/>
      <i/>
      <sz val="11"/>
      <color rgb="FF000000"/>
      <name val="Times New Roman"/>
      <family val="1"/>
      <charset val="186"/>
    </font>
    <font>
      <i/>
      <sz val="12"/>
      <color rgb="FF0000FF"/>
      <name val="Times New Roman"/>
      <family val="1"/>
      <charset val="186"/>
    </font>
  </fonts>
  <fills count="8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9"/>
        <bgColor indexed="64"/>
      </patternFill>
    </fill>
    <fill>
      <patternFill patternType="solid">
        <fgColor indexed="43"/>
        <bgColor indexed="64"/>
      </patternFill>
    </fill>
    <fill>
      <patternFill patternType="solid">
        <fgColor indexed="12"/>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62"/>
      </patternFill>
    </fill>
    <fill>
      <patternFill patternType="solid">
        <fgColor indexed="55"/>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
      <patternFill patternType="solid">
        <fgColor rgb="FFCCFFCC"/>
        <bgColor indexed="64"/>
      </patternFill>
    </fill>
    <fill>
      <patternFill patternType="solid">
        <fgColor rgb="FFFFCC66"/>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medium">
        <color auto="1"/>
      </top>
      <bottom style="medium">
        <color auto="1"/>
      </bottom>
      <diagonal/>
    </border>
    <border>
      <left style="medium">
        <color indexed="64"/>
      </left>
      <right style="thin">
        <color indexed="64"/>
      </right>
      <top style="medium">
        <color auto="1"/>
      </top>
      <bottom style="medium">
        <color auto="1"/>
      </bottom>
      <diagonal/>
    </border>
    <border>
      <left style="hair">
        <color indexed="64"/>
      </left>
      <right style="thin">
        <color indexed="64"/>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diagonal/>
    </border>
    <border>
      <left/>
      <right style="medium">
        <color indexed="64"/>
      </right>
      <top style="medium">
        <color auto="1"/>
      </top>
      <bottom style="thin">
        <color auto="1"/>
      </bottom>
      <diagonal/>
    </border>
    <border>
      <left/>
      <right/>
      <top style="medium">
        <color auto="1"/>
      </top>
      <bottom style="thin">
        <color auto="1"/>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style="thin">
        <color auto="1"/>
      </top>
      <bottom style="thin">
        <color auto="1"/>
      </bottom>
      <diagonal/>
    </border>
    <border>
      <left style="thin">
        <color auto="1"/>
      </left>
      <right style="hair">
        <color indexed="64"/>
      </right>
      <top style="medium">
        <color auto="1"/>
      </top>
      <bottom style="medium">
        <color auto="1"/>
      </bottom>
      <diagonal/>
    </border>
    <border>
      <left style="hair">
        <color indexed="64"/>
      </left>
      <right style="hair">
        <color indexed="64"/>
      </right>
      <top style="medium">
        <color auto="1"/>
      </top>
      <bottom style="medium">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style="medium">
        <color indexed="64"/>
      </left>
      <right style="thin">
        <color indexed="64"/>
      </right>
      <top style="medium">
        <color auto="1"/>
      </top>
      <bottom/>
      <diagonal/>
    </border>
    <border>
      <left style="thin">
        <color auto="1"/>
      </left>
      <right style="thin">
        <color auto="1"/>
      </right>
      <top style="medium">
        <color indexed="64"/>
      </top>
      <bottom/>
      <diagonal/>
    </border>
    <border>
      <left style="hair">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thin">
        <color auto="1"/>
      </top>
      <bottom/>
      <diagonal/>
    </border>
    <border>
      <left style="thin">
        <color indexed="64"/>
      </left>
      <right style="medium">
        <color auto="1"/>
      </right>
      <top style="medium">
        <color indexed="64"/>
      </top>
      <bottom style="medium">
        <color indexed="64"/>
      </bottom>
      <diagonal/>
    </border>
    <border>
      <left/>
      <right style="medium">
        <color auto="1"/>
      </right>
      <top/>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thin">
        <color indexed="64"/>
      </bottom>
      <diagonal/>
    </border>
    <border>
      <left style="thin">
        <color auto="1"/>
      </left>
      <right style="medium">
        <color auto="1"/>
      </right>
      <top style="thin">
        <color auto="1"/>
      </top>
      <bottom style="thin">
        <color auto="1"/>
      </bottom>
      <diagonal/>
    </border>
    <border>
      <left/>
      <right style="hair">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hair">
        <color indexed="64"/>
      </left>
      <right style="thin">
        <color indexed="64"/>
      </right>
      <top style="medium">
        <color auto="1"/>
      </top>
      <bottom style="medium">
        <color auto="1"/>
      </bottom>
      <diagonal/>
    </border>
    <border>
      <left style="medium">
        <color indexed="64"/>
      </left>
      <right/>
      <top style="medium">
        <color indexed="64"/>
      </top>
      <bottom style="thin">
        <color auto="1"/>
      </bottom>
      <diagonal/>
    </border>
  </borders>
  <cellStyleXfs count="1025">
    <xf numFmtId="0" fontId="0" fillId="0" borderId="0"/>
    <xf numFmtId="0" fontId="14" fillId="0" borderId="0"/>
    <xf numFmtId="0" fontId="14" fillId="0" borderId="0"/>
    <xf numFmtId="0" fontId="22" fillId="0" borderId="0"/>
    <xf numFmtId="0" fontId="22" fillId="0" borderId="0"/>
    <xf numFmtId="0" fontId="14" fillId="0" borderId="0"/>
    <xf numFmtId="0" fontId="33" fillId="0" borderId="0"/>
    <xf numFmtId="43" fontId="33" fillId="0" borderId="0" applyFont="0" applyFill="0" applyBorder="0" applyAlignment="0" applyProtection="0"/>
    <xf numFmtId="9" fontId="33" fillId="0" borderId="0" applyFont="0" applyFill="0" applyBorder="0" applyAlignment="0" applyProtection="0"/>
    <xf numFmtId="2" fontId="35" fillId="0" borderId="0"/>
    <xf numFmtId="0" fontId="36" fillId="6"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7"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7"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7"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7"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7" fillId="1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7" fillId="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7" fillId="13"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7" fillId="14"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7" fillId="21"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22"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9" fillId="8"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9" fillId="2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24"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9"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1" fillId="29" borderId="0" applyNumberFormat="0" applyBorder="0" applyAlignment="0" applyProtection="0"/>
    <xf numFmtId="0" fontId="41" fillId="42"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43"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43"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0" fillId="36" borderId="0" applyNumberFormat="0" applyBorder="0" applyAlignment="0" applyProtection="0"/>
    <xf numFmtId="0" fontId="40" fillId="34" borderId="0" applyNumberFormat="0" applyBorder="0" applyAlignment="0" applyProtection="0"/>
    <xf numFmtId="0" fontId="40" fillId="29" borderId="0" applyNumberFormat="0" applyBorder="0" applyAlignment="0" applyProtection="0"/>
    <xf numFmtId="0" fontId="40" fillId="37" borderId="0" applyNumberFormat="0" applyBorder="0" applyAlignment="0" applyProtection="0"/>
    <xf numFmtId="0" fontId="41" fillId="29" borderId="0" applyNumberFormat="0" applyBorder="0" applyAlignment="0" applyProtection="0"/>
    <xf numFmtId="0" fontId="41" fillId="36"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0" fillId="26" borderId="0" applyNumberFormat="0" applyBorder="0" applyAlignment="0" applyProtection="0"/>
    <xf numFmtId="0" fontId="40" fillId="39" borderId="0" applyNumberFormat="0" applyBorder="0" applyAlignment="0" applyProtection="0"/>
    <xf numFmtId="0" fontId="40"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3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3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0" fillId="47" borderId="0" applyNumberFormat="0" applyBorder="0" applyAlignment="0" applyProtection="0"/>
    <xf numFmtId="0" fontId="40" fillId="35" borderId="0" applyNumberFormat="0" applyBorder="0" applyAlignment="0" applyProtection="0"/>
    <xf numFmtId="0" fontId="40"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35" borderId="0" applyNumberFormat="0" applyBorder="0" applyAlignment="0" applyProtection="0"/>
    <xf numFmtId="0" fontId="42" fillId="35" borderId="0" applyNumberFormat="0" applyBorder="0" applyAlignment="0" applyProtection="0"/>
    <xf numFmtId="0" fontId="43" fillId="47" borderId="0" applyNumberFormat="0" applyBorder="0" applyAlignment="0" applyProtection="0"/>
    <xf numFmtId="0" fontId="42" fillId="35" borderId="0" applyNumberFormat="0" applyBorder="0" applyAlignment="0" applyProtection="0"/>
    <xf numFmtId="0" fontId="44" fillId="52" borderId="20" applyNumberFormat="0" applyAlignment="0" applyProtection="0"/>
    <xf numFmtId="0" fontId="44" fillId="52" borderId="20" applyNumberFormat="0" applyAlignment="0" applyProtection="0"/>
    <xf numFmtId="0" fontId="44" fillId="52" borderId="20" applyNumberFormat="0" applyAlignment="0" applyProtection="0"/>
    <xf numFmtId="0" fontId="45" fillId="53" borderId="21" applyNumberFormat="0" applyAlignment="0" applyProtection="0"/>
    <xf numFmtId="0" fontId="44" fillId="52" borderId="20" applyNumberFormat="0" applyAlignment="0" applyProtection="0"/>
    <xf numFmtId="0" fontId="46" fillId="37" borderId="22" applyNumberFormat="0" applyAlignment="0" applyProtection="0"/>
    <xf numFmtId="0" fontId="46" fillId="37" borderId="22" applyNumberFormat="0" applyAlignment="0" applyProtection="0"/>
    <xf numFmtId="0" fontId="46" fillId="45" borderId="22" applyNumberFormat="0" applyAlignment="0" applyProtection="0"/>
    <xf numFmtId="0" fontId="46" fillId="37" borderId="22" applyNumberFormat="0" applyAlignment="0" applyProtection="0"/>
    <xf numFmtId="168" fontId="47" fillId="0" borderId="0" applyFont="0" applyFill="0" applyBorder="0" applyAlignment="0" applyProtection="0"/>
    <xf numFmtId="1" fontId="48" fillId="0" borderId="0">
      <alignment horizontal="center" vertical="center"/>
      <protection locked="0"/>
    </xf>
    <xf numFmtId="0" fontId="49" fillId="54" borderId="0" applyNumberFormat="0" applyBorder="0" applyAlignment="0" applyProtection="0"/>
    <xf numFmtId="0" fontId="49" fillId="55" borderId="0" applyNumberFormat="0" applyBorder="0" applyAlignment="0" applyProtection="0"/>
    <xf numFmtId="0" fontId="49" fillId="56" borderId="0" applyNumberFormat="0" applyBorder="0" applyAlignment="0" applyProtection="0"/>
    <xf numFmtId="0" fontId="49" fillId="57" borderId="0" applyNumberFormat="0" applyBorder="0" applyAlignment="0" applyProtection="0"/>
    <xf numFmtId="0" fontId="49" fillId="58" borderId="0" applyNumberFormat="0" applyBorder="0" applyAlignment="0" applyProtection="0"/>
    <xf numFmtId="169" fontId="48" fillId="0" borderId="0" applyBorder="0" applyAlignment="0" applyProtection="0"/>
    <xf numFmtId="169" fontId="48" fillId="0" borderId="0" applyBorder="0" applyAlignment="0" applyProtection="0"/>
    <xf numFmtId="169" fontId="50" fillId="0" borderId="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59" borderId="0" applyNumberFormat="0" applyBorder="0" applyAlignment="0" applyProtection="0"/>
    <xf numFmtId="0" fontId="53" fillId="59" borderId="0" applyNumberFormat="0" applyBorder="0" applyAlignment="0" applyProtection="0"/>
    <xf numFmtId="0" fontId="40" fillId="41" borderId="0" applyNumberFormat="0" applyBorder="0" applyAlignment="0" applyProtection="0"/>
    <xf numFmtId="0" fontId="53" fillId="59" borderId="0" applyNumberFormat="0" applyBorder="0" applyAlignment="0" applyProtection="0"/>
    <xf numFmtId="0" fontId="54" fillId="0" borderId="23" applyNumberFormat="0" applyFill="0" applyAlignment="0" applyProtection="0"/>
    <xf numFmtId="0" fontId="55" fillId="0" borderId="24" applyNumberFormat="0" applyFill="0" applyAlignment="0" applyProtection="0"/>
    <xf numFmtId="0" fontId="55" fillId="0" borderId="24" applyNumberFormat="0" applyFill="0" applyAlignment="0" applyProtection="0"/>
    <xf numFmtId="0" fontId="55" fillId="0" borderId="25" applyNumberFormat="0" applyFill="0" applyAlignment="0" applyProtection="0"/>
    <xf numFmtId="0" fontId="55" fillId="0" borderId="24" applyNumberFormat="0" applyFill="0" applyAlignment="0" applyProtection="0"/>
    <xf numFmtId="0" fontId="56" fillId="0" borderId="26" applyNumberFormat="0" applyFill="0" applyAlignment="0" applyProtection="0"/>
    <xf numFmtId="0" fontId="56" fillId="0" borderId="26" applyNumberFormat="0" applyFill="0" applyAlignment="0" applyProtection="0"/>
    <xf numFmtId="0" fontId="56" fillId="0" borderId="27" applyNumberFormat="0" applyFill="0" applyAlignment="0" applyProtection="0"/>
    <xf numFmtId="0" fontId="56" fillId="0" borderId="26"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48" borderId="20" applyNumberFormat="0" applyAlignment="0" applyProtection="0"/>
    <xf numFmtId="0" fontId="59" fillId="48" borderId="20" applyNumberFormat="0" applyAlignment="0" applyProtection="0"/>
    <xf numFmtId="0" fontId="59" fillId="48" borderId="20" applyNumberFormat="0" applyAlignment="0" applyProtection="0"/>
    <xf numFmtId="0" fontId="59" fillId="48" borderId="21" applyNumberFormat="0" applyAlignment="0" applyProtection="0"/>
    <xf numFmtId="0" fontId="59" fillId="48" borderId="20" applyNumberFormat="0" applyAlignment="0" applyProtection="0"/>
    <xf numFmtId="170" fontId="48" fillId="60" borderId="0"/>
    <xf numFmtId="170" fontId="48" fillId="60" borderId="0"/>
    <xf numFmtId="170" fontId="50" fillId="60" borderId="0"/>
    <xf numFmtId="0" fontId="60" fillId="0" borderId="28" applyNumberFormat="0" applyFill="0" applyAlignment="0" applyProtection="0"/>
    <xf numFmtId="0" fontId="60" fillId="0" borderId="28" applyNumberFormat="0" applyFill="0" applyAlignment="0" applyProtection="0"/>
    <xf numFmtId="0" fontId="53" fillId="0" borderId="29" applyNumberFormat="0" applyFill="0" applyAlignment="0" applyProtection="0"/>
    <xf numFmtId="0" fontId="60" fillId="0" borderId="28" applyNumberFormat="0" applyFill="0" applyAlignment="0" applyProtection="0"/>
    <xf numFmtId="0" fontId="61" fillId="48" borderId="0" applyNumberFormat="0" applyBorder="0" applyAlignment="0" applyProtection="0"/>
    <xf numFmtId="0" fontId="61" fillId="48" borderId="0" applyNumberFormat="0" applyBorder="0" applyAlignment="0" applyProtection="0"/>
    <xf numFmtId="0" fontId="53" fillId="48" borderId="0" applyNumberFormat="0" applyBorder="0" applyAlignment="0" applyProtection="0"/>
    <xf numFmtId="0" fontId="61" fillId="48"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7" fillId="0" borderId="0"/>
    <xf numFmtId="0" fontId="14" fillId="0" borderId="0"/>
    <xf numFmtId="0" fontId="14" fillId="0" borderId="0"/>
    <xf numFmtId="0" fontId="14" fillId="0" borderId="0"/>
    <xf numFmtId="0" fontId="14" fillId="0" borderId="0"/>
    <xf numFmtId="0" fontId="14" fillId="0" borderId="0"/>
    <xf numFmtId="0" fontId="47" fillId="0" borderId="0"/>
    <xf numFmtId="0" fontId="14" fillId="0" borderId="0"/>
    <xf numFmtId="0" fontId="22" fillId="0" borderId="0"/>
    <xf numFmtId="0" fontId="14" fillId="0" borderId="0"/>
    <xf numFmtId="0" fontId="6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3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0" fillId="47" borderId="21"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64" fillId="52" borderId="31" applyNumberFormat="0" applyAlignment="0" applyProtection="0"/>
    <xf numFmtId="0" fontId="64" fillId="52" borderId="31" applyNumberFormat="0" applyAlignment="0" applyProtection="0"/>
    <xf numFmtId="0" fontId="64" fillId="53" borderId="31" applyNumberFormat="0" applyAlignment="0" applyProtection="0"/>
    <xf numFmtId="0" fontId="64" fillId="52" borderId="31" applyNumberFormat="0" applyAlignment="0" applyProtection="0"/>
    <xf numFmtId="0" fontId="14" fillId="0" borderId="0"/>
    <xf numFmtId="0" fontId="14" fillId="0" borderId="0"/>
    <xf numFmtId="0" fontId="22" fillId="0" borderId="0"/>
    <xf numFmtId="0" fontId="14" fillId="0" borderId="0"/>
    <xf numFmtId="0" fontId="14" fillId="0" borderId="0"/>
    <xf numFmtId="0" fontId="14" fillId="0" borderId="0"/>
    <xf numFmtId="0" fontId="2" fillId="0" borderId="0"/>
    <xf numFmtId="0" fontId="14" fillId="0" borderId="0"/>
    <xf numFmtId="0" fontId="14" fillId="0" borderId="0"/>
    <xf numFmtId="0" fontId="14" fillId="0" borderId="0"/>
    <xf numFmtId="0" fontId="15" fillId="0" borderId="0"/>
    <xf numFmtId="0" fontId="15" fillId="0" borderId="0"/>
    <xf numFmtId="9" fontId="4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69" fontId="48" fillId="61" borderId="0" applyBorder="0" applyProtection="0"/>
    <xf numFmtId="169" fontId="50" fillId="61" borderId="0" applyBorder="0" applyProtection="0"/>
    <xf numFmtId="169" fontId="48" fillId="61" borderId="0" applyBorder="0" applyProtection="0"/>
    <xf numFmtId="169" fontId="48" fillId="61" borderId="0" applyBorder="0" applyProtection="0"/>
    <xf numFmtId="169" fontId="48" fillId="61" borderId="0" applyBorder="0" applyProtection="0"/>
    <xf numFmtId="169" fontId="48" fillId="61" borderId="0" applyBorder="0" applyProtection="0"/>
    <xf numFmtId="0" fontId="14" fillId="0" borderId="0"/>
    <xf numFmtId="4" fontId="65" fillId="62" borderId="32" applyNumberFormat="0" applyProtection="0">
      <alignment vertical="center"/>
    </xf>
    <xf numFmtId="4" fontId="65" fillId="62" borderId="32" applyNumberFormat="0" applyProtection="0">
      <alignment vertical="center"/>
    </xf>
    <xf numFmtId="4" fontId="65" fillId="62" borderId="32" applyNumberFormat="0" applyProtection="0">
      <alignment vertical="center"/>
    </xf>
    <xf numFmtId="4" fontId="66" fillId="62" borderId="21" applyNumberFormat="0" applyProtection="0">
      <alignment vertical="center"/>
    </xf>
    <xf numFmtId="4" fontId="67" fillId="63" borderId="1" applyNumberFormat="0" applyProtection="0">
      <alignment vertical="center"/>
    </xf>
    <xf numFmtId="4" fontId="65" fillId="62" borderId="32" applyNumberFormat="0" applyProtection="0">
      <alignment vertical="center"/>
    </xf>
    <xf numFmtId="0" fontId="14" fillId="0" borderId="0"/>
    <xf numFmtId="0" fontId="14" fillId="0" borderId="0"/>
    <xf numFmtId="4" fontId="68" fillId="62" borderId="32" applyNumberFormat="0" applyProtection="0">
      <alignment vertical="center"/>
    </xf>
    <xf numFmtId="4" fontId="68" fillId="62" borderId="32" applyNumberFormat="0" applyProtection="0">
      <alignment vertical="center"/>
    </xf>
    <xf numFmtId="4" fontId="68" fillId="62" borderId="32" applyNumberFormat="0" applyProtection="0">
      <alignment vertical="center"/>
    </xf>
    <xf numFmtId="4" fontId="69" fillId="64" borderId="21" applyNumberFormat="0" applyProtection="0">
      <alignment vertical="center"/>
    </xf>
    <xf numFmtId="0" fontId="14" fillId="0" borderId="0"/>
    <xf numFmtId="0" fontId="14" fillId="0" borderId="0"/>
    <xf numFmtId="4" fontId="65" fillId="62" borderId="32" applyNumberFormat="0" applyProtection="0">
      <alignment horizontal="left" vertical="center" indent="1"/>
    </xf>
    <xf numFmtId="4" fontId="65" fillId="62" borderId="32" applyNumberFormat="0" applyProtection="0">
      <alignment horizontal="left" vertical="center" indent="1"/>
    </xf>
    <xf numFmtId="4" fontId="65" fillId="62" borderId="32" applyNumberFormat="0" applyProtection="0">
      <alignment horizontal="left" vertical="center" indent="1"/>
    </xf>
    <xf numFmtId="4" fontId="66" fillId="64" borderId="21" applyNumberFormat="0" applyProtection="0">
      <alignment horizontal="left" vertical="center" indent="1"/>
    </xf>
    <xf numFmtId="4" fontId="67" fillId="63" borderId="1" applyNumberFormat="0" applyProtection="0">
      <alignment horizontal="left" vertical="center" indent="1"/>
    </xf>
    <xf numFmtId="4" fontId="65" fillId="62" borderId="32" applyNumberFormat="0" applyProtection="0">
      <alignment horizontal="left" vertical="center" indent="1"/>
    </xf>
    <xf numFmtId="0" fontId="14" fillId="0" borderId="0"/>
    <xf numFmtId="0" fontId="14" fillId="0" borderId="0"/>
    <xf numFmtId="0" fontId="65" fillId="62" borderId="32" applyNumberFormat="0" applyProtection="0">
      <alignment horizontal="left" vertical="top" indent="1"/>
    </xf>
    <xf numFmtId="0" fontId="65" fillId="62" borderId="32" applyNumberFormat="0" applyProtection="0">
      <alignment horizontal="left" vertical="top" indent="1"/>
    </xf>
    <xf numFmtId="0" fontId="65" fillId="62" borderId="32" applyNumberFormat="0" applyProtection="0">
      <alignment horizontal="left" vertical="top" indent="1"/>
    </xf>
    <xf numFmtId="0" fontId="70" fillId="62" borderId="32" applyNumberFormat="0" applyProtection="0">
      <alignment horizontal="left" vertical="top" indent="1"/>
    </xf>
    <xf numFmtId="0" fontId="14" fillId="0" borderId="0"/>
    <xf numFmtId="0" fontId="14" fillId="0" borderId="0"/>
    <xf numFmtId="4" fontId="65" fillId="6" borderId="0" applyNumberFormat="0" applyProtection="0">
      <alignment horizontal="left" vertical="center" indent="1"/>
    </xf>
    <xf numFmtId="4" fontId="65" fillId="6" borderId="0" applyNumberFormat="0" applyProtection="0">
      <alignment horizontal="left" vertical="center" indent="1"/>
    </xf>
    <xf numFmtId="4" fontId="66" fillId="24" borderId="21" applyNumberFormat="0" applyProtection="0">
      <alignment horizontal="left" vertical="center" indent="1"/>
    </xf>
    <xf numFmtId="4" fontId="67" fillId="0" borderId="33" applyNumberFormat="0" applyProtection="0">
      <alignment horizontal="left" vertical="center" wrapText="1" indent="1"/>
    </xf>
    <xf numFmtId="4" fontId="65" fillId="6" borderId="0" applyNumberFormat="0" applyProtection="0">
      <alignment horizontal="left" vertical="center" indent="1"/>
    </xf>
    <xf numFmtId="0" fontId="14" fillId="0" borderId="0"/>
    <xf numFmtId="4" fontId="65" fillId="0" borderId="0" applyNumberFormat="0" applyProtection="0">
      <alignment horizontal="left" vertical="center" indent="1"/>
    </xf>
    <xf numFmtId="0" fontId="14" fillId="0" borderId="0"/>
    <xf numFmtId="4" fontId="36" fillId="9" borderId="32" applyNumberFormat="0" applyProtection="0">
      <alignment horizontal="right" vertical="center"/>
    </xf>
    <xf numFmtId="4" fontId="36" fillId="9" borderId="32" applyNumberFormat="0" applyProtection="0">
      <alignment horizontal="right" vertical="center"/>
    </xf>
    <xf numFmtId="4" fontId="36" fillId="9" borderId="32" applyNumberFormat="0" applyProtection="0">
      <alignment horizontal="right" vertical="center"/>
    </xf>
    <xf numFmtId="4" fontId="66" fillId="9" borderId="21" applyNumberFormat="0" applyProtection="0">
      <alignment horizontal="right" vertical="center"/>
    </xf>
    <xf numFmtId="0" fontId="14" fillId="0" borderId="0"/>
    <xf numFmtId="0" fontId="14" fillId="0" borderId="0"/>
    <xf numFmtId="4" fontId="36" fillId="8" borderId="32" applyNumberFormat="0" applyProtection="0">
      <alignment horizontal="right" vertical="center"/>
    </xf>
    <xf numFmtId="4" fontId="36" fillId="8" borderId="32" applyNumberFormat="0" applyProtection="0">
      <alignment horizontal="right" vertical="center"/>
    </xf>
    <xf numFmtId="4" fontId="36" fillId="8" borderId="32" applyNumberFormat="0" applyProtection="0">
      <alignment horizontal="right" vertical="center"/>
    </xf>
    <xf numFmtId="4" fontId="66" fillId="65" borderId="21" applyNumberFormat="0" applyProtection="0">
      <alignment horizontal="right" vertical="center"/>
    </xf>
    <xf numFmtId="0" fontId="14" fillId="0" borderId="0"/>
    <xf numFmtId="0" fontId="14" fillId="0" borderId="0"/>
    <xf numFmtId="4" fontId="36" fillId="66" borderId="32" applyNumberFormat="0" applyProtection="0">
      <alignment horizontal="right" vertical="center"/>
    </xf>
    <xf numFmtId="4" fontId="36" fillId="66" borderId="32" applyNumberFormat="0" applyProtection="0">
      <alignment horizontal="right" vertical="center"/>
    </xf>
    <xf numFmtId="4" fontId="36" fillId="66" borderId="32" applyNumberFormat="0" applyProtection="0">
      <alignment horizontal="right" vertical="center"/>
    </xf>
    <xf numFmtId="4" fontId="66" fillId="66" borderId="33" applyNumberFormat="0" applyProtection="0">
      <alignment horizontal="right" vertical="center"/>
    </xf>
    <xf numFmtId="0" fontId="14" fillId="0" borderId="0"/>
    <xf numFmtId="0" fontId="14" fillId="0" borderId="0"/>
    <xf numFmtId="4" fontId="36" fillId="21" borderId="32" applyNumberFormat="0" applyProtection="0">
      <alignment horizontal="right" vertical="center"/>
    </xf>
    <xf numFmtId="4" fontId="36" fillId="21" borderId="32" applyNumberFormat="0" applyProtection="0">
      <alignment horizontal="right" vertical="center"/>
    </xf>
    <xf numFmtId="4" fontId="36" fillId="21" borderId="32" applyNumberFormat="0" applyProtection="0">
      <alignment horizontal="right" vertical="center"/>
    </xf>
    <xf numFmtId="4" fontId="66" fillId="21" borderId="21" applyNumberFormat="0" applyProtection="0">
      <alignment horizontal="right" vertical="center"/>
    </xf>
    <xf numFmtId="0" fontId="14" fillId="0" borderId="0"/>
    <xf numFmtId="0" fontId="14" fillId="0" borderId="0"/>
    <xf numFmtId="4" fontId="36" fillId="25" borderId="32" applyNumberFormat="0" applyProtection="0">
      <alignment horizontal="right" vertical="center"/>
    </xf>
    <xf numFmtId="4" fontId="36" fillId="25" borderId="32" applyNumberFormat="0" applyProtection="0">
      <alignment horizontal="right" vertical="center"/>
    </xf>
    <xf numFmtId="4" fontId="36" fillId="25" borderId="32" applyNumberFormat="0" applyProtection="0">
      <alignment horizontal="right" vertical="center"/>
    </xf>
    <xf numFmtId="4" fontId="66" fillId="25" borderId="21" applyNumberFormat="0" applyProtection="0">
      <alignment horizontal="right" vertical="center"/>
    </xf>
    <xf numFmtId="0" fontId="14" fillId="0" borderId="0"/>
    <xf numFmtId="0" fontId="14" fillId="0" borderId="0"/>
    <xf numFmtId="4" fontId="36" fillId="67" borderId="32" applyNumberFormat="0" applyProtection="0">
      <alignment horizontal="right" vertical="center"/>
    </xf>
    <xf numFmtId="4" fontId="36" fillId="67" borderId="32" applyNumberFormat="0" applyProtection="0">
      <alignment horizontal="right" vertical="center"/>
    </xf>
    <xf numFmtId="4" fontId="36" fillId="67" borderId="32" applyNumberFormat="0" applyProtection="0">
      <alignment horizontal="right" vertical="center"/>
    </xf>
    <xf numFmtId="4" fontId="66" fillId="67" borderId="21" applyNumberFormat="0" applyProtection="0">
      <alignment horizontal="right" vertical="center"/>
    </xf>
    <xf numFmtId="0" fontId="14" fillId="0" borderId="0"/>
    <xf numFmtId="0" fontId="14" fillId="0" borderId="0"/>
    <xf numFmtId="4" fontId="36" fillId="18" borderId="32" applyNumberFormat="0" applyProtection="0">
      <alignment horizontal="right" vertical="center"/>
    </xf>
    <xf numFmtId="4" fontId="36" fillId="18" borderId="32" applyNumberFormat="0" applyProtection="0">
      <alignment horizontal="right" vertical="center"/>
    </xf>
    <xf numFmtId="4" fontId="36" fillId="18" borderId="32" applyNumberFormat="0" applyProtection="0">
      <alignment horizontal="right" vertical="center"/>
    </xf>
    <xf numFmtId="4" fontId="66" fillId="18" borderId="21" applyNumberFormat="0" applyProtection="0">
      <alignment horizontal="right" vertical="center"/>
    </xf>
    <xf numFmtId="0" fontId="14" fillId="0" borderId="0"/>
    <xf numFmtId="0" fontId="14" fillId="0" borderId="0"/>
    <xf numFmtId="4" fontId="36" fillId="68" borderId="32" applyNumberFormat="0" applyProtection="0">
      <alignment horizontal="right" vertical="center"/>
    </xf>
    <xf numFmtId="4" fontId="36" fillId="68" borderId="32" applyNumberFormat="0" applyProtection="0">
      <alignment horizontal="right" vertical="center"/>
    </xf>
    <xf numFmtId="4" fontId="36" fillId="68" borderId="32" applyNumberFormat="0" applyProtection="0">
      <alignment horizontal="right" vertical="center"/>
    </xf>
    <xf numFmtId="4" fontId="66" fillId="68" borderId="21" applyNumberFormat="0" applyProtection="0">
      <alignment horizontal="right" vertical="center"/>
    </xf>
    <xf numFmtId="0" fontId="14" fillId="0" borderId="0"/>
    <xf numFmtId="0" fontId="14" fillId="0" borderId="0"/>
    <xf numFmtId="4" fontId="36" fillId="19" borderId="32" applyNumberFormat="0" applyProtection="0">
      <alignment horizontal="right" vertical="center"/>
    </xf>
    <xf numFmtId="4" fontId="36" fillId="19" borderId="32" applyNumberFormat="0" applyProtection="0">
      <alignment horizontal="right" vertical="center"/>
    </xf>
    <xf numFmtId="4" fontId="36" fillId="19" borderId="32" applyNumberFormat="0" applyProtection="0">
      <alignment horizontal="right" vertical="center"/>
    </xf>
    <xf numFmtId="4" fontId="66" fillId="19" borderId="21" applyNumberFormat="0" applyProtection="0">
      <alignment horizontal="right" vertical="center"/>
    </xf>
    <xf numFmtId="0" fontId="14" fillId="0" borderId="0"/>
    <xf numFmtId="0" fontId="14" fillId="0" borderId="0"/>
    <xf numFmtId="4" fontId="65" fillId="69" borderId="34" applyNumberFormat="0" applyProtection="0">
      <alignment horizontal="left" vertical="center" indent="1"/>
    </xf>
    <xf numFmtId="4" fontId="65" fillId="69" borderId="34" applyNumberFormat="0" applyProtection="0">
      <alignment horizontal="left" vertical="center" indent="1"/>
    </xf>
    <xf numFmtId="4" fontId="66" fillId="69" borderId="33" applyNumberFormat="0" applyProtection="0">
      <alignment horizontal="left" vertical="center" indent="1"/>
    </xf>
    <xf numFmtId="0" fontId="14" fillId="0" borderId="0"/>
    <xf numFmtId="0" fontId="14" fillId="0" borderId="0"/>
    <xf numFmtId="4" fontId="36" fillId="70" borderId="0" applyNumberFormat="0" applyProtection="0">
      <alignment horizontal="left" vertical="center" indent="1"/>
    </xf>
    <xf numFmtId="4" fontId="36" fillId="70" borderId="0" applyNumberFormat="0" applyProtection="0">
      <alignment horizontal="left" vertical="center" indent="1"/>
    </xf>
    <xf numFmtId="4" fontId="71" fillId="17" borderId="33" applyNumberFormat="0" applyProtection="0">
      <alignment horizontal="left" vertical="center" indent="1"/>
    </xf>
    <xf numFmtId="4" fontId="72" fillId="0" borderId="33" applyNumberFormat="0" applyProtection="0">
      <alignment horizontal="left" vertical="center" wrapText="1" indent="1"/>
    </xf>
    <xf numFmtId="4" fontId="36" fillId="70" borderId="0" applyNumberFormat="0" applyProtection="0">
      <alignment horizontal="left" vertical="center" indent="1"/>
    </xf>
    <xf numFmtId="0" fontId="14" fillId="0" borderId="0"/>
    <xf numFmtId="0" fontId="14" fillId="0" borderId="0"/>
    <xf numFmtId="4" fontId="73" fillId="17" borderId="0" applyNumberFormat="0" applyProtection="0">
      <alignment horizontal="left" vertical="center" indent="1"/>
    </xf>
    <xf numFmtId="4" fontId="73" fillId="17" borderId="0" applyNumberFormat="0" applyProtection="0">
      <alignment horizontal="left" vertical="center" indent="1"/>
    </xf>
    <xf numFmtId="4" fontId="71" fillId="17" borderId="33" applyNumberFormat="0" applyProtection="0">
      <alignment horizontal="left" vertical="center" indent="1"/>
    </xf>
    <xf numFmtId="4" fontId="73" fillId="17" borderId="0" applyNumberFormat="0" applyProtection="0">
      <alignment horizontal="left" vertical="center" indent="1"/>
    </xf>
    <xf numFmtId="0" fontId="14" fillId="0" borderId="0"/>
    <xf numFmtId="4" fontId="73" fillId="17" borderId="0" applyNumberFormat="0" applyProtection="0">
      <alignment horizontal="left" vertical="center" indent="1"/>
    </xf>
    <xf numFmtId="4" fontId="73" fillId="17" borderId="0" applyNumberFormat="0" applyProtection="0">
      <alignment horizontal="left" vertical="center" indent="1"/>
    </xf>
    <xf numFmtId="4" fontId="73" fillId="17" borderId="0" applyNumberFormat="0" applyProtection="0">
      <alignment horizontal="left" vertical="center" indent="1"/>
    </xf>
    <xf numFmtId="0" fontId="14" fillId="0" borderId="0"/>
    <xf numFmtId="4" fontId="36" fillId="6" borderId="32" applyNumberFormat="0" applyProtection="0">
      <alignment horizontal="right" vertical="center"/>
    </xf>
    <xf numFmtId="4" fontId="36" fillId="6" borderId="32" applyNumberFormat="0" applyProtection="0">
      <alignment horizontal="right" vertical="center"/>
    </xf>
    <xf numFmtId="4" fontId="36" fillId="6" borderId="32" applyNumberFormat="0" applyProtection="0">
      <alignment horizontal="right" vertical="center"/>
    </xf>
    <xf numFmtId="4" fontId="66" fillId="6" borderId="21" applyNumberFormat="0" applyProtection="0">
      <alignment horizontal="right" vertical="center"/>
    </xf>
    <xf numFmtId="0" fontId="14" fillId="0" borderId="0"/>
    <xf numFmtId="0" fontId="14" fillId="0" borderId="0"/>
    <xf numFmtId="4" fontId="63" fillId="70" borderId="0" applyNumberFormat="0" applyProtection="0">
      <alignment horizontal="left" vertical="center" indent="1"/>
    </xf>
    <xf numFmtId="4" fontId="63" fillId="70" borderId="0" applyNumberFormat="0" applyProtection="0">
      <alignment horizontal="left" vertical="center" indent="1"/>
    </xf>
    <xf numFmtId="4" fontId="66" fillId="70" borderId="33" applyNumberFormat="0" applyProtection="0">
      <alignment horizontal="left" vertical="center" indent="1"/>
    </xf>
    <xf numFmtId="4" fontId="63" fillId="70" borderId="0" applyNumberFormat="0" applyProtection="0">
      <alignment horizontal="left" vertical="center" indent="1"/>
    </xf>
    <xf numFmtId="0" fontId="14" fillId="0" borderId="0"/>
    <xf numFmtId="4" fontId="63" fillId="70" borderId="0" applyNumberFormat="0" applyProtection="0">
      <alignment horizontal="left" vertical="center" indent="1"/>
    </xf>
    <xf numFmtId="4" fontId="63" fillId="70" borderId="0" applyNumberFormat="0" applyProtection="0">
      <alignment horizontal="left" vertical="center" indent="1"/>
    </xf>
    <xf numFmtId="4" fontId="63" fillId="70" borderId="0" applyNumberFormat="0" applyProtection="0">
      <alignment horizontal="left" vertical="center" indent="1"/>
    </xf>
    <xf numFmtId="0" fontId="14" fillId="0" borderId="0"/>
    <xf numFmtId="4" fontId="63" fillId="6" borderId="0" applyNumberFormat="0" applyProtection="0">
      <alignment horizontal="left" vertical="center" indent="1"/>
    </xf>
    <xf numFmtId="4" fontId="63" fillId="6" borderId="0" applyNumberFormat="0" applyProtection="0">
      <alignment horizontal="left" vertical="center" indent="1"/>
    </xf>
    <xf numFmtId="4" fontId="66" fillId="6" borderId="33" applyNumberFormat="0" applyProtection="0">
      <alignment horizontal="left" vertical="center" indent="1"/>
    </xf>
    <xf numFmtId="4" fontId="63" fillId="6" borderId="0" applyNumberFormat="0" applyProtection="0">
      <alignment horizontal="left" vertical="center" indent="1"/>
    </xf>
    <xf numFmtId="0" fontId="14" fillId="0" borderId="0"/>
    <xf numFmtId="4" fontId="63" fillId="6" borderId="0" applyNumberFormat="0" applyProtection="0">
      <alignment horizontal="left" vertical="center" indent="1"/>
    </xf>
    <xf numFmtId="4" fontId="63" fillId="6" borderId="0" applyNumberFormat="0" applyProtection="0">
      <alignment horizontal="left" vertical="center" indent="1"/>
    </xf>
    <xf numFmtId="4" fontId="63" fillId="6" borderId="0" applyNumberFormat="0" applyProtection="0">
      <alignment horizontal="left" vertical="center" indent="1"/>
    </xf>
    <xf numFmtId="0" fontId="14" fillId="0" borderId="0"/>
    <xf numFmtId="0" fontId="3" fillId="0" borderId="33" applyNumberFormat="0" applyProtection="0">
      <alignment horizontal="left" vertical="center" wrapText="1" indent="1"/>
    </xf>
    <xf numFmtId="0" fontId="14" fillId="17" borderId="32" applyNumberFormat="0" applyProtection="0">
      <alignment horizontal="left" vertical="center" indent="1"/>
    </xf>
    <xf numFmtId="0" fontId="14" fillId="17" borderId="32" applyNumberFormat="0" applyProtection="0">
      <alignment horizontal="left" vertical="center" indent="1"/>
    </xf>
    <xf numFmtId="0" fontId="3" fillId="0" borderId="33" applyNumberFormat="0" applyProtection="0">
      <alignment horizontal="left" vertical="center" wrapText="1" indent="1"/>
    </xf>
    <xf numFmtId="0" fontId="14" fillId="17" borderId="32" applyNumberFormat="0" applyProtection="0">
      <alignment horizontal="left" vertical="center" indent="1"/>
    </xf>
    <xf numFmtId="0" fontId="14" fillId="17" borderId="32" applyNumberFormat="0" applyProtection="0">
      <alignment horizontal="left" vertical="center" indent="1"/>
    </xf>
    <xf numFmtId="0" fontId="14" fillId="0" borderId="0"/>
    <xf numFmtId="0" fontId="7" fillId="0" borderId="0" applyNumberFormat="0" applyProtection="0">
      <alignment horizontal="left" vertical="center" wrapText="1" indent="1" shrinkToFit="1"/>
    </xf>
    <xf numFmtId="0" fontId="14" fillId="0" borderId="0"/>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17" borderId="32" applyNumberFormat="0" applyProtection="0">
      <alignment horizontal="left" vertical="top" indent="1"/>
    </xf>
    <xf numFmtId="0" fontId="10" fillId="17" borderId="32" applyNumberFormat="0" applyProtection="0">
      <alignment horizontal="left" vertical="top" indent="1"/>
    </xf>
    <xf numFmtId="0" fontId="14" fillId="17" borderId="32" applyNumberFormat="0" applyProtection="0">
      <alignment horizontal="left" vertical="top" indent="1"/>
    </xf>
    <xf numFmtId="0" fontId="14" fillId="0" borderId="0"/>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0" borderId="0"/>
    <xf numFmtId="0" fontId="3" fillId="0" borderId="1" applyNumberFormat="0" applyProtection="0">
      <alignment horizontal="left" vertical="center" indent="1"/>
    </xf>
    <xf numFmtId="0" fontId="14" fillId="6" borderId="32" applyNumberFormat="0" applyProtection="0">
      <alignment horizontal="left" vertical="center" indent="1"/>
    </xf>
    <xf numFmtId="0" fontId="14" fillId="6" borderId="32" applyNumberFormat="0" applyProtection="0">
      <alignment horizontal="left" vertical="center" indent="1"/>
    </xf>
    <xf numFmtId="0" fontId="14" fillId="6" borderId="32" applyNumberFormat="0" applyProtection="0">
      <alignment horizontal="left" vertical="center" indent="1"/>
    </xf>
    <xf numFmtId="0" fontId="14" fillId="6" borderId="32" applyNumberFormat="0" applyProtection="0">
      <alignment horizontal="left" vertical="center" indent="1"/>
    </xf>
    <xf numFmtId="0" fontId="14" fillId="0" borderId="0"/>
    <xf numFmtId="0" fontId="7" fillId="0" borderId="0" applyNumberFormat="0" applyProtection="0">
      <alignment horizontal="left" vertical="center" wrapText="1" indent="1" shrinkToFit="1"/>
    </xf>
    <xf numFmtId="0" fontId="14" fillId="0" borderId="0"/>
    <xf numFmtId="0" fontId="14" fillId="6" borderId="32" applyNumberFormat="0" applyProtection="0">
      <alignment horizontal="left" vertical="top" indent="1"/>
    </xf>
    <xf numFmtId="0" fontId="14" fillId="6" borderId="32" applyNumberFormat="0" applyProtection="0">
      <alignment horizontal="left" vertical="top" indent="1"/>
    </xf>
    <xf numFmtId="0" fontId="14" fillId="6" borderId="32" applyNumberFormat="0" applyProtection="0">
      <alignment horizontal="left" vertical="top" indent="1"/>
    </xf>
    <xf numFmtId="0" fontId="14" fillId="6" borderId="32" applyNumberFormat="0" applyProtection="0">
      <alignment horizontal="left" vertical="top" indent="1"/>
    </xf>
    <xf numFmtId="0" fontId="10" fillId="6" borderId="32" applyNumberFormat="0" applyProtection="0">
      <alignment horizontal="left" vertical="top" indent="1"/>
    </xf>
    <xf numFmtId="0" fontId="14" fillId="6" borderId="32" applyNumberFormat="0" applyProtection="0">
      <alignment horizontal="left" vertical="top" indent="1"/>
    </xf>
    <xf numFmtId="0" fontId="14" fillId="0" borderId="0"/>
    <xf numFmtId="0" fontId="14" fillId="6" borderId="32" applyNumberFormat="0" applyProtection="0">
      <alignment horizontal="left" vertical="top" indent="1"/>
    </xf>
    <xf numFmtId="0" fontId="14" fillId="6" borderId="32" applyNumberFormat="0" applyProtection="0">
      <alignment horizontal="left" vertical="top" indent="1"/>
    </xf>
    <xf numFmtId="0" fontId="14" fillId="6" borderId="32" applyNumberFormat="0" applyProtection="0">
      <alignment horizontal="left" vertical="top" indent="1"/>
    </xf>
    <xf numFmtId="0" fontId="14" fillId="0" borderId="0"/>
    <xf numFmtId="0" fontId="3" fillId="0" borderId="1" applyNumberFormat="0" applyProtection="0">
      <alignment horizontal="left" vertical="center" indent="1"/>
    </xf>
    <xf numFmtId="0" fontId="14" fillId="14" borderId="32" applyNumberFormat="0" applyProtection="0">
      <alignment horizontal="left" vertical="center" indent="1"/>
    </xf>
    <xf numFmtId="0" fontId="14" fillId="14" borderId="32" applyNumberFormat="0" applyProtection="0">
      <alignment horizontal="left" vertical="center" indent="1"/>
    </xf>
    <xf numFmtId="0" fontId="14" fillId="14" borderId="32" applyNumberFormat="0" applyProtection="0">
      <alignment horizontal="left" vertical="center" indent="1"/>
    </xf>
    <xf numFmtId="0" fontId="14" fillId="14" borderId="32" applyNumberFormat="0" applyProtection="0">
      <alignment horizontal="left" vertical="center" indent="1"/>
    </xf>
    <xf numFmtId="0" fontId="14" fillId="0" borderId="0"/>
    <xf numFmtId="0" fontId="7" fillId="0" borderId="0" applyNumberFormat="0" applyProtection="0">
      <alignment horizontal="left" vertical="center" wrapText="1" indent="1" shrinkToFit="1"/>
    </xf>
    <xf numFmtId="0" fontId="14" fillId="0" borderId="0"/>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14" borderId="32" applyNumberFormat="0" applyProtection="0">
      <alignment horizontal="left" vertical="top" indent="1"/>
    </xf>
    <xf numFmtId="0" fontId="10" fillId="14" borderId="32" applyNumberFormat="0" applyProtection="0">
      <alignment horizontal="left" vertical="top" indent="1"/>
    </xf>
    <xf numFmtId="0" fontId="14" fillId="14" borderId="32" applyNumberFormat="0" applyProtection="0">
      <alignment horizontal="left" vertical="top" indent="1"/>
    </xf>
    <xf numFmtId="0" fontId="14" fillId="0" borderId="0"/>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0" borderId="0"/>
    <xf numFmtId="0" fontId="3" fillId="0" borderId="1" applyNumberFormat="0" applyProtection="0">
      <alignment horizontal="left" vertical="center" indent="1"/>
    </xf>
    <xf numFmtId="0" fontId="14" fillId="70" borderId="32" applyNumberFormat="0" applyProtection="0">
      <alignment horizontal="left" vertical="center" indent="1"/>
    </xf>
    <xf numFmtId="0" fontId="14" fillId="70" borderId="32" applyNumberFormat="0" applyProtection="0">
      <alignment horizontal="left" vertical="center" indent="1"/>
    </xf>
    <xf numFmtId="0" fontId="14" fillId="70" borderId="32" applyNumberFormat="0" applyProtection="0">
      <alignment horizontal="left" vertical="center" indent="1"/>
    </xf>
    <xf numFmtId="0" fontId="14" fillId="70" borderId="32" applyNumberFormat="0" applyProtection="0">
      <alignment horizontal="left" vertical="center" indent="1"/>
    </xf>
    <xf numFmtId="0" fontId="14" fillId="0" borderId="0"/>
    <xf numFmtId="0" fontId="14" fillId="0" borderId="1" applyNumberFormat="0" applyProtection="0">
      <alignment horizontal="left" vertical="center" indent="1"/>
    </xf>
    <xf numFmtId="0" fontId="14" fillId="0" borderId="0"/>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70" borderId="32" applyNumberFormat="0" applyProtection="0">
      <alignment horizontal="left" vertical="top" indent="1"/>
    </xf>
    <xf numFmtId="0" fontId="10" fillId="70" borderId="32" applyNumberFormat="0" applyProtection="0">
      <alignment horizontal="left" vertical="top" indent="1"/>
    </xf>
    <xf numFmtId="0" fontId="14" fillId="70" borderId="32" applyNumberFormat="0" applyProtection="0">
      <alignment horizontal="left" vertical="top" indent="1"/>
    </xf>
    <xf numFmtId="0" fontId="14" fillId="0" borderId="0"/>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0" borderId="0"/>
    <xf numFmtId="0" fontId="14" fillId="12" borderId="1" applyNumberFormat="0">
      <protection locked="0"/>
    </xf>
    <xf numFmtId="0" fontId="14" fillId="12" borderId="1" applyNumberFormat="0">
      <protection locked="0"/>
    </xf>
    <xf numFmtId="0" fontId="10" fillId="12" borderId="35" applyNumberFormat="0">
      <protection locked="0"/>
    </xf>
    <xf numFmtId="0" fontId="14" fillId="12" borderId="1" applyNumberFormat="0">
      <protection locked="0"/>
    </xf>
    <xf numFmtId="0" fontId="14" fillId="0" borderId="0"/>
    <xf numFmtId="0" fontId="14" fillId="12" borderId="1" applyNumberFormat="0">
      <protection locked="0"/>
    </xf>
    <xf numFmtId="0" fontId="14" fillId="12" borderId="1" applyNumberFormat="0">
      <protection locked="0"/>
    </xf>
    <xf numFmtId="0" fontId="14" fillId="12" borderId="1" applyNumberFormat="0">
      <protection locked="0"/>
    </xf>
    <xf numFmtId="0" fontId="74" fillId="17" borderId="36" applyBorder="0"/>
    <xf numFmtId="0" fontId="14" fillId="0" borderId="0"/>
    <xf numFmtId="4" fontId="36" fillId="10" borderId="32" applyNumberFormat="0" applyProtection="0">
      <alignment vertical="center"/>
    </xf>
    <xf numFmtId="4" fontId="36" fillId="10" borderId="32" applyNumberFormat="0" applyProtection="0">
      <alignment vertical="center"/>
    </xf>
    <xf numFmtId="4" fontId="36" fillId="10" borderId="32" applyNumberFormat="0" applyProtection="0">
      <alignment vertical="center"/>
    </xf>
    <xf numFmtId="4" fontId="75" fillId="10" borderId="32" applyNumberFormat="0" applyProtection="0">
      <alignment vertical="center"/>
    </xf>
    <xf numFmtId="0" fontId="14" fillId="0" borderId="0"/>
    <xf numFmtId="0" fontId="14" fillId="0" borderId="0"/>
    <xf numFmtId="4" fontId="76" fillId="10" borderId="32" applyNumberFormat="0" applyProtection="0">
      <alignment vertical="center"/>
    </xf>
    <xf numFmtId="4" fontId="76" fillId="10" borderId="32" applyNumberFormat="0" applyProtection="0">
      <alignment vertical="center"/>
    </xf>
    <xf numFmtId="4" fontId="76" fillId="10" borderId="32" applyNumberFormat="0" applyProtection="0">
      <alignment vertical="center"/>
    </xf>
    <xf numFmtId="4" fontId="69" fillId="60" borderId="1" applyNumberFormat="0" applyProtection="0">
      <alignment vertical="center"/>
    </xf>
    <xf numFmtId="0" fontId="14" fillId="0" borderId="0"/>
    <xf numFmtId="0" fontId="14" fillId="0" borderId="0"/>
    <xf numFmtId="4" fontId="36" fillId="10" borderId="32" applyNumberFormat="0" applyProtection="0">
      <alignment horizontal="left" vertical="center" indent="1"/>
    </xf>
    <xf numFmtId="4" fontId="36" fillId="10" borderId="32" applyNumberFormat="0" applyProtection="0">
      <alignment horizontal="left" vertical="center" indent="1"/>
    </xf>
    <xf numFmtId="4" fontId="36" fillId="10" borderId="32" applyNumberFormat="0" applyProtection="0">
      <alignment horizontal="left" vertical="center" indent="1"/>
    </xf>
    <xf numFmtId="4" fontId="75" fillId="20" borderId="32" applyNumberFormat="0" applyProtection="0">
      <alignment horizontal="left" vertical="center" indent="1"/>
    </xf>
    <xf numFmtId="0" fontId="14" fillId="0" borderId="0"/>
    <xf numFmtId="0" fontId="14" fillId="0" borderId="0"/>
    <xf numFmtId="0" fontId="36" fillId="10" borderId="32" applyNumberFormat="0" applyProtection="0">
      <alignment horizontal="left" vertical="top" indent="1"/>
    </xf>
    <xf numFmtId="0" fontId="36" fillId="10" borderId="32" applyNumberFormat="0" applyProtection="0">
      <alignment horizontal="left" vertical="top" indent="1"/>
    </xf>
    <xf numFmtId="0" fontId="36" fillId="10" borderId="32" applyNumberFormat="0" applyProtection="0">
      <alignment horizontal="left" vertical="top" indent="1"/>
    </xf>
    <xf numFmtId="0" fontId="75" fillId="10" borderId="32" applyNumberFormat="0" applyProtection="0">
      <alignment horizontal="left" vertical="top" indent="1"/>
    </xf>
    <xf numFmtId="0" fontId="14" fillId="0" borderId="0"/>
    <xf numFmtId="4" fontId="77" fillId="0" borderId="0" applyNumberFormat="0" applyProtection="0">
      <alignment horizontal="right" vertical="center"/>
    </xf>
    <xf numFmtId="4" fontId="72" fillId="63" borderId="1" applyNumberFormat="0" applyProtection="0">
      <alignment horizontal="right" vertical="center"/>
    </xf>
    <xf numFmtId="4" fontId="77" fillId="0" borderId="0" applyNumberFormat="0" applyProtection="0">
      <alignment horizontal="right"/>
    </xf>
    <xf numFmtId="4" fontId="36" fillId="70" borderId="32" applyNumberFormat="0" applyProtection="0">
      <alignment horizontal="right" vertical="center"/>
    </xf>
    <xf numFmtId="4" fontId="36" fillId="70" borderId="32" applyNumberFormat="0" applyProtection="0">
      <alignment horizontal="right" vertical="center"/>
    </xf>
    <xf numFmtId="4" fontId="36" fillId="0" borderId="1" applyNumberFormat="0" applyProtection="0">
      <alignment horizontal="right" vertical="center"/>
    </xf>
    <xf numFmtId="4" fontId="77" fillId="0" borderId="0" applyNumberFormat="0" applyProtection="0">
      <alignment horizontal="right"/>
    </xf>
    <xf numFmtId="0" fontId="14" fillId="0" borderId="0"/>
    <xf numFmtId="4" fontId="76" fillId="70" borderId="32" applyNumberFormat="0" applyProtection="0">
      <alignment horizontal="right" vertical="center"/>
    </xf>
    <xf numFmtId="4" fontId="76" fillId="70" borderId="32" applyNumberFormat="0" applyProtection="0">
      <alignment horizontal="right" vertical="center"/>
    </xf>
    <xf numFmtId="4" fontId="76" fillId="70" borderId="32" applyNumberFormat="0" applyProtection="0">
      <alignment horizontal="right" vertical="center"/>
    </xf>
    <xf numFmtId="4" fontId="69" fillId="63" borderId="21" applyNumberFormat="0" applyProtection="0">
      <alignment horizontal="right" vertical="center"/>
    </xf>
    <xf numFmtId="0" fontId="14" fillId="0" borderId="0"/>
    <xf numFmtId="4" fontId="36" fillId="6" borderId="32" applyNumberFormat="0" applyProtection="0">
      <alignment horizontal="left" vertical="center" indent="1"/>
    </xf>
    <xf numFmtId="4" fontId="36" fillId="6" borderId="32" applyNumberFormat="0" applyProtection="0">
      <alignment horizontal="left" vertical="center" indent="1"/>
    </xf>
    <xf numFmtId="4" fontId="36" fillId="6" borderId="32" applyNumberFormat="0" applyProtection="0">
      <alignment horizontal="left" vertical="center" indent="1"/>
    </xf>
    <xf numFmtId="4" fontId="66" fillId="24" borderId="21" applyNumberFormat="0" applyProtection="0">
      <alignment horizontal="left" vertical="center" indent="1"/>
    </xf>
    <xf numFmtId="4" fontId="77" fillId="0" borderId="1" applyNumberFormat="0" applyProtection="0">
      <alignment horizontal="left" wrapText="1" indent="1"/>
    </xf>
    <xf numFmtId="4" fontId="72" fillId="63" borderId="1" applyNumberFormat="0" applyProtection="0">
      <alignment horizontal="left" vertical="center" indent="1"/>
    </xf>
    <xf numFmtId="4" fontId="77" fillId="0" borderId="0" applyNumberFormat="0" applyProtection="0">
      <alignment horizontal="left" wrapText="1" indent="1"/>
    </xf>
    <xf numFmtId="4" fontId="36" fillId="6" borderId="32" applyNumberFormat="0" applyProtection="0">
      <alignment horizontal="left" vertical="center" indent="1"/>
    </xf>
    <xf numFmtId="4" fontId="36" fillId="0" borderId="1" applyNumberFormat="0" applyProtection="0">
      <alignment horizontal="left" wrapText="1" indent="1"/>
    </xf>
    <xf numFmtId="4" fontId="77" fillId="0" borderId="0" applyNumberFormat="0" applyProtection="0">
      <alignment horizontal="left" wrapText="1" indent="1" shrinkToFit="1"/>
    </xf>
    <xf numFmtId="0" fontId="14" fillId="0" borderId="0"/>
    <xf numFmtId="0" fontId="36" fillId="6" borderId="32" applyNumberFormat="0" applyProtection="0">
      <alignment horizontal="left" vertical="top" indent="1"/>
    </xf>
    <xf numFmtId="0" fontId="36" fillId="6" borderId="32" applyNumberFormat="0" applyProtection="0">
      <alignment horizontal="left" vertical="top" indent="1"/>
    </xf>
    <xf numFmtId="0" fontId="36" fillId="6" borderId="32" applyNumberFormat="0" applyProtection="0">
      <alignment horizontal="left" vertical="top" indent="1"/>
    </xf>
    <xf numFmtId="0" fontId="75" fillId="6" borderId="32" applyNumberFormat="0" applyProtection="0">
      <alignment horizontal="left" vertical="top" indent="1"/>
    </xf>
    <xf numFmtId="0" fontId="14" fillId="0" borderId="0"/>
    <xf numFmtId="0" fontId="14" fillId="0" borderId="0"/>
    <xf numFmtId="4" fontId="78" fillId="71" borderId="0" applyNumberFormat="0" applyProtection="0">
      <alignment horizontal="left" vertical="center" indent="1"/>
    </xf>
    <xf numFmtId="4" fontId="78" fillId="71" borderId="0" applyNumberFormat="0" applyProtection="0">
      <alignment horizontal="left" vertical="center" indent="1"/>
    </xf>
    <xf numFmtId="4" fontId="79" fillId="71" borderId="33" applyNumberFormat="0" applyProtection="0">
      <alignment horizontal="left" vertical="center" indent="1"/>
    </xf>
    <xf numFmtId="4" fontId="78" fillId="71" borderId="0" applyNumberFormat="0" applyProtection="0">
      <alignment horizontal="left" vertical="center" indent="1"/>
    </xf>
    <xf numFmtId="0" fontId="14" fillId="0" borderId="0"/>
    <xf numFmtId="4" fontId="78" fillId="71" borderId="0" applyNumberFormat="0" applyProtection="0">
      <alignment horizontal="left" vertical="center" indent="1"/>
    </xf>
    <xf numFmtId="4" fontId="78" fillId="71" borderId="0" applyNumberFormat="0" applyProtection="0">
      <alignment horizontal="left" vertical="center" indent="1"/>
    </xf>
    <xf numFmtId="4" fontId="78" fillId="71" borderId="0" applyNumberFormat="0" applyProtection="0">
      <alignment horizontal="left" vertical="center" indent="1"/>
    </xf>
    <xf numFmtId="0" fontId="66" fillId="72" borderId="1"/>
    <xf numFmtId="0" fontId="14" fillId="0" borderId="0"/>
    <xf numFmtId="4" fontId="80" fillId="70" borderId="32" applyNumberFormat="0" applyProtection="0">
      <alignment horizontal="right" vertical="center"/>
    </xf>
    <xf numFmtId="4" fontId="80" fillId="70" borderId="32" applyNumberFormat="0" applyProtection="0">
      <alignment horizontal="right" vertical="center"/>
    </xf>
    <xf numFmtId="4" fontId="80" fillId="70" borderId="32" applyNumberFormat="0" applyProtection="0">
      <alignment horizontal="right" vertical="center"/>
    </xf>
    <xf numFmtId="4" fontId="81" fillId="12" borderId="21" applyNumberFormat="0" applyProtection="0">
      <alignment horizontal="right" vertical="center"/>
    </xf>
    <xf numFmtId="4" fontId="5" fillId="0" borderId="1" applyNumberFormat="0" applyProtection="0">
      <alignment horizontal="right" vertical="center"/>
    </xf>
    <xf numFmtId="4" fontId="80" fillId="70" borderId="32" applyNumberFormat="0" applyProtection="0">
      <alignment horizontal="right" vertical="center"/>
    </xf>
    <xf numFmtId="0" fontId="14" fillId="0" borderId="0"/>
    <xf numFmtId="0" fontId="82" fillId="0" borderId="0" applyNumberFormat="0" applyFill="0" applyBorder="0" applyAlignment="0" applyProtection="0"/>
    <xf numFmtId="3" fontId="48" fillId="0" borderId="0">
      <protection locked="0"/>
    </xf>
    <xf numFmtId="167" fontId="48" fillId="0" borderId="0">
      <protection locked="0"/>
    </xf>
    <xf numFmtId="0" fontId="83" fillId="0" borderId="0"/>
    <xf numFmtId="0" fontId="83" fillId="0" borderId="0"/>
    <xf numFmtId="0" fontId="82" fillId="0" borderId="0" applyNumberFormat="0" applyFill="0" applyBorder="0" applyAlignment="0" applyProtection="0"/>
    <xf numFmtId="0" fontId="82" fillId="0" borderId="0" applyNumberFormat="0" applyFill="0" applyBorder="0" applyAlignment="0" applyProtection="0"/>
    <xf numFmtId="0" fontId="84" fillId="0" borderId="0" applyNumberFormat="0" applyFill="0" applyBorder="0" applyAlignment="0" applyProtection="0"/>
    <xf numFmtId="0" fontId="49" fillId="0" borderId="37" applyNumberFormat="0" applyFill="0" applyAlignment="0" applyProtection="0"/>
    <xf numFmtId="0" fontId="49" fillId="0" borderId="37" applyNumberFormat="0" applyFill="0" applyAlignment="0" applyProtection="0"/>
    <xf numFmtId="169" fontId="50" fillId="2" borderId="0" applyBorder="0" applyProtection="0"/>
    <xf numFmtId="171" fontId="50" fillId="2" borderId="0" applyBorder="0" applyProtection="0"/>
    <xf numFmtId="169" fontId="48" fillId="2" borderId="0" applyBorder="0" applyProtection="0"/>
    <xf numFmtId="169" fontId="48" fillId="2" borderId="0" applyBorder="0" applyProtection="0"/>
    <xf numFmtId="169" fontId="50" fillId="2" borderId="0" applyBorder="0" applyProtection="0"/>
    <xf numFmtId="169" fontId="48" fillId="2" borderId="0" applyBorder="0" applyProtection="0"/>
    <xf numFmtId="169" fontId="48" fillId="2" borderId="0" applyBorder="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14" fillId="0" borderId="0"/>
    <xf numFmtId="0" fontId="83" fillId="0" borderId="0"/>
    <xf numFmtId="0" fontId="39" fillId="73" borderId="0" applyNumberFormat="0" applyBorder="0" applyAlignment="0" applyProtection="0"/>
    <xf numFmtId="0" fontId="39" fillId="66" borderId="0" applyNumberFormat="0" applyBorder="0" applyAlignment="0" applyProtection="0"/>
    <xf numFmtId="0" fontId="37" fillId="7"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37" fillId="14" borderId="0" applyNumberFormat="0" applyBorder="0" applyAlignment="0" applyProtection="0"/>
    <xf numFmtId="0" fontId="37" fillId="8" borderId="0" applyNumberFormat="0" applyBorder="0" applyAlignment="0" applyProtection="0"/>
    <xf numFmtId="0" fontId="37" fillId="19"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21" borderId="0" applyNumberFormat="0" applyBorder="0" applyAlignment="0" applyProtection="0"/>
    <xf numFmtId="0" fontId="39" fillId="24" borderId="0" applyNumberFormat="0" applyBorder="0" applyAlignment="0" applyProtection="0"/>
    <xf numFmtId="0" fontId="39" fillId="67" borderId="0" applyNumberFormat="0" applyBorder="0" applyAlignment="0" applyProtection="0"/>
    <xf numFmtId="0" fontId="39" fillId="22" borderId="0" applyNumberFormat="0" applyBorder="0" applyAlignment="0" applyProtection="0"/>
    <xf numFmtId="0" fontId="39" fillId="8" borderId="0" applyNumberFormat="0" applyBorder="0" applyAlignment="0" applyProtection="0"/>
    <xf numFmtId="0" fontId="39" fillId="19"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88" fillId="20" borderId="20" applyNumberFormat="0" applyAlignment="0" applyProtection="0"/>
    <xf numFmtId="0" fontId="99" fillId="0" borderId="0" applyNumberFormat="0" applyFill="0" applyBorder="0" applyAlignment="0" applyProtection="0"/>
    <xf numFmtId="0" fontId="94" fillId="16" borderId="20" applyNumberFormat="0" applyAlignment="0" applyProtection="0"/>
    <xf numFmtId="0" fontId="97" fillId="20" borderId="31" applyNumberFormat="0" applyAlignment="0" applyProtection="0"/>
    <xf numFmtId="0" fontId="98" fillId="0" borderId="40" applyNumberFormat="0" applyFill="0" applyAlignment="0" applyProtection="0"/>
    <xf numFmtId="0" fontId="90" fillId="11" borderId="0" applyNumberFormat="0" applyBorder="0" applyAlignment="0" applyProtection="0"/>
    <xf numFmtId="0" fontId="96" fillId="62" borderId="0" applyNumberFormat="0" applyBorder="0" applyAlignment="0" applyProtection="0"/>
    <xf numFmtId="0" fontId="71" fillId="0" borderId="0"/>
    <xf numFmtId="0" fontId="2" fillId="0" borderId="0"/>
    <xf numFmtId="0" fontId="101" fillId="0" borderId="0"/>
    <xf numFmtId="0" fontId="101" fillId="0" borderId="0"/>
    <xf numFmtId="0" fontId="84" fillId="0" borderId="0" applyNumberFormat="0" applyFill="0" applyBorder="0" applyAlignment="0" applyProtection="0"/>
    <xf numFmtId="0" fontId="102" fillId="0" borderId="0"/>
    <xf numFmtId="0" fontId="14" fillId="0" borderId="0"/>
    <xf numFmtId="0" fontId="14" fillId="0" borderId="0"/>
    <xf numFmtId="0" fontId="52" fillId="0" borderId="0" applyNumberFormat="0" applyFill="0" applyBorder="0" applyAlignment="0" applyProtection="0"/>
    <xf numFmtId="0" fontId="89" fillId="74" borderId="22" applyNumberFormat="0" applyAlignment="0" applyProtection="0"/>
    <xf numFmtId="0" fontId="71" fillId="10" borderId="30" applyNumberFormat="0" applyFont="0" applyAlignment="0" applyProtection="0"/>
    <xf numFmtId="0" fontId="95" fillId="0" borderId="41" applyNumberFormat="0" applyFill="0" applyAlignment="0" applyProtection="0"/>
    <xf numFmtId="4" fontId="68" fillId="64" borderId="32" applyNumberFormat="0" applyProtection="0">
      <alignment vertical="center"/>
    </xf>
    <xf numFmtId="4" fontId="65" fillId="64" borderId="32" applyNumberFormat="0" applyProtection="0">
      <alignment horizontal="left" vertical="center" indent="1"/>
    </xf>
    <xf numFmtId="0" fontId="65" fillId="64" borderId="32" applyNumberFormat="0" applyProtection="0">
      <alignment horizontal="left" vertical="top" indent="1"/>
    </xf>
    <xf numFmtId="4" fontId="100" fillId="0" borderId="1" applyNumberFormat="0" applyProtection="0">
      <alignment horizontal="left" vertical="center" indent="1"/>
    </xf>
    <xf numFmtId="4" fontId="73" fillId="75" borderId="0" applyNumberFormat="0" applyProtection="0">
      <alignment horizontal="left" vertical="center" indent="1"/>
    </xf>
    <xf numFmtId="4" fontId="63" fillId="76" borderId="0" applyNumberFormat="0" applyProtection="0">
      <alignment horizontal="left" vertical="center" indent="1"/>
    </xf>
    <xf numFmtId="0" fontId="14" fillId="75" borderId="32" applyNumberFormat="0" applyProtection="0">
      <alignment horizontal="left" vertical="top" indent="1"/>
    </xf>
    <xf numFmtId="0" fontId="14" fillId="76" borderId="32" applyNumberFormat="0" applyProtection="0">
      <alignment horizontal="left" vertical="top" indent="1"/>
    </xf>
    <xf numFmtId="0" fontId="14" fillId="77" borderId="32" applyNumberFormat="0" applyProtection="0">
      <alignment horizontal="left" vertical="top" indent="1"/>
    </xf>
    <xf numFmtId="0" fontId="7" fillId="0" borderId="0" applyNumberFormat="0" applyProtection="0">
      <alignment horizontal="left" wrapText="1" indent="1" shrinkToFit="1"/>
    </xf>
    <xf numFmtId="0" fontId="7" fillId="0" borderId="1" applyNumberFormat="0" applyProtection="0">
      <alignment horizontal="left" vertical="center" indent="1"/>
    </xf>
    <xf numFmtId="0" fontId="14" fillId="78" borderId="32" applyNumberFormat="0" applyProtection="0">
      <alignment horizontal="left" vertical="top" indent="1"/>
    </xf>
    <xf numFmtId="0" fontId="14" fillId="63" borderId="1" applyNumberFormat="0">
      <protection locked="0"/>
    </xf>
    <xf numFmtId="4" fontId="36" fillId="60" borderId="32" applyNumberFormat="0" applyProtection="0">
      <alignment vertical="center"/>
    </xf>
    <xf numFmtId="4" fontId="76" fillId="60" borderId="32" applyNumberFormat="0" applyProtection="0">
      <alignment vertical="center"/>
    </xf>
    <xf numFmtId="4" fontId="36" fillId="60" borderId="32" applyNumberFormat="0" applyProtection="0">
      <alignment horizontal="left" vertical="center" indent="1"/>
    </xf>
    <xf numFmtId="0" fontId="36" fillId="60" borderId="32" applyNumberFormat="0" applyProtection="0">
      <alignment horizontal="left" vertical="top" indent="1"/>
    </xf>
    <xf numFmtId="4" fontId="77" fillId="0" borderId="0" applyNumberFormat="0" applyProtection="0">
      <alignment horizontal="right" wrapText="1" shrinkToFit="1"/>
    </xf>
    <xf numFmtId="4" fontId="77" fillId="0" borderId="1" applyNumberFormat="0" applyProtection="0">
      <alignment horizontal="right" vertical="center"/>
    </xf>
    <xf numFmtId="4" fontId="77" fillId="0" borderId="0" applyNumberFormat="0" applyProtection="0">
      <alignment horizontal="left" wrapText="1" indent="1" shrinkToFit="1"/>
    </xf>
    <xf numFmtId="0" fontId="36" fillId="76" borderId="32" applyNumberFormat="0" applyProtection="0">
      <alignment horizontal="left" vertical="top" indent="1"/>
    </xf>
    <xf numFmtId="0" fontId="87" fillId="9" borderId="0" applyNumberFormat="0" applyBorder="0" applyAlignment="0" applyProtection="0"/>
    <xf numFmtId="0" fontId="91" fillId="0" borderId="38" applyNumberFormat="0" applyFill="0" applyAlignment="0" applyProtection="0"/>
    <xf numFmtId="0" fontId="92" fillId="0" borderId="24" applyNumberFormat="0" applyFill="0" applyAlignment="0" applyProtection="0"/>
    <xf numFmtId="0" fontId="93" fillId="0" borderId="39" applyNumberFormat="0" applyFill="0" applyAlignment="0" applyProtection="0"/>
    <xf numFmtId="0" fontId="93" fillId="0" borderId="0" applyNumberFormat="0" applyFill="0" applyBorder="0" applyAlignment="0" applyProtection="0"/>
    <xf numFmtId="0" fontId="93" fillId="0" borderId="39" applyNumberFormat="0" applyFill="0" applyAlignment="0" applyProtection="0"/>
    <xf numFmtId="0" fontId="41" fillId="37"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50" borderId="0" applyNumberFormat="0" applyBorder="0" applyAlignment="0" applyProtection="0"/>
    <xf numFmtId="0" fontId="56" fillId="0" borderId="26" applyNumberFormat="0" applyFill="0" applyAlignment="0" applyProtection="0"/>
    <xf numFmtId="4" fontId="65" fillId="0" borderId="0" applyNumberFormat="0" applyProtection="0">
      <alignment horizontal="left" indent="1"/>
    </xf>
    <xf numFmtId="0" fontId="7" fillId="0" borderId="0" applyNumberFormat="0" applyProtection="0">
      <alignment horizontal="left" vertical="center" indent="1"/>
    </xf>
    <xf numFmtId="0" fontId="7" fillId="0" borderId="0" applyNumberFormat="0" applyProtection="0">
      <alignment horizontal="left" vertical="center" indent="1"/>
    </xf>
    <xf numFmtId="0" fontId="7" fillId="0" borderId="0" applyNumberFormat="0" applyProtection="0">
      <alignment horizontal="left" vertical="center" indent="1"/>
    </xf>
    <xf numFmtId="4" fontId="36" fillId="6" borderId="32" applyNumberFormat="0" applyProtection="0">
      <alignment horizontal="left" vertical="center" indent="1"/>
    </xf>
    <xf numFmtId="0" fontId="56" fillId="0" borderId="26" applyNumberFormat="0" applyFill="0" applyAlignment="0" applyProtection="0"/>
    <xf numFmtId="0" fontId="56" fillId="0" borderId="26" applyNumberFormat="0" applyFill="0" applyAlignment="0" applyProtection="0"/>
    <xf numFmtId="0" fontId="34" fillId="0" borderId="0"/>
    <xf numFmtId="0" fontId="14" fillId="0" borderId="0"/>
    <xf numFmtId="172" fontId="14" fillId="0" borderId="0" applyFont="0" applyFill="0" applyBorder="0" applyAlignment="0" applyProtection="0"/>
    <xf numFmtId="9" fontId="34" fillId="0" borderId="0" applyFont="0" applyFill="0" applyBorder="0" applyAlignment="0" applyProtection="0"/>
    <xf numFmtId="164" fontId="22"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0" fontId="102" fillId="0" borderId="0"/>
    <xf numFmtId="0" fontId="41" fillId="32" borderId="0" applyNumberFormat="0" applyBorder="0" applyAlignment="0" applyProtection="0"/>
    <xf numFmtId="0" fontId="41" fillId="38" borderId="0" applyNumberFormat="0" applyBorder="0" applyAlignment="0" applyProtection="0"/>
    <xf numFmtId="0" fontId="41" fillId="37"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50" borderId="0" applyNumberFormat="0" applyBorder="0" applyAlignment="0" applyProtection="0"/>
    <xf numFmtId="0" fontId="44" fillId="52" borderId="71" applyNumberFormat="0" applyAlignment="0" applyProtection="0"/>
    <xf numFmtId="0" fontId="41" fillId="50" borderId="0" applyNumberFormat="0" applyBorder="0" applyAlignment="0" applyProtection="0"/>
    <xf numFmtId="0" fontId="41" fillId="46" borderId="0" applyNumberFormat="0" applyBorder="0" applyAlignment="0" applyProtection="0"/>
    <xf numFmtId="0" fontId="59" fillId="48" borderId="71" applyNumberFormat="0" applyAlignment="0" applyProtection="0"/>
    <xf numFmtId="0" fontId="14" fillId="47" borderId="72" applyNumberFormat="0" applyFont="0" applyAlignment="0" applyProtection="0"/>
    <xf numFmtId="0" fontId="64" fillId="52" borderId="73" applyNumberFormat="0" applyAlignment="0" applyProtection="0"/>
    <xf numFmtId="4" fontId="100" fillId="0" borderId="0" applyNumberFormat="0" applyProtection="0"/>
    <xf numFmtId="4" fontId="68" fillId="64" borderId="74" applyNumberFormat="0" applyProtection="0">
      <alignment vertical="center"/>
    </xf>
    <xf numFmtId="4" fontId="100" fillId="0" borderId="0" applyNumberFormat="0" applyProtection="0">
      <alignment horizontal="left" wrapText="1" indent="1" shrinkToFit="1"/>
    </xf>
    <xf numFmtId="0" fontId="65" fillId="64" borderId="74" applyNumberFormat="0" applyProtection="0">
      <alignment horizontal="left" vertical="top" indent="1"/>
    </xf>
    <xf numFmtId="4" fontId="77" fillId="0" borderId="75" applyNumberFormat="0" applyProtection="0">
      <alignment horizontal="left" vertical="center" indent="1"/>
    </xf>
    <xf numFmtId="4" fontId="36" fillId="9" borderId="74" applyNumberFormat="0" applyProtection="0">
      <alignment horizontal="right" vertical="center"/>
    </xf>
    <xf numFmtId="4" fontId="36" fillId="8" borderId="74" applyNumberFormat="0" applyProtection="0">
      <alignment horizontal="right" vertical="center"/>
    </xf>
    <xf numFmtId="4" fontId="36" fillId="66" borderId="74" applyNumberFormat="0" applyProtection="0">
      <alignment horizontal="right" vertical="center"/>
    </xf>
    <xf numFmtId="4" fontId="36" fillId="21" borderId="74" applyNumberFormat="0" applyProtection="0">
      <alignment horizontal="right" vertical="center"/>
    </xf>
    <xf numFmtId="4" fontId="36" fillId="25" borderId="74" applyNumberFormat="0" applyProtection="0">
      <alignment horizontal="right" vertical="center"/>
    </xf>
    <xf numFmtId="4" fontId="36" fillId="67" borderId="74" applyNumberFormat="0" applyProtection="0">
      <alignment horizontal="right" vertical="center"/>
    </xf>
    <xf numFmtId="4" fontId="36" fillId="18" borderId="74" applyNumberFormat="0" applyProtection="0">
      <alignment horizontal="right" vertical="center"/>
    </xf>
    <xf numFmtId="4" fontId="36" fillId="68" borderId="74" applyNumberFormat="0" applyProtection="0">
      <alignment horizontal="right" vertical="center"/>
    </xf>
    <xf numFmtId="4" fontId="36" fillId="19" borderId="74" applyNumberFormat="0" applyProtection="0">
      <alignment horizontal="right" vertical="center"/>
    </xf>
    <xf numFmtId="0" fontId="41" fillId="37" borderId="0" applyNumberFormat="0" applyBorder="0" applyAlignment="0" applyProtection="0"/>
    <xf numFmtId="4" fontId="36" fillId="6" borderId="74" applyNumberFormat="0" applyProtection="0">
      <alignment horizontal="right" vertical="center"/>
    </xf>
    <xf numFmtId="0" fontId="7" fillId="0" borderId="0" applyNumberFormat="0" applyProtection="0">
      <alignment horizontal="left" wrapText="1" indent="1" shrinkToFit="1"/>
    </xf>
    <xf numFmtId="0" fontId="14" fillId="75" borderId="74" applyNumberFormat="0" applyProtection="0">
      <alignment horizontal="left" vertical="top" indent="1"/>
    </xf>
    <xf numFmtId="0" fontId="7" fillId="0" borderId="0" applyNumberFormat="0" applyProtection="0">
      <alignment horizontal="left" wrapText="1" indent="1" shrinkToFit="1"/>
    </xf>
    <xf numFmtId="0" fontId="14" fillId="76" borderId="74" applyNumberFormat="0" applyProtection="0">
      <alignment horizontal="left" vertical="top" indent="1"/>
    </xf>
    <xf numFmtId="0" fontId="7" fillId="0" borderId="0" applyNumberFormat="0" applyProtection="0">
      <alignment horizontal="left" wrapText="1" indent="1" shrinkToFit="1"/>
    </xf>
    <xf numFmtId="0" fontId="14" fillId="77" borderId="74" applyNumberFormat="0" applyProtection="0">
      <alignment horizontal="left" vertical="top" indent="1"/>
    </xf>
    <xf numFmtId="0" fontId="41" fillId="38" borderId="0" applyNumberFormat="0" applyBorder="0" applyAlignment="0" applyProtection="0"/>
    <xf numFmtId="0" fontId="14" fillId="78" borderId="74" applyNumberFormat="0" applyProtection="0">
      <alignment horizontal="left" vertical="top" indent="1"/>
    </xf>
    <xf numFmtId="0" fontId="14" fillId="63" borderId="75" applyNumberFormat="0">
      <protection locked="0"/>
    </xf>
    <xf numFmtId="4" fontId="36" fillId="60" borderId="74" applyNumberFormat="0" applyProtection="0">
      <alignment vertical="center"/>
    </xf>
    <xf numFmtId="4" fontId="76" fillId="60" borderId="74" applyNumberFormat="0" applyProtection="0">
      <alignment vertical="center"/>
    </xf>
    <xf numFmtId="4" fontId="36" fillId="0" borderId="75" applyNumberFormat="0" applyProtection="0">
      <alignment horizontal="left" vertical="center" indent="1"/>
    </xf>
    <xf numFmtId="0" fontId="36" fillId="60" borderId="74" applyNumberFormat="0" applyProtection="0">
      <alignment horizontal="left" vertical="top" indent="1"/>
    </xf>
    <xf numFmtId="4" fontId="76" fillId="70" borderId="74" applyNumberFormat="0" applyProtection="0">
      <alignment horizontal="right" vertical="center"/>
    </xf>
    <xf numFmtId="0" fontId="36" fillId="76" borderId="74" applyNumberFormat="0" applyProtection="0">
      <alignment horizontal="left" vertical="top" indent="1"/>
    </xf>
    <xf numFmtId="4" fontId="80" fillId="70" borderId="74" applyNumberFormat="0" applyProtection="0">
      <alignment horizontal="right" vertical="center"/>
    </xf>
    <xf numFmtId="0" fontId="41" fillId="32" borderId="0" applyNumberFormat="0" applyBorder="0" applyAlignment="0" applyProtection="0"/>
    <xf numFmtId="0" fontId="49" fillId="0" borderId="76" applyNumberFormat="0" applyFill="0" applyAlignment="0" applyProtection="0"/>
    <xf numFmtId="0" fontId="41" fillId="44" borderId="0" applyNumberFormat="0" applyBorder="0" applyAlignment="0" applyProtection="0"/>
    <xf numFmtId="0" fontId="14" fillId="47" borderId="72" applyNumberFormat="0" applyFont="0" applyAlignment="0" applyProtection="0"/>
    <xf numFmtId="0" fontId="14" fillId="75" borderId="74" applyNumberFormat="0" applyProtection="0">
      <alignment horizontal="left" vertical="top" indent="1"/>
    </xf>
    <xf numFmtId="0" fontId="14" fillId="76" borderId="74" applyNumberFormat="0" applyProtection="0">
      <alignment horizontal="left" vertical="top" indent="1"/>
    </xf>
    <xf numFmtId="0" fontId="14" fillId="77" borderId="74" applyNumberFormat="0" applyProtection="0">
      <alignment horizontal="left" vertical="top" indent="1"/>
    </xf>
    <xf numFmtId="0" fontId="14" fillId="78" borderId="74" applyNumberFormat="0" applyProtection="0">
      <alignment horizontal="left" vertical="top" indent="1"/>
    </xf>
    <xf numFmtId="0" fontId="14" fillId="63" borderId="75" applyNumberFormat="0">
      <protection locked="0"/>
    </xf>
    <xf numFmtId="0" fontId="1" fillId="0" borderId="0"/>
  </cellStyleXfs>
  <cellXfs count="406">
    <xf numFmtId="0" fontId="0" fillId="0" borderId="0" xfId="0"/>
    <xf numFmtId="0" fontId="12" fillId="0" borderId="0" xfId="0" applyFont="1"/>
    <xf numFmtId="0" fontId="17" fillId="0" borderId="0" xfId="0" applyFont="1"/>
    <xf numFmtId="0" fontId="17" fillId="0" borderId="2" xfId="0" applyFont="1" applyBorder="1"/>
    <xf numFmtId="0" fontId="28" fillId="0" borderId="0" xfId="0" applyFont="1"/>
    <xf numFmtId="3" fontId="28" fillId="0" borderId="0" xfId="0" applyNumberFormat="1" applyFont="1"/>
    <xf numFmtId="0" fontId="0" fillId="5" borderId="0" xfId="0" applyFill="1"/>
    <xf numFmtId="3" fontId="17" fillId="5" borderId="9" xfId="0" applyNumberFormat="1" applyFont="1" applyFill="1" applyBorder="1"/>
    <xf numFmtId="0" fontId="12" fillId="5" borderId="0" xfId="0" applyFont="1" applyFill="1"/>
    <xf numFmtId="0" fontId="11" fillId="5" borderId="0" xfId="0" applyFont="1" applyFill="1"/>
    <xf numFmtId="0" fontId="17" fillId="5" borderId="0" xfId="0" applyFont="1" applyFill="1"/>
    <xf numFmtId="165" fontId="19" fillId="0" borderId="9" xfId="0" applyNumberFormat="1" applyFont="1" applyBorder="1" applyAlignment="1">
      <alignment vertical="center"/>
    </xf>
    <xf numFmtId="166" fontId="17" fillId="5" borderId="3" xfId="0" applyNumberFormat="1" applyFont="1" applyFill="1" applyBorder="1"/>
    <xf numFmtId="0" fontId="7" fillId="5" borderId="0" xfId="0" applyFont="1" applyFill="1"/>
    <xf numFmtId="3" fontId="12" fillId="5" borderId="0" xfId="0" applyNumberFormat="1" applyFont="1" applyFill="1"/>
    <xf numFmtId="0" fontId="12" fillId="5" borderId="2" xfId="0" applyFont="1" applyFill="1" applyBorder="1"/>
    <xf numFmtId="0" fontId="3" fillId="5" borderId="0" xfId="0" applyFont="1" applyFill="1"/>
    <xf numFmtId="3" fontId="25" fillId="5" borderId="0" xfId="0" applyNumberFormat="1" applyFont="1" applyFill="1"/>
    <xf numFmtId="3" fontId="4" fillId="5" borderId="15" xfId="0" applyNumberFormat="1" applyFont="1" applyFill="1" applyBorder="1"/>
    <xf numFmtId="3" fontId="4" fillId="5" borderId="16" xfId="0" applyNumberFormat="1" applyFont="1" applyFill="1" applyBorder="1"/>
    <xf numFmtId="3" fontId="11" fillId="0" borderId="0" xfId="5" applyNumberFormat="1" applyFont="1"/>
    <xf numFmtId="3" fontId="17" fillId="5" borderId="3" xfId="0" applyNumberFormat="1" applyFont="1" applyFill="1" applyBorder="1"/>
    <xf numFmtId="41" fontId="0" fillId="0" borderId="0" xfId="0" applyNumberFormat="1"/>
    <xf numFmtId="3" fontId="17" fillId="0" borderId="0" xfId="4" applyNumberFormat="1" applyFont="1"/>
    <xf numFmtId="0" fontId="12" fillId="5" borderId="42" xfId="0" applyFont="1" applyFill="1" applyBorder="1"/>
    <xf numFmtId="0" fontId="27" fillId="0" borderId="0" xfId="0" applyFont="1" applyAlignment="1">
      <alignment vertical="center"/>
    </xf>
    <xf numFmtId="0" fontId="12" fillId="0" borderId="0" xfId="0" applyFont="1" applyAlignment="1">
      <alignment vertical="center"/>
    </xf>
    <xf numFmtId="3" fontId="4" fillId="5" borderId="42" xfId="0" applyNumberFormat="1" applyFont="1" applyFill="1" applyBorder="1" applyAlignment="1">
      <alignment horizontal="center" wrapText="1"/>
    </xf>
    <xf numFmtId="2" fontId="18" fillId="4" borderId="42" xfId="0" applyNumberFormat="1" applyFont="1" applyFill="1" applyBorder="1" applyAlignment="1">
      <alignment horizontal="center" vertical="center" wrapText="1"/>
    </xf>
    <xf numFmtId="0" fontId="12" fillId="3" borderId="42" xfId="0" applyFont="1" applyFill="1" applyBorder="1"/>
    <xf numFmtId="3" fontId="9" fillId="3" borderId="42" xfId="0" applyNumberFormat="1" applyFont="1" applyFill="1" applyBorder="1" applyAlignment="1">
      <alignment horizontal="center" wrapText="1"/>
    </xf>
    <xf numFmtId="3" fontId="11" fillId="5" borderId="42" xfId="0" applyNumberFormat="1" applyFont="1" applyFill="1" applyBorder="1"/>
    <xf numFmtId="2" fontId="17" fillId="5" borderId="0" xfId="0" applyNumberFormat="1" applyFont="1" applyFill="1"/>
    <xf numFmtId="2" fontId="12" fillId="5" borderId="0" xfId="0" applyNumberFormat="1" applyFont="1" applyFill="1"/>
    <xf numFmtId="3" fontId="16" fillId="5" borderId="0" xfId="0" applyNumberFormat="1" applyFont="1" applyFill="1" applyAlignment="1">
      <alignment horizontal="center" wrapText="1"/>
    </xf>
    <xf numFmtId="4" fontId="12" fillId="0" borderId="0" xfId="0" applyNumberFormat="1" applyFont="1"/>
    <xf numFmtId="0" fontId="12" fillId="0" borderId="0" xfId="0" applyFont="1" applyAlignment="1">
      <alignment horizontal="center"/>
    </xf>
    <xf numFmtId="4" fontId="105" fillId="0" borderId="0" xfId="0" applyNumberFormat="1" applyFont="1"/>
    <xf numFmtId="0" fontId="29" fillId="0" borderId="0" xfId="0" applyFont="1"/>
    <xf numFmtId="0" fontId="31" fillId="5" borderId="42" xfId="0" applyFont="1" applyFill="1" applyBorder="1" applyAlignment="1">
      <alignment horizontal="center" wrapText="1"/>
    </xf>
    <xf numFmtId="0" fontId="4" fillId="5" borderId="44" xfId="0" applyFont="1" applyFill="1" applyBorder="1" applyAlignment="1">
      <alignment horizontal="center" wrapText="1"/>
    </xf>
    <xf numFmtId="3" fontId="0" fillId="0" borderId="0" xfId="0" applyNumberFormat="1"/>
    <xf numFmtId="3" fontId="4" fillId="4" borderId="48" xfId="0" applyNumberFormat="1" applyFont="1" applyFill="1" applyBorder="1" applyAlignment="1">
      <alignment wrapText="1"/>
    </xf>
    <xf numFmtId="3" fontId="23" fillId="4" borderId="48" xfId="0" applyNumberFormat="1" applyFont="1" applyFill="1" applyBorder="1" applyAlignment="1">
      <alignment wrapText="1"/>
    </xf>
    <xf numFmtId="0" fontId="109" fillId="0" borderId="48" xfId="0" applyFont="1" applyBorder="1" applyAlignment="1">
      <alignment horizontal="center"/>
    </xf>
    <xf numFmtId="0" fontId="111" fillId="0" borderId="48" xfId="0" applyFont="1" applyBorder="1" applyAlignment="1">
      <alignment horizontal="center"/>
    </xf>
    <xf numFmtId="0" fontId="32" fillId="5" borderId="0" xfId="0" applyFont="1" applyFill="1" applyAlignment="1">
      <alignment horizontal="right"/>
    </xf>
    <xf numFmtId="0" fontId="4" fillId="3" borderId="48" xfId="0" applyFont="1" applyFill="1" applyBorder="1" applyAlignment="1">
      <alignment horizontal="center" wrapText="1"/>
    </xf>
    <xf numFmtId="0" fontId="0" fillId="3" borderId="53" xfId="0" applyFill="1" applyBorder="1"/>
    <xf numFmtId="3" fontId="4" fillId="3" borderId="53" xfId="0" applyNumberFormat="1" applyFont="1" applyFill="1" applyBorder="1"/>
    <xf numFmtId="3" fontId="6" fillId="3" borderId="52" xfId="0" applyNumberFormat="1" applyFont="1" applyFill="1" applyBorder="1"/>
    <xf numFmtId="3" fontId="3" fillId="5" borderId="0" xfId="0" applyNumberFormat="1" applyFont="1" applyFill="1"/>
    <xf numFmtId="0" fontId="4" fillId="5" borderId="42" xfId="0" applyFont="1" applyFill="1" applyBorder="1" applyAlignment="1">
      <alignment horizontal="center" wrapText="1"/>
    </xf>
    <xf numFmtId="0" fontId="4" fillId="5" borderId="46" xfId="0" applyFont="1" applyFill="1" applyBorder="1" applyAlignment="1">
      <alignment horizontal="center" wrapText="1"/>
    </xf>
    <xf numFmtId="0" fontId="114" fillId="0" borderId="0" xfId="0" applyFont="1"/>
    <xf numFmtId="3" fontId="109" fillId="5" borderId="9" xfId="0" applyNumberFormat="1" applyFont="1" applyFill="1" applyBorder="1"/>
    <xf numFmtId="3" fontId="7" fillId="5" borderId="0" xfId="0" applyNumberFormat="1" applyFont="1" applyFill="1"/>
    <xf numFmtId="3" fontId="13" fillId="5" borderId="0" xfId="0" applyNumberFormat="1" applyFont="1" applyFill="1"/>
    <xf numFmtId="0" fontId="4" fillId="5" borderId="52" xfId="0" applyFont="1" applyFill="1" applyBorder="1" applyAlignment="1">
      <alignment horizontal="center" wrapText="1"/>
    </xf>
    <xf numFmtId="49" fontId="4" fillId="5" borderId="52" xfId="0" applyNumberFormat="1" applyFont="1" applyFill="1" applyBorder="1" applyAlignment="1">
      <alignment horizontal="center" wrapText="1"/>
    </xf>
    <xf numFmtId="0" fontId="17" fillId="0" borderId="2" xfId="0" applyFont="1" applyBorder="1" applyAlignment="1">
      <alignment horizontal="center"/>
    </xf>
    <xf numFmtId="0" fontId="17" fillId="0" borderId="4" xfId="0" applyFont="1" applyBorder="1" applyAlignment="1">
      <alignment horizontal="center"/>
    </xf>
    <xf numFmtId="0" fontId="12" fillId="5" borderId="2" xfId="0" applyFont="1" applyFill="1" applyBorder="1" applyAlignment="1">
      <alignment horizontal="center"/>
    </xf>
    <xf numFmtId="4" fontId="26" fillId="0" borderId="0" xfId="0" applyNumberFormat="1" applyFont="1" applyAlignment="1">
      <alignment vertical="center"/>
    </xf>
    <xf numFmtId="173" fontId="109" fillId="0" borderId="3" xfId="0" applyNumberFormat="1" applyFont="1" applyBorder="1"/>
    <xf numFmtId="173" fontId="109" fillId="0" borderId="60" xfId="0" applyNumberFormat="1" applyFont="1" applyBorder="1"/>
    <xf numFmtId="164" fontId="116" fillId="0" borderId="0" xfId="966" applyFont="1" applyBorder="1"/>
    <xf numFmtId="43" fontId="12" fillId="0" borderId="0" xfId="0" applyNumberFormat="1" applyFont="1"/>
    <xf numFmtId="0" fontId="107" fillId="0" borderId="0" xfId="0" applyFont="1"/>
    <xf numFmtId="3" fontId="119" fillId="0" borderId="0" xfId="4" applyNumberFormat="1" applyFont="1"/>
    <xf numFmtId="3" fontId="14" fillId="0" borderId="0" xfId="0" applyNumberFormat="1" applyFont="1"/>
    <xf numFmtId="164" fontId="12" fillId="0" borderId="0" xfId="0" applyNumberFormat="1" applyFont="1"/>
    <xf numFmtId="165" fontId="11" fillId="82" borderId="8" xfId="0" applyNumberFormat="1" applyFont="1" applyFill="1" applyBorder="1"/>
    <xf numFmtId="165" fontId="11" fillId="82" borderId="66" xfId="0" applyNumberFormat="1" applyFont="1" applyFill="1" applyBorder="1"/>
    <xf numFmtId="173" fontId="109" fillId="0" borderId="0" xfId="0" applyNumberFormat="1" applyFont="1"/>
    <xf numFmtId="3" fontId="4" fillId="5" borderId="0" xfId="0" applyNumberFormat="1" applyFont="1" applyFill="1"/>
    <xf numFmtId="3" fontId="0" fillId="5" borderId="0" xfId="0" applyNumberFormat="1" applyFill="1"/>
    <xf numFmtId="0" fontId="12" fillId="5" borderId="69" xfId="0" applyFont="1" applyFill="1" applyBorder="1"/>
    <xf numFmtId="0" fontId="11" fillId="79" borderId="42" xfId="0" applyFont="1" applyFill="1" applyBorder="1" applyAlignment="1">
      <alignment horizontal="center"/>
    </xf>
    <xf numFmtId="3" fontId="16" fillId="3" borderId="42" xfId="0" applyNumberFormat="1" applyFont="1" applyFill="1" applyBorder="1" applyAlignment="1">
      <alignment horizontal="center" vertical="center" wrapText="1"/>
    </xf>
    <xf numFmtId="0" fontId="24" fillId="3" borderId="42" xfId="0" applyFont="1" applyFill="1" applyBorder="1" applyAlignment="1">
      <alignment horizontal="center" vertical="center" wrapText="1"/>
    </xf>
    <xf numFmtId="0" fontId="9" fillId="3" borderId="42" xfId="0" applyFont="1" applyFill="1" applyBorder="1" applyAlignment="1">
      <alignment horizontal="center" wrapText="1"/>
    </xf>
    <xf numFmtId="0" fontId="12" fillId="5" borderId="69" xfId="0" applyFont="1" applyFill="1" applyBorder="1" applyAlignment="1">
      <alignment horizontal="center"/>
    </xf>
    <xf numFmtId="0" fontId="12" fillId="5" borderId="4" xfId="0" applyFont="1" applyFill="1" applyBorder="1" applyAlignment="1">
      <alignment horizontal="center"/>
    </xf>
    <xf numFmtId="0" fontId="17" fillId="0" borderId="75" xfId="0" applyFont="1" applyBorder="1"/>
    <xf numFmtId="3" fontId="11" fillId="0" borderId="75" xfId="0" applyNumberFormat="1" applyFont="1" applyBorder="1" applyAlignment="1">
      <alignment horizontal="right" wrapText="1"/>
    </xf>
    <xf numFmtId="3" fontId="11" fillId="5" borderId="75" xfId="0" applyNumberFormat="1" applyFont="1" applyFill="1" applyBorder="1" applyAlignment="1">
      <alignment horizontal="center" wrapText="1"/>
    </xf>
    <xf numFmtId="0" fontId="17" fillId="0" borderId="69" xfId="0" applyFont="1" applyBorder="1" applyAlignment="1">
      <alignment horizontal="center"/>
    </xf>
    <xf numFmtId="3" fontId="17" fillId="5" borderId="14" xfId="0" applyNumberFormat="1" applyFont="1" applyFill="1" applyBorder="1"/>
    <xf numFmtId="3" fontId="17" fillId="5" borderId="5" xfId="0" applyNumberFormat="1" applyFont="1" applyFill="1" applyBorder="1"/>
    <xf numFmtId="41" fontId="11" fillId="5" borderId="78" xfId="0" applyNumberFormat="1" applyFont="1" applyFill="1" applyBorder="1"/>
    <xf numFmtId="41" fontId="11" fillId="5" borderId="79" xfId="0" applyNumberFormat="1" applyFont="1" applyFill="1" applyBorder="1"/>
    <xf numFmtId="41" fontId="11" fillId="5" borderId="80" xfId="0" applyNumberFormat="1" applyFont="1" applyFill="1" applyBorder="1"/>
    <xf numFmtId="0" fontId="9" fillId="3" borderId="75" xfId="0" applyFont="1" applyFill="1" applyBorder="1" applyAlignment="1">
      <alignment horizontal="center" wrapText="1"/>
    </xf>
    <xf numFmtId="3" fontId="9" fillId="5" borderId="16" xfId="0" applyNumberFormat="1" applyFont="1" applyFill="1" applyBorder="1"/>
    <xf numFmtId="3" fontId="122" fillId="5" borderId="19" xfId="0" applyNumberFormat="1" applyFont="1" applyFill="1" applyBorder="1"/>
    <xf numFmtId="3" fontId="12" fillId="5" borderId="13" xfId="0" applyNumberFormat="1" applyFont="1" applyFill="1" applyBorder="1"/>
    <xf numFmtId="0" fontId="15" fillId="5" borderId="0" xfId="0" applyFont="1" applyFill="1"/>
    <xf numFmtId="3" fontId="12" fillId="5" borderId="11" xfId="0" applyNumberFormat="1" applyFont="1" applyFill="1" applyBorder="1"/>
    <xf numFmtId="3" fontId="12" fillId="5" borderId="9" xfId="0" applyNumberFormat="1" applyFont="1" applyFill="1" applyBorder="1"/>
    <xf numFmtId="3" fontId="12" fillId="5" borderId="14" xfId="0" applyNumberFormat="1" applyFont="1" applyFill="1" applyBorder="1"/>
    <xf numFmtId="3" fontId="126" fillId="5" borderId="9" xfId="0" applyNumberFormat="1" applyFont="1" applyFill="1" applyBorder="1"/>
    <xf numFmtId="3" fontId="126" fillId="5" borderId="14" xfId="0" applyNumberFormat="1" applyFont="1" applyFill="1" applyBorder="1"/>
    <xf numFmtId="3" fontId="9" fillId="5" borderId="59" xfId="0" applyNumberFormat="1" applyFont="1" applyFill="1" applyBorder="1"/>
    <xf numFmtId="3" fontId="9" fillId="5" borderId="54" xfId="0" applyNumberFormat="1" applyFont="1" applyFill="1" applyBorder="1"/>
    <xf numFmtId="3" fontId="12" fillId="5" borderId="3" xfId="0" applyNumberFormat="1" applyFont="1" applyFill="1" applyBorder="1"/>
    <xf numFmtId="3" fontId="12" fillId="5" borderId="5" xfId="0" applyNumberFormat="1" applyFont="1" applyFill="1" applyBorder="1"/>
    <xf numFmtId="165" fontId="17" fillId="0" borderId="0" xfId="0" applyNumberFormat="1" applyFont="1"/>
    <xf numFmtId="41" fontId="11" fillId="5" borderId="42" xfId="0" applyNumberFormat="1" applyFont="1" applyFill="1" applyBorder="1" applyAlignment="1">
      <alignment vertical="center"/>
    </xf>
    <xf numFmtId="0" fontId="0" fillId="3" borderId="85" xfId="0" applyFill="1" applyBorder="1"/>
    <xf numFmtId="3" fontId="4" fillId="3" borderId="85" xfId="0" applyNumberFormat="1" applyFont="1" applyFill="1" applyBorder="1"/>
    <xf numFmtId="173" fontId="0" fillId="0" borderId="8" xfId="0" applyNumberFormat="1" applyBorder="1"/>
    <xf numFmtId="0" fontId="9" fillId="0" borderId="75" xfId="0" applyFont="1" applyBorder="1" applyAlignment="1">
      <alignment horizontal="center" wrapText="1"/>
    </xf>
    <xf numFmtId="3" fontId="12" fillId="0" borderId="9" xfId="0" applyNumberFormat="1" applyFont="1" applyBorder="1" applyAlignment="1">
      <alignment vertical="center"/>
    </xf>
    <xf numFmtId="0" fontId="12" fillId="0" borderId="9" xfId="0" applyFont="1" applyBorder="1" applyAlignment="1">
      <alignment vertical="center"/>
    </xf>
    <xf numFmtId="0" fontId="130" fillId="0" borderId="9" xfId="472" applyFont="1" applyBorder="1" applyAlignment="1">
      <alignment horizontal="left" vertical="center" wrapText="1"/>
    </xf>
    <xf numFmtId="3" fontId="12" fillId="0" borderId="14" xfId="0" applyNumberFormat="1" applyFont="1" applyBorder="1" applyAlignment="1">
      <alignment vertical="center" wrapText="1"/>
    </xf>
    <xf numFmtId="3" fontId="12" fillId="0" borderId="7" xfId="0" applyNumberFormat="1" applyFont="1" applyBorder="1" applyAlignment="1">
      <alignment vertical="center"/>
    </xf>
    <xf numFmtId="3" fontId="12" fillId="5" borderId="9" xfId="0" applyNumberFormat="1" applyFont="1" applyFill="1" applyBorder="1" applyAlignment="1">
      <alignment vertical="center"/>
    </xf>
    <xf numFmtId="0" fontId="107" fillId="0" borderId="75" xfId="0" applyFont="1" applyBorder="1"/>
    <xf numFmtId="0" fontId="26" fillId="0" borderId="75" xfId="472" applyFont="1" applyBorder="1" applyAlignment="1">
      <alignment horizontal="center" vertical="center" wrapText="1"/>
    </xf>
    <xf numFmtId="0" fontId="9" fillId="81" borderId="75" xfId="0" applyFont="1" applyFill="1" applyBorder="1" applyAlignment="1">
      <alignment horizontal="center" wrapText="1"/>
    </xf>
    <xf numFmtId="0" fontId="103" fillId="82" borderId="75" xfId="0" applyFont="1" applyFill="1" applyBorder="1" applyAlignment="1">
      <alignment horizontal="center" wrapText="1"/>
    </xf>
    <xf numFmtId="0" fontId="12" fillId="0" borderId="2" xfId="0" applyFont="1" applyBorder="1" applyAlignment="1">
      <alignment horizontal="center"/>
    </xf>
    <xf numFmtId="0" fontId="12" fillId="0" borderId="9" xfId="0" applyFont="1" applyBorder="1"/>
    <xf numFmtId="0" fontId="12" fillId="0" borderId="4" xfId="0" applyFont="1" applyBorder="1" applyAlignment="1">
      <alignment horizontal="center"/>
    </xf>
    <xf numFmtId="0" fontId="12" fillId="0" borderId="6" xfId="0" applyFont="1" applyBorder="1" applyAlignment="1">
      <alignment horizontal="center"/>
    </xf>
    <xf numFmtId="0" fontId="12" fillId="0" borderId="7" xfId="0" applyFont="1" applyBorder="1"/>
    <xf numFmtId="0" fontId="9" fillId="0" borderId="75" xfId="0" applyFont="1" applyBorder="1" applyAlignment="1">
      <alignment horizontal="right" wrapText="1"/>
    </xf>
    <xf numFmtId="0" fontId="12" fillId="0" borderId="82" xfId="0" applyFont="1" applyBorder="1"/>
    <xf numFmtId="0" fontId="12" fillId="0" borderId="75" xfId="0" applyFont="1" applyBorder="1"/>
    <xf numFmtId="0" fontId="9" fillId="0" borderId="75" xfId="0" applyFont="1" applyBorder="1"/>
    <xf numFmtId="43" fontId="9" fillId="0" borderId="75" xfId="0" applyNumberFormat="1" applyFont="1" applyBorder="1"/>
    <xf numFmtId="165" fontId="11" fillId="82" borderId="75" xfId="0" applyNumberFormat="1" applyFont="1" applyFill="1" applyBorder="1"/>
    <xf numFmtId="174" fontId="26" fillId="0" borderId="75" xfId="472" applyNumberFormat="1" applyFont="1" applyBorder="1" applyAlignment="1">
      <alignment horizontal="center" vertical="center" wrapText="1"/>
    </xf>
    <xf numFmtId="165" fontId="11" fillId="82" borderId="75" xfId="0" applyNumberFormat="1" applyFont="1" applyFill="1" applyBorder="1" applyAlignment="1">
      <alignment horizontal="center" wrapText="1"/>
    </xf>
    <xf numFmtId="3" fontId="12" fillId="0" borderId="11" xfId="0" applyNumberFormat="1" applyFont="1" applyBorder="1" applyAlignment="1">
      <alignment vertical="center"/>
    </xf>
    <xf numFmtId="3" fontId="17" fillId="5" borderId="11" xfId="0" applyNumberFormat="1" applyFont="1" applyFill="1" applyBorder="1"/>
    <xf numFmtId="3" fontId="17" fillId="5" borderId="67" xfId="0" applyNumberFormat="1" applyFont="1" applyFill="1" applyBorder="1"/>
    <xf numFmtId="0" fontId="17" fillId="0" borderId="81" xfId="0" applyFont="1" applyBorder="1"/>
    <xf numFmtId="165" fontId="19" fillId="0" borderId="82" xfId="0" applyNumberFormat="1" applyFont="1" applyBorder="1" applyAlignment="1">
      <alignment vertical="center"/>
    </xf>
    <xf numFmtId="166" fontId="17" fillId="5" borderId="83" xfId="0" applyNumberFormat="1" applyFont="1" applyFill="1" applyBorder="1"/>
    <xf numFmtId="0" fontId="17" fillId="0" borderId="75" xfId="0" applyFont="1" applyBorder="1" applyAlignment="1">
      <alignment horizontal="left"/>
    </xf>
    <xf numFmtId="0" fontId="7" fillId="5" borderId="75" xfId="0" applyFont="1" applyFill="1" applyBorder="1"/>
    <xf numFmtId="0" fontId="7" fillId="5" borderId="56" xfId="0" applyFont="1" applyFill="1" applyBorder="1"/>
    <xf numFmtId="3" fontId="23" fillId="5" borderId="48" xfId="0" applyNumberFormat="1" applyFont="1" applyFill="1" applyBorder="1" applyAlignment="1">
      <alignment wrapText="1"/>
    </xf>
    <xf numFmtId="0" fontId="14" fillId="5" borderId="0" xfId="0" applyFont="1" applyFill="1"/>
    <xf numFmtId="0" fontId="20" fillId="5" borderId="42" xfId="0" applyFont="1" applyFill="1" applyBorder="1" applyAlignment="1">
      <alignment horizontal="center"/>
    </xf>
    <xf numFmtId="173" fontId="109" fillId="5" borderId="0" xfId="0" applyNumberFormat="1" applyFont="1" applyFill="1"/>
    <xf numFmtId="0" fontId="4" fillId="5" borderId="48" xfId="0" applyFont="1" applyFill="1" applyBorder="1" applyAlignment="1">
      <alignment wrapText="1"/>
    </xf>
    <xf numFmtId="0" fontId="123" fillId="5" borderId="0" xfId="0" applyFont="1" applyFill="1"/>
    <xf numFmtId="0" fontId="15" fillId="5" borderId="63" xfId="0" applyFont="1" applyFill="1" applyBorder="1"/>
    <xf numFmtId="0" fontId="15" fillId="5" borderId="55" xfId="0" applyFont="1" applyFill="1" applyBorder="1"/>
    <xf numFmtId="3" fontId="12" fillId="5" borderId="68" xfId="0" applyNumberFormat="1" applyFont="1" applyFill="1" applyBorder="1"/>
    <xf numFmtId="3" fontId="12" fillId="5" borderId="12" xfId="0" applyNumberFormat="1" applyFont="1" applyFill="1" applyBorder="1"/>
    <xf numFmtId="3" fontId="122" fillId="5" borderId="78" xfId="0" applyNumberFormat="1" applyFont="1" applyFill="1" applyBorder="1"/>
    <xf numFmtId="3" fontId="122" fillId="5" borderId="79" xfId="0" applyNumberFormat="1" applyFont="1" applyFill="1" applyBorder="1"/>
    <xf numFmtId="3" fontId="127" fillId="5" borderId="79" xfId="0" applyNumberFormat="1" applyFont="1" applyFill="1" applyBorder="1"/>
    <xf numFmtId="3" fontId="127" fillId="5" borderId="80" xfId="0" applyNumberFormat="1" applyFont="1" applyFill="1" applyBorder="1"/>
    <xf numFmtId="3" fontId="12" fillId="5" borderId="69" xfId="0" applyNumberFormat="1" applyFont="1" applyFill="1" applyBorder="1"/>
    <xf numFmtId="3" fontId="12" fillId="5" borderId="67" xfId="0" applyNumberFormat="1" applyFont="1" applyFill="1" applyBorder="1"/>
    <xf numFmtId="3" fontId="12" fillId="5" borderId="2" xfId="0" applyNumberFormat="1" applyFont="1" applyFill="1" applyBorder="1"/>
    <xf numFmtId="3" fontId="12" fillId="5" borderId="4" xfId="0" applyNumberFormat="1" applyFont="1" applyFill="1" applyBorder="1"/>
    <xf numFmtId="41" fontId="17" fillId="5" borderId="9" xfId="0" applyNumberFormat="1" applyFont="1" applyFill="1" applyBorder="1"/>
    <xf numFmtId="41" fontId="17" fillId="5" borderId="11" xfId="0" applyNumberFormat="1" applyFont="1" applyFill="1" applyBorder="1"/>
    <xf numFmtId="41" fontId="17" fillId="5" borderId="14" xfId="0" applyNumberFormat="1" applyFont="1" applyFill="1" applyBorder="1"/>
    <xf numFmtId="0" fontId="12" fillId="3" borderId="84" xfId="0" applyFont="1" applyFill="1" applyBorder="1"/>
    <xf numFmtId="0" fontId="9" fillId="5" borderId="84" xfId="0" applyFont="1" applyFill="1" applyBorder="1" applyAlignment="1">
      <alignment horizontal="right" vertical="center"/>
    </xf>
    <xf numFmtId="0" fontId="12" fillId="0" borderId="68" xfId="0" applyFont="1" applyBorder="1"/>
    <xf numFmtId="0" fontId="12" fillId="0" borderId="12" xfId="0" applyFont="1" applyBorder="1"/>
    <xf numFmtId="0" fontId="12" fillId="0" borderId="77" xfId="0" applyFont="1" applyBorder="1"/>
    <xf numFmtId="3" fontId="16" fillId="3" borderId="86" xfId="0" applyNumberFormat="1" applyFont="1" applyFill="1" applyBorder="1" applyAlignment="1">
      <alignment horizontal="center" vertical="center" wrapText="1"/>
    </xf>
    <xf numFmtId="41" fontId="17" fillId="5" borderId="70" xfId="0" applyNumberFormat="1" applyFont="1" applyFill="1" applyBorder="1"/>
    <xf numFmtId="41" fontId="17" fillId="5" borderId="10" xfId="0" applyNumberFormat="1" applyFont="1" applyFill="1" applyBorder="1"/>
    <xf numFmtId="41" fontId="17" fillId="5" borderId="17" xfId="0" applyNumberFormat="1" applyFont="1" applyFill="1" applyBorder="1"/>
    <xf numFmtId="41" fontId="11" fillId="5" borderId="75" xfId="0" applyNumberFormat="1" applyFont="1" applyFill="1" applyBorder="1" applyAlignment="1">
      <alignment vertical="center"/>
    </xf>
    <xf numFmtId="41" fontId="17" fillId="5" borderId="68" xfId="0" applyNumberFormat="1" applyFont="1" applyFill="1" applyBorder="1"/>
    <xf numFmtId="41" fontId="17" fillId="5" borderId="12" xfId="0" applyNumberFormat="1" applyFont="1" applyFill="1" applyBorder="1"/>
    <xf numFmtId="41" fontId="17" fillId="5" borderId="77" xfId="0" applyNumberFormat="1" applyFont="1" applyFill="1" applyBorder="1"/>
    <xf numFmtId="41" fontId="17" fillId="5" borderId="75" xfId="0" applyNumberFormat="1" applyFont="1" applyFill="1" applyBorder="1" applyAlignment="1">
      <alignment vertical="center"/>
    </xf>
    <xf numFmtId="0" fontId="131" fillId="0" borderId="75" xfId="0" applyFont="1" applyBorder="1" applyAlignment="1">
      <alignment horizontal="center" vertical="center" wrapText="1"/>
    </xf>
    <xf numFmtId="0" fontId="133" fillId="0" borderId="75" xfId="0" applyFont="1" applyBorder="1" applyAlignment="1">
      <alignment horizontal="center" vertical="center" wrapText="1"/>
    </xf>
    <xf numFmtId="3" fontId="109" fillId="5" borderId="87" xfId="0" applyNumberFormat="1" applyFont="1" applyFill="1" applyBorder="1"/>
    <xf numFmtId="3" fontId="109" fillId="5" borderId="88" xfId="0" applyNumberFormat="1" applyFont="1" applyFill="1" applyBorder="1"/>
    <xf numFmtId="3" fontId="12" fillId="5" borderId="82" xfId="0" applyNumberFormat="1" applyFont="1" applyFill="1" applyBorder="1"/>
    <xf numFmtId="3" fontId="109" fillId="5" borderId="82" xfId="0" applyNumberFormat="1" applyFont="1" applyFill="1" applyBorder="1"/>
    <xf numFmtId="173" fontId="109" fillId="0" borderId="83" xfId="0" applyNumberFormat="1" applyFont="1" applyBorder="1"/>
    <xf numFmtId="0" fontId="11" fillId="5" borderId="0" xfId="0" applyFont="1" applyFill="1" applyAlignment="1">
      <alignment horizontal="right" wrapText="1"/>
    </xf>
    <xf numFmtId="41" fontId="117" fillId="5" borderId="0" xfId="0" applyNumberFormat="1" applyFont="1" applyFill="1"/>
    <xf numFmtId="3" fontId="71" fillId="0" borderId="0" xfId="0" applyNumberFormat="1" applyFont="1"/>
    <xf numFmtId="2" fontId="18" fillId="0" borderId="90" xfId="0" applyNumberFormat="1" applyFont="1" applyBorder="1" applyAlignment="1">
      <alignment horizontal="center" vertical="center" wrapText="1"/>
    </xf>
    <xf numFmtId="165" fontId="19" fillId="0" borderId="7" xfId="0" applyNumberFormat="1" applyFont="1" applyBorder="1" applyAlignment="1">
      <alignment vertical="center"/>
    </xf>
    <xf numFmtId="166" fontId="17" fillId="5" borderId="8" xfId="0" applyNumberFormat="1" applyFont="1" applyFill="1" applyBorder="1"/>
    <xf numFmtId="2" fontId="18" fillId="0" borderId="75" xfId="0" applyNumberFormat="1" applyFont="1" applyBorder="1" applyAlignment="1">
      <alignment horizontal="right" vertical="center" wrapText="1"/>
    </xf>
    <xf numFmtId="165" fontId="18" fillId="0" borderId="75" xfId="0" applyNumberFormat="1" applyFont="1" applyBorder="1" applyAlignment="1">
      <alignment vertical="center"/>
    </xf>
    <xf numFmtId="166" fontId="11" fillId="5" borderId="75" xfId="0" applyNumberFormat="1" applyFont="1" applyFill="1" applyBorder="1"/>
    <xf numFmtId="173" fontId="109" fillId="5" borderId="3" xfId="0" applyNumberFormat="1" applyFont="1" applyFill="1" applyBorder="1"/>
    <xf numFmtId="3" fontId="135" fillId="0" borderId="0" xfId="0" applyNumberFormat="1" applyFont="1"/>
    <xf numFmtId="0" fontId="30" fillId="5" borderId="75" xfId="0" applyFont="1" applyFill="1" applyBorder="1"/>
    <xf numFmtId="0" fontId="120" fillId="5" borderId="75" xfId="0" applyFont="1" applyFill="1" applyBorder="1"/>
    <xf numFmtId="3" fontId="119" fillId="5" borderId="75" xfId="0" applyNumberFormat="1" applyFont="1" applyFill="1" applyBorder="1"/>
    <xf numFmtId="3" fontId="121" fillId="5" borderId="75" xfId="0" applyNumberFormat="1" applyFont="1" applyFill="1" applyBorder="1"/>
    <xf numFmtId="0" fontId="110" fillId="0" borderId="0" xfId="0" applyFont="1" applyAlignment="1">
      <alignment horizontal="center" wrapText="1"/>
    </xf>
    <xf numFmtId="0" fontId="4" fillId="80" borderId="91" xfId="0" applyFont="1" applyFill="1" applyBorder="1" applyAlignment="1">
      <alignment horizontal="center" wrapText="1"/>
    </xf>
    <xf numFmtId="0" fontId="0" fillId="4" borderId="48" xfId="0" applyFill="1" applyBorder="1"/>
    <xf numFmtId="9" fontId="140" fillId="0" borderId="48" xfId="0" applyNumberFormat="1" applyFont="1" applyBorder="1" applyAlignment="1">
      <alignment horizontal="center"/>
    </xf>
    <xf numFmtId="9" fontId="140" fillId="0" borderId="0" xfId="0" applyNumberFormat="1" applyFont="1" applyAlignment="1">
      <alignment horizontal="center"/>
    </xf>
    <xf numFmtId="0" fontId="3" fillId="5" borderId="42" xfId="0" applyFont="1" applyFill="1" applyBorder="1" applyAlignment="1">
      <alignment horizontal="center" wrapText="1"/>
    </xf>
    <xf numFmtId="3" fontId="125" fillId="5" borderId="0" xfId="0" applyNumberFormat="1" applyFont="1" applyFill="1"/>
    <xf numFmtId="3" fontId="126" fillId="5" borderId="0" xfId="0" applyNumberFormat="1" applyFont="1" applyFill="1"/>
    <xf numFmtId="3" fontId="119" fillId="5" borderId="0" xfId="0" applyNumberFormat="1" applyFont="1" applyFill="1"/>
    <xf numFmtId="0" fontId="4" fillId="3" borderId="98" xfId="0" applyFont="1" applyFill="1" applyBorder="1" applyAlignment="1">
      <alignment horizontal="center" wrapText="1"/>
    </xf>
    <xf numFmtId="0" fontId="142" fillId="5" borderId="42" xfId="0" applyFont="1" applyFill="1" applyBorder="1" applyAlignment="1">
      <alignment horizontal="center" wrapText="1"/>
    </xf>
    <xf numFmtId="0" fontId="0" fillId="5" borderId="48" xfId="0" applyFill="1" applyBorder="1"/>
    <xf numFmtId="0" fontId="15" fillId="5" borderId="52" xfId="0" applyFont="1" applyFill="1" applyBorder="1"/>
    <xf numFmtId="3" fontId="122" fillId="5" borderId="100" xfId="0" applyNumberFormat="1" applyFont="1" applyFill="1" applyBorder="1"/>
    <xf numFmtId="3" fontId="9" fillId="5" borderId="100" xfId="0" applyNumberFormat="1" applyFont="1" applyFill="1" applyBorder="1"/>
    <xf numFmtId="3" fontId="3" fillId="5" borderId="13" xfId="0" applyNumberFormat="1" applyFont="1" applyFill="1" applyBorder="1"/>
    <xf numFmtId="0" fontId="123" fillId="5" borderId="55" xfId="0" applyFont="1" applyFill="1" applyBorder="1"/>
    <xf numFmtId="0" fontId="123" fillId="5" borderId="53" xfId="0" applyFont="1" applyFill="1" applyBorder="1"/>
    <xf numFmtId="0" fontId="15" fillId="5" borderId="53" xfId="0" applyFont="1" applyFill="1" applyBorder="1"/>
    <xf numFmtId="3" fontId="141" fillId="5" borderId="11" xfId="0" applyNumberFormat="1" applyFont="1" applyFill="1" applyBorder="1"/>
    <xf numFmtId="3" fontId="104" fillId="5" borderId="67" xfId="0" applyNumberFormat="1" applyFont="1" applyFill="1" applyBorder="1"/>
    <xf numFmtId="3" fontId="141" fillId="5" borderId="9" xfId="0" applyNumberFormat="1" applyFont="1" applyFill="1" applyBorder="1"/>
    <xf numFmtId="3" fontId="104" fillId="5" borderId="3" xfId="0" applyNumberFormat="1" applyFont="1" applyFill="1" applyBorder="1"/>
    <xf numFmtId="0" fontId="12" fillId="5" borderId="4" xfId="0" applyFont="1" applyFill="1" applyBorder="1"/>
    <xf numFmtId="3" fontId="141" fillId="5" borderId="14" xfId="0" applyNumberFormat="1" applyFont="1" applyFill="1" applyBorder="1"/>
    <xf numFmtId="3" fontId="104" fillId="5" borderId="5" xfId="0" applyNumberFormat="1" applyFont="1" applyFill="1" applyBorder="1"/>
    <xf numFmtId="9" fontId="140" fillId="0" borderId="98" xfId="0" applyNumberFormat="1" applyFont="1" applyBorder="1" applyAlignment="1">
      <alignment horizontal="center"/>
    </xf>
    <xf numFmtId="3" fontId="9" fillId="5" borderId="101" xfId="0" applyNumberFormat="1" applyFont="1" applyFill="1" applyBorder="1"/>
    <xf numFmtId="3" fontId="12" fillId="5" borderId="70" xfId="0" applyNumberFormat="1" applyFont="1" applyFill="1" applyBorder="1"/>
    <xf numFmtId="3" fontId="12" fillId="5" borderId="10" xfId="0" applyNumberFormat="1" applyFont="1" applyFill="1" applyBorder="1"/>
    <xf numFmtId="3" fontId="12" fillId="5" borderId="17" xfId="0" applyNumberFormat="1" applyFont="1" applyFill="1" applyBorder="1"/>
    <xf numFmtId="0" fontId="0" fillId="5" borderId="102" xfId="0" applyFill="1" applyBorder="1"/>
    <xf numFmtId="3" fontId="9" fillId="5" borderId="103" xfId="0" applyNumberFormat="1" applyFont="1" applyFill="1" applyBorder="1"/>
    <xf numFmtId="0" fontId="15" fillId="5" borderId="104" xfId="0" applyFont="1" applyFill="1" applyBorder="1"/>
    <xf numFmtId="3" fontId="12" fillId="5" borderId="105" xfId="0" applyNumberFormat="1" applyFont="1" applyFill="1" applyBorder="1"/>
    <xf numFmtId="3" fontId="12" fillId="5" borderId="106" xfId="0" applyNumberFormat="1" applyFont="1" applyFill="1" applyBorder="1"/>
    <xf numFmtId="3" fontId="126" fillId="5" borderId="106" xfId="0" applyNumberFormat="1" applyFont="1" applyFill="1" applyBorder="1"/>
    <xf numFmtId="3" fontId="103" fillId="5" borderId="106" xfId="0" applyNumberFormat="1" applyFont="1" applyFill="1" applyBorder="1"/>
    <xf numFmtId="3" fontId="126" fillId="5" borderId="107" xfId="0" applyNumberFormat="1" applyFont="1" applyFill="1" applyBorder="1"/>
    <xf numFmtId="0" fontId="3" fillId="5" borderId="86" xfId="0" applyFont="1" applyFill="1" applyBorder="1" applyAlignment="1">
      <alignment horizontal="center" wrapText="1"/>
    </xf>
    <xf numFmtId="0" fontId="31" fillId="5" borderId="108" xfId="0" applyFont="1" applyFill="1" applyBorder="1" applyAlignment="1">
      <alignment horizontal="center" wrapText="1"/>
    </xf>
    <xf numFmtId="0" fontId="143" fillId="5" borderId="42" xfId="0" applyFont="1" applyFill="1" applyBorder="1" applyAlignment="1">
      <alignment horizontal="center" wrapText="1"/>
    </xf>
    <xf numFmtId="3" fontId="27" fillId="5" borderId="11" xfId="0" applyNumberFormat="1" applyFont="1" applyFill="1" applyBorder="1"/>
    <xf numFmtId="3" fontId="27" fillId="5" borderId="9" xfId="0" applyNumberFormat="1" applyFont="1" applyFill="1" applyBorder="1"/>
    <xf numFmtId="3" fontId="27" fillId="5" borderId="14" xfId="0" applyNumberFormat="1" applyFont="1" applyFill="1" applyBorder="1"/>
    <xf numFmtId="0" fontId="144" fillId="5" borderId="42" xfId="0" applyFont="1" applyFill="1" applyBorder="1" applyAlignment="1">
      <alignment horizontal="center" wrapText="1"/>
    </xf>
    <xf numFmtId="3" fontId="104" fillId="5" borderId="11" xfId="0" applyNumberFormat="1" applyFont="1" applyFill="1" applyBorder="1"/>
    <xf numFmtId="3" fontId="9" fillId="5" borderId="11" xfId="0" applyNumberFormat="1" applyFont="1" applyFill="1" applyBorder="1"/>
    <xf numFmtId="3" fontId="104" fillId="5" borderId="9" xfId="0" applyNumberFormat="1" applyFont="1" applyFill="1" applyBorder="1"/>
    <xf numFmtId="3" fontId="9" fillId="5" borderId="9" xfId="0" applyNumberFormat="1" applyFont="1" applyFill="1" applyBorder="1"/>
    <xf numFmtId="3" fontId="104" fillId="5" borderId="14" xfId="0" applyNumberFormat="1" applyFont="1" applyFill="1" applyBorder="1"/>
    <xf numFmtId="3" fontId="9" fillId="5" borderId="14" xfId="0" applyNumberFormat="1" applyFont="1" applyFill="1" applyBorder="1"/>
    <xf numFmtId="0" fontId="142" fillId="5" borderId="108" xfId="0" applyFont="1" applyFill="1" applyBorder="1" applyAlignment="1">
      <alignment horizontal="center" wrapText="1"/>
    </xf>
    <xf numFmtId="3" fontId="125" fillId="5" borderId="52" xfId="0" applyNumberFormat="1" applyFont="1" applyFill="1" applyBorder="1"/>
    <xf numFmtId="3" fontId="12" fillId="5" borderId="100" xfId="0" applyNumberFormat="1" applyFont="1" applyFill="1" applyBorder="1"/>
    <xf numFmtId="0" fontId="0" fillId="5" borderId="110" xfId="0" applyFill="1" applyBorder="1"/>
    <xf numFmtId="3" fontId="9" fillId="5" borderId="111" xfId="0" applyNumberFormat="1" applyFont="1" applyFill="1" applyBorder="1"/>
    <xf numFmtId="0" fontId="15" fillId="5" borderId="94" xfId="0" applyFont="1" applyFill="1" applyBorder="1"/>
    <xf numFmtId="3" fontId="12" fillId="5" borderId="77" xfId="0" applyNumberFormat="1" applyFont="1" applyFill="1" applyBorder="1"/>
    <xf numFmtId="0" fontId="7" fillId="0" borderId="48" xfId="0" applyFont="1" applyBorder="1"/>
    <xf numFmtId="0" fontId="9" fillId="5" borderId="48" xfId="0" applyFont="1" applyFill="1" applyBorder="1"/>
    <xf numFmtId="3" fontId="16" fillId="5" borderId="112" xfId="0" applyNumberFormat="1" applyFont="1" applyFill="1" applyBorder="1"/>
    <xf numFmtId="0" fontId="31" fillId="80" borderId="95" xfId="0" applyFont="1" applyFill="1" applyBorder="1" applyAlignment="1">
      <alignment horizontal="center" wrapText="1"/>
    </xf>
    <xf numFmtId="0" fontId="4" fillId="80" borderId="52" xfId="0" applyFont="1" applyFill="1" applyBorder="1" applyAlignment="1">
      <alignment horizontal="center" wrapText="1"/>
    </xf>
    <xf numFmtId="0" fontId="4" fillId="80" borderId="95" xfId="0" applyFont="1" applyFill="1" applyBorder="1" applyAlignment="1">
      <alignment horizontal="center" wrapText="1"/>
    </xf>
    <xf numFmtId="3" fontId="145" fillId="5" borderId="11" xfId="0" applyNumberFormat="1" applyFont="1" applyFill="1" applyBorder="1"/>
    <xf numFmtId="3" fontId="145" fillId="5" borderId="9" xfId="0" applyNumberFormat="1" applyFont="1" applyFill="1" applyBorder="1"/>
    <xf numFmtId="3" fontId="145" fillId="5" borderId="14" xfId="0" applyNumberFormat="1" applyFont="1" applyFill="1" applyBorder="1"/>
    <xf numFmtId="3" fontId="141" fillId="5" borderId="69" xfId="0" applyNumberFormat="1" applyFont="1" applyFill="1" applyBorder="1"/>
    <xf numFmtId="3" fontId="16" fillId="5" borderId="100" xfId="0" applyNumberFormat="1" applyFont="1" applyFill="1" applyBorder="1"/>
    <xf numFmtId="3" fontId="141" fillId="5" borderId="2" xfId="0" applyNumberFormat="1" applyFont="1" applyFill="1" applyBorder="1"/>
    <xf numFmtId="3" fontId="141" fillId="5" borderId="4" xfId="0" applyNumberFormat="1" applyFont="1" applyFill="1" applyBorder="1"/>
    <xf numFmtId="3" fontId="109" fillId="5" borderId="100" xfId="0" applyNumberFormat="1" applyFont="1" applyFill="1" applyBorder="1"/>
    <xf numFmtId="173" fontId="109" fillId="0" borderId="100" xfId="0" applyNumberFormat="1" applyFont="1" applyBorder="1"/>
    <xf numFmtId="173" fontId="0" fillId="0" borderId="66" xfId="0" applyNumberFormat="1" applyBorder="1"/>
    <xf numFmtId="3" fontId="109" fillId="5" borderId="11" xfId="0" applyNumberFormat="1" applyFont="1" applyFill="1" applyBorder="1"/>
    <xf numFmtId="173" fontId="109" fillId="0" borderId="67" xfId="0" applyNumberFormat="1" applyFont="1" applyBorder="1"/>
    <xf numFmtId="3" fontId="109" fillId="5" borderId="14" xfId="0" applyNumberFormat="1" applyFont="1" applyFill="1" applyBorder="1"/>
    <xf numFmtId="173" fontId="109" fillId="0" borderId="5" xfId="0" applyNumberFormat="1" applyFont="1" applyBorder="1"/>
    <xf numFmtId="174" fontId="12" fillId="0" borderId="7" xfId="0" applyNumberFormat="1" applyFont="1" applyBorder="1"/>
    <xf numFmtId="174" fontId="12" fillId="0" borderId="8" xfId="0" applyNumberFormat="1" applyFont="1" applyBorder="1"/>
    <xf numFmtId="174" fontId="12" fillId="0" borderId="6" xfId="0" applyNumberFormat="1" applyFont="1" applyBorder="1"/>
    <xf numFmtId="174" fontId="12" fillId="0" borderId="9" xfId="0" applyNumberFormat="1" applyFont="1" applyBorder="1"/>
    <xf numFmtId="174" fontId="12" fillId="0" borderId="3" xfId="0" applyNumberFormat="1" applyFont="1" applyBorder="1"/>
    <xf numFmtId="174" fontId="12" fillId="0" borderId="82" xfId="0" applyNumberFormat="1" applyFont="1" applyBorder="1"/>
    <xf numFmtId="174" fontId="12" fillId="0" borderId="83" xfId="0" applyNumberFormat="1" applyFont="1" applyBorder="1"/>
    <xf numFmtId="0" fontId="9" fillId="0" borderId="42" xfId="0" applyFont="1" applyBorder="1" applyAlignment="1">
      <alignment horizontal="center" vertical="center" wrapText="1"/>
    </xf>
    <xf numFmtId="0" fontId="103" fillId="82" borderId="42" xfId="0" applyFont="1" applyFill="1" applyBorder="1" applyAlignment="1">
      <alignment horizontal="center" vertical="center" wrapText="1"/>
    </xf>
    <xf numFmtId="0" fontId="17" fillId="0" borderId="42" xfId="0" applyFont="1" applyBorder="1" applyAlignment="1">
      <alignment horizontal="right"/>
    </xf>
    <xf numFmtId="166" fontId="17" fillId="5" borderId="42" xfId="0" applyNumberFormat="1" applyFont="1" applyFill="1" applyBorder="1"/>
    <xf numFmtId="0" fontId="17" fillId="5" borderId="42" xfId="0" applyFont="1" applyFill="1" applyBorder="1" applyAlignment="1">
      <alignment horizontal="right" wrapText="1"/>
    </xf>
    <xf numFmtId="9" fontId="17" fillId="5" borderId="42" xfId="0" applyNumberFormat="1" applyFont="1" applyFill="1" applyBorder="1" applyAlignment="1">
      <alignment horizontal="center"/>
    </xf>
    <xf numFmtId="0" fontId="11" fillId="5" borderId="42" xfId="0" applyFont="1" applyFill="1" applyBorder="1" applyAlignment="1">
      <alignment horizontal="right" wrapText="1"/>
    </xf>
    <xf numFmtId="41" fontId="117" fillId="5" borderId="42" xfId="0" applyNumberFormat="1" applyFont="1" applyFill="1" applyBorder="1"/>
    <xf numFmtId="3" fontId="9" fillId="5" borderId="75" xfId="0" applyNumberFormat="1" applyFont="1" applyFill="1" applyBorder="1" applyAlignment="1">
      <alignment horizontal="right"/>
    </xf>
    <xf numFmtId="41" fontId="9" fillId="5" borderId="75" xfId="0" applyNumberFormat="1" applyFont="1" applyFill="1" applyBorder="1"/>
    <xf numFmtId="41" fontId="11" fillId="5" borderId="0" xfId="0" applyNumberFormat="1" applyFont="1" applyFill="1" applyAlignment="1">
      <alignment vertical="center"/>
    </xf>
    <xf numFmtId="3" fontId="126" fillId="5" borderId="3" xfId="0" applyNumberFormat="1" applyFont="1" applyFill="1" applyBorder="1"/>
    <xf numFmtId="3" fontId="103" fillId="5" borderId="3" xfId="0" applyNumberFormat="1" applyFont="1" applyFill="1" applyBorder="1"/>
    <xf numFmtId="3" fontId="126" fillId="5" borderId="5" xfId="0" applyNumberFormat="1" applyFont="1" applyFill="1" applyBorder="1"/>
    <xf numFmtId="0" fontId="138" fillId="5" borderId="52" xfId="0" applyFont="1" applyFill="1" applyBorder="1" applyAlignment="1">
      <alignment horizontal="right"/>
    </xf>
    <xf numFmtId="3" fontId="125" fillId="3" borderId="52" xfId="0" applyNumberFormat="1" applyFont="1" applyFill="1" applyBorder="1"/>
    <xf numFmtId="0" fontId="147" fillId="0" borderId="0" xfId="0" applyFont="1"/>
    <xf numFmtId="0" fontId="4" fillId="83" borderId="61" xfId="0" applyFont="1" applyFill="1" applyBorder="1" applyAlignment="1">
      <alignment horizontal="center" wrapText="1"/>
    </xf>
    <xf numFmtId="0" fontId="0" fillId="83" borderId="57" xfId="0" applyFill="1" applyBorder="1"/>
    <xf numFmtId="3" fontId="9" fillId="83" borderId="58" xfId="0" applyNumberFormat="1" applyFont="1" applyFill="1" applyBorder="1"/>
    <xf numFmtId="0" fontId="15" fillId="83" borderId="57" xfId="0" applyFont="1" applyFill="1" applyBorder="1"/>
    <xf numFmtId="3" fontId="9" fillId="83" borderId="78" xfId="0" applyNumberFormat="1" applyFont="1" applyFill="1" applyBorder="1"/>
    <xf numFmtId="3" fontId="9" fillId="83" borderId="79" xfId="0" applyNumberFormat="1" applyFont="1" applyFill="1" applyBorder="1"/>
    <xf numFmtId="3" fontId="9" fillId="83" borderId="80" xfId="0" applyNumberFormat="1" applyFont="1" applyFill="1" applyBorder="1"/>
    <xf numFmtId="3" fontId="125" fillId="83" borderId="42" xfId="0" applyNumberFormat="1" applyFont="1" applyFill="1" applyBorder="1"/>
    <xf numFmtId="0" fontId="4" fillId="83" borderId="94" xfId="0" applyFont="1" applyFill="1" applyBorder="1" applyAlignment="1">
      <alignment horizontal="center" wrapText="1"/>
    </xf>
    <xf numFmtId="0" fontId="0" fillId="83" borderId="48" xfId="0" applyFill="1" applyBorder="1"/>
    <xf numFmtId="3" fontId="9" fillId="83" borderId="100" xfId="0" applyNumberFormat="1" applyFont="1" applyFill="1" applyBorder="1"/>
    <xf numFmtId="0" fontId="15" fillId="83" borderId="52" xfId="0" applyFont="1" applyFill="1" applyBorder="1"/>
    <xf numFmtId="3" fontId="9" fillId="83" borderId="11" xfId="0" applyNumberFormat="1" applyFont="1" applyFill="1" applyBorder="1"/>
    <xf numFmtId="3" fontId="9" fillId="83" borderId="9" xfId="0" applyNumberFormat="1" applyFont="1" applyFill="1" applyBorder="1"/>
    <xf numFmtId="3" fontId="9" fillId="83" borderId="14" xfId="0" applyNumberFormat="1" applyFont="1" applyFill="1" applyBorder="1"/>
    <xf numFmtId="175" fontId="0" fillId="0" borderId="0" xfId="0" applyNumberFormat="1"/>
    <xf numFmtId="3" fontId="124" fillId="3" borderId="52" xfId="0" applyNumberFormat="1" applyFont="1" applyFill="1" applyBorder="1"/>
    <xf numFmtId="3" fontId="125" fillId="3" borderId="42" xfId="0" applyNumberFormat="1" applyFont="1" applyFill="1" applyBorder="1"/>
    <xf numFmtId="3" fontId="9" fillId="3" borderId="62" xfId="0" applyNumberFormat="1" applyFont="1" applyFill="1" applyBorder="1"/>
    <xf numFmtId="3" fontId="9" fillId="3" borderId="46" xfId="0" applyNumberFormat="1" applyFont="1" applyFill="1" applyBorder="1"/>
    <xf numFmtId="3" fontId="125" fillId="3" borderId="75" xfId="0" applyNumberFormat="1" applyFont="1" applyFill="1" applyBorder="1"/>
    <xf numFmtId="173" fontId="109" fillId="3" borderId="75" xfId="0" applyNumberFormat="1" applyFont="1" applyFill="1" applyBorder="1"/>
    <xf numFmtId="9" fontId="0" fillId="0" borderId="0" xfId="0" applyNumberFormat="1"/>
    <xf numFmtId="41" fontId="0" fillId="5" borderId="0" xfId="0" applyNumberFormat="1" applyFill="1"/>
    <xf numFmtId="176" fontId="17" fillId="5" borderId="8" xfId="0" applyNumberFormat="1" applyFont="1" applyFill="1" applyBorder="1"/>
    <xf numFmtId="0" fontId="4" fillId="80" borderId="92" xfId="0" applyFont="1" applyFill="1" applyBorder="1" applyAlignment="1">
      <alignment horizontal="center" wrapText="1"/>
    </xf>
    <xf numFmtId="0" fontId="0" fillId="80" borderId="92" xfId="0" applyFill="1" applyBorder="1"/>
    <xf numFmtId="0" fontId="9" fillId="80" borderId="50" xfId="0" applyFont="1" applyFill="1" applyBorder="1" applyAlignment="1">
      <alignment horizontal="center"/>
    </xf>
    <xf numFmtId="0" fontId="9" fillId="80" borderId="51" xfId="0" applyFont="1" applyFill="1" applyBorder="1" applyAlignment="1">
      <alignment horizontal="center"/>
    </xf>
    <xf numFmtId="3" fontId="17" fillId="5" borderId="42" xfId="0" applyNumberFormat="1" applyFont="1" applyFill="1" applyBorder="1"/>
    <xf numFmtId="0" fontId="17" fillId="5" borderId="42" xfId="0" applyFont="1" applyFill="1" applyBorder="1"/>
    <xf numFmtId="0" fontId="17" fillId="5" borderId="2" xfId="0" applyFont="1" applyFill="1" applyBorder="1" applyAlignment="1">
      <alignment horizontal="right"/>
    </xf>
    <xf numFmtId="0" fontId="0" fillId="0" borderId="9" xfId="0" applyBorder="1"/>
    <xf numFmtId="0" fontId="0" fillId="0" borderId="3" xfId="0" applyBorder="1"/>
    <xf numFmtId="0" fontId="17" fillId="5" borderId="10" xfId="0" applyFont="1" applyFill="1" applyBorder="1" applyAlignment="1">
      <alignment horizontal="center"/>
    </xf>
    <xf numFmtId="0" fontId="0" fillId="0" borderId="3" xfId="0" applyBorder="1" applyAlignment="1">
      <alignment horizontal="center"/>
    </xf>
    <xf numFmtId="0" fontId="17" fillId="5" borderId="2" xfId="0" applyFont="1" applyFill="1" applyBorder="1" applyAlignment="1">
      <alignment horizontal="right" wrapText="1"/>
    </xf>
    <xf numFmtId="0" fontId="0" fillId="0" borderId="9" xfId="0" applyBorder="1" applyAlignment="1">
      <alignment wrapText="1"/>
    </xf>
    <xf numFmtId="3" fontId="17" fillId="5" borderId="42" xfId="0" applyNumberFormat="1" applyFont="1" applyFill="1" applyBorder="1" applyAlignment="1">
      <alignment horizontal="right" wrapText="1"/>
    </xf>
    <xf numFmtId="0" fontId="17" fillId="0" borderId="42" xfId="0" applyFont="1" applyBorder="1" applyAlignment="1">
      <alignment horizontal="right" wrapText="1"/>
    </xf>
    <xf numFmtId="0" fontId="17" fillId="0" borderId="42" xfId="0" applyFont="1" applyBorder="1"/>
    <xf numFmtId="0" fontId="17" fillId="0" borderId="42" xfId="0" applyFont="1" applyBorder="1" applyAlignment="1">
      <alignment wrapText="1"/>
    </xf>
    <xf numFmtId="3" fontId="119" fillId="5" borderId="42" xfId="0" applyNumberFormat="1" applyFont="1" applyFill="1" applyBorder="1"/>
    <xf numFmtId="0" fontId="119" fillId="5" borderId="42" xfId="0" applyFont="1" applyFill="1" applyBorder="1"/>
    <xf numFmtId="0" fontId="17" fillId="5" borderId="4" xfId="0" applyFont="1" applyFill="1" applyBorder="1" applyAlignment="1">
      <alignment horizontal="right"/>
    </xf>
    <xf numFmtId="0" fontId="0" fillId="0" borderId="14" xfId="0" applyBorder="1"/>
    <xf numFmtId="0" fontId="0" fillId="0" borderId="5" xfId="0" applyBorder="1"/>
    <xf numFmtId="0" fontId="17" fillId="5" borderId="17" xfId="0" applyFont="1" applyFill="1" applyBorder="1" applyAlignment="1">
      <alignment horizontal="center"/>
    </xf>
    <xf numFmtId="0" fontId="0" fillId="0" borderId="5" xfId="0" applyBorder="1" applyAlignment="1">
      <alignment horizontal="center"/>
    </xf>
    <xf numFmtId="0" fontId="11" fillId="0" borderId="42" xfId="0" applyFont="1" applyBorder="1" applyAlignment="1">
      <alignment horizontal="right"/>
    </xf>
    <xf numFmtId="3" fontId="12" fillId="5" borderId="65" xfId="0" applyNumberFormat="1" applyFont="1" applyFill="1" applyBorder="1" applyAlignment="1">
      <alignment horizontal="center" vertical="center"/>
    </xf>
    <xf numFmtId="0" fontId="12" fillId="0" borderId="65" xfId="0" applyFont="1" applyBorder="1" applyAlignment="1">
      <alignment vertical="center"/>
    </xf>
    <xf numFmtId="0" fontId="12" fillId="0" borderId="64" xfId="0" applyFont="1" applyBorder="1" applyAlignment="1">
      <alignment vertical="center"/>
    </xf>
    <xf numFmtId="0" fontId="9" fillId="80" borderId="49" xfId="0" applyFont="1" applyFill="1" applyBorder="1" applyAlignment="1">
      <alignment horizontal="center"/>
    </xf>
    <xf numFmtId="0" fontId="30" fillId="5" borderId="84" xfId="0" applyFont="1" applyFill="1" applyBorder="1"/>
    <xf numFmtId="0" fontId="0" fillId="5" borderId="89" xfId="0" applyFill="1" applyBorder="1"/>
    <xf numFmtId="0" fontId="0" fillId="5" borderId="86" xfId="0" applyFill="1" applyBorder="1"/>
    <xf numFmtId="3" fontId="17" fillId="5" borderId="47" xfId="0" applyNumberFormat="1" applyFont="1" applyFill="1" applyBorder="1" applyAlignment="1">
      <alignment horizontal="right"/>
    </xf>
    <xf numFmtId="0" fontId="0" fillId="0" borderId="11" xfId="0" applyBorder="1"/>
    <xf numFmtId="0" fontId="0" fillId="0" borderId="43" xfId="0" applyBorder="1"/>
    <xf numFmtId="0" fontId="17" fillId="5" borderId="18" xfId="0" applyFont="1" applyFill="1" applyBorder="1" applyAlignment="1">
      <alignment horizontal="center"/>
    </xf>
    <xf numFmtId="0" fontId="0" fillId="0" borderId="8" xfId="0" applyBorder="1" applyAlignment="1">
      <alignment horizontal="center"/>
    </xf>
    <xf numFmtId="0" fontId="134" fillId="5" borderId="0" xfId="0" applyFont="1" applyFill="1" applyAlignment="1">
      <alignment wrapText="1"/>
    </xf>
    <xf numFmtId="0" fontId="134" fillId="0" borderId="0" xfId="0" applyFont="1" applyAlignment="1">
      <alignment wrapText="1"/>
    </xf>
    <xf numFmtId="0" fontId="134" fillId="5" borderId="0" xfId="0" applyFont="1" applyFill="1" applyAlignment="1">
      <alignment horizontal="right" wrapText="1"/>
    </xf>
    <xf numFmtId="0" fontId="134" fillId="0" borderId="0" xfId="0" applyFont="1" applyAlignment="1">
      <alignment horizontal="right" wrapText="1"/>
    </xf>
    <xf numFmtId="0" fontId="11" fillId="0" borderId="42" xfId="0" applyFont="1" applyBorder="1" applyAlignment="1">
      <alignment horizontal="center" wrapText="1"/>
    </xf>
    <xf numFmtId="0" fontId="0" fillId="0" borderId="42" xfId="0" applyBorder="1" applyAlignment="1">
      <alignment horizontal="center"/>
    </xf>
    <xf numFmtId="0" fontId="0" fillId="0" borderId="42" xfId="0" applyBorder="1"/>
    <xf numFmtId="0" fontId="11" fillId="5" borderId="42" xfId="0" applyFont="1" applyFill="1" applyBorder="1" applyAlignment="1">
      <alignment horizontal="center" wrapText="1"/>
    </xf>
    <xf numFmtId="0" fontId="107" fillId="0" borderId="42" xfId="0" applyFont="1" applyBorder="1"/>
    <xf numFmtId="3" fontId="17" fillId="5" borderId="69" xfId="0" applyNumberFormat="1" applyFont="1" applyFill="1" applyBorder="1" applyAlignment="1">
      <alignment horizontal="right"/>
    </xf>
    <xf numFmtId="0" fontId="0" fillId="0" borderId="67" xfId="0" applyBorder="1"/>
    <xf numFmtId="0" fontId="0" fillId="5" borderId="109" xfId="0" applyFill="1" applyBorder="1"/>
    <xf numFmtId="0" fontId="0" fillId="0" borderId="13" xfId="0" applyBorder="1"/>
    <xf numFmtId="0" fontId="0" fillId="0" borderId="93" xfId="0" applyBorder="1"/>
    <xf numFmtId="0" fontId="11" fillId="5" borderId="96" xfId="0" applyFont="1" applyFill="1" applyBorder="1" applyAlignment="1">
      <alignment horizontal="center"/>
    </xf>
    <xf numFmtId="0" fontId="11" fillId="0" borderId="99" xfId="0" applyFont="1" applyBorder="1" applyAlignment="1">
      <alignment horizontal="center"/>
    </xf>
    <xf numFmtId="0" fontId="11" fillId="0" borderId="97" xfId="0" applyFont="1" applyBorder="1" applyAlignment="1">
      <alignment horizontal="center"/>
    </xf>
    <xf numFmtId="0" fontId="11" fillId="0" borderId="113" xfId="0" applyFont="1" applyBorder="1" applyAlignment="1">
      <alignment horizontal="center"/>
    </xf>
    <xf numFmtId="0" fontId="0" fillId="0" borderId="65" xfId="0" applyBorder="1" applyAlignment="1">
      <alignment horizontal="center"/>
    </xf>
    <xf numFmtId="0" fontId="0" fillId="0" borderId="64" xfId="0" applyBorder="1" applyAlignment="1">
      <alignment horizontal="center"/>
    </xf>
    <xf numFmtId="0" fontId="11" fillId="0" borderId="96" xfId="0" applyFont="1" applyBorder="1" applyAlignment="1">
      <alignment horizontal="center"/>
    </xf>
    <xf numFmtId="0" fontId="110" fillId="5" borderId="0" xfId="0" applyFont="1" applyFill="1" applyAlignment="1">
      <alignment horizontal="center"/>
    </xf>
    <xf numFmtId="0" fontId="137" fillId="0" borderId="0" xfId="0" applyFont="1" applyAlignment="1">
      <alignment horizontal="center"/>
    </xf>
    <xf numFmtId="0" fontId="28" fillId="0" borderId="0" xfId="0" applyFont="1" applyAlignment="1">
      <alignment horizontal="center" wrapText="1"/>
    </xf>
    <xf numFmtId="0" fontId="128" fillId="0" borderId="0" xfId="0" applyFont="1" applyAlignment="1">
      <alignment horizontal="center" wrapText="1"/>
    </xf>
    <xf numFmtId="0" fontId="110" fillId="0" borderId="0" xfId="0" applyFont="1" applyAlignment="1">
      <alignment horizontal="center" vertical="center" wrapText="1"/>
    </xf>
    <xf numFmtId="0" fontId="14" fillId="0" borderId="0" xfId="0" applyFont="1" applyAlignment="1">
      <alignment horizontal="center" vertical="center" wrapText="1"/>
    </xf>
    <xf numFmtId="0" fontId="104" fillId="0" borderId="0" xfId="0" applyFont="1" applyAlignment="1">
      <alignment wrapText="1"/>
    </xf>
    <xf numFmtId="0" fontId="21" fillId="0" borderId="0" xfId="0" applyFont="1" applyAlignment="1">
      <alignment wrapText="1"/>
    </xf>
    <xf numFmtId="0" fontId="17" fillId="0" borderId="44" xfId="0" applyFont="1" applyBorder="1" applyAlignment="1">
      <alignment horizontal="center"/>
    </xf>
    <xf numFmtId="0" fontId="17" fillId="0" borderId="45" xfId="0" applyFont="1" applyBorder="1" applyAlignment="1">
      <alignment horizontal="center"/>
    </xf>
    <xf numFmtId="0" fontId="17" fillId="0" borderId="46" xfId="0" applyFont="1" applyBorder="1" applyAlignment="1">
      <alignment horizontal="center"/>
    </xf>
    <xf numFmtId="0" fontId="105" fillId="0" borderId="0" xfId="0" applyFont="1" applyAlignment="1">
      <alignment horizontal="right" wrapText="1"/>
    </xf>
    <xf numFmtId="0" fontId="106" fillId="0" borderId="0" xfId="0" applyFont="1" applyAlignment="1">
      <alignment horizontal="right" wrapText="1"/>
    </xf>
    <xf numFmtId="0" fontId="110" fillId="0" borderId="0" xfId="0" applyFont="1" applyAlignment="1">
      <alignment horizontal="center" wrapText="1"/>
    </xf>
    <xf numFmtId="0" fontId="20" fillId="0" borderId="0" xfId="0" applyFont="1" applyAlignment="1">
      <alignment horizontal="left" wrapText="1"/>
    </xf>
    <xf numFmtId="0" fontId="136" fillId="0" borderId="0" xfId="0" applyFont="1" applyAlignment="1">
      <alignment horizontal="left" wrapText="1"/>
    </xf>
    <xf numFmtId="3" fontId="110" fillId="0" borderId="0" xfId="0" applyNumberFormat="1" applyFont="1"/>
    <xf numFmtId="0" fontId="14" fillId="0" borderId="0" xfId="0" applyFont="1"/>
  </cellXfs>
  <cellStyles count="1025">
    <cellStyle name=" 1" xfId="879" xr:uid="{00000000-0005-0000-0000-000000000000}"/>
    <cellStyle name="0.0" xfId="9" xr:uid="{00000000-0005-0000-0000-000001000000}"/>
    <cellStyle name="1. izcēlums" xfId="880" xr:uid="{00000000-0005-0000-0000-000002000000}"/>
    <cellStyle name="2. izcēlums 2" xfId="881" xr:uid="{00000000-0005-0000-0000-000003000000}"/>
    <cellStyle name="20% - Accent1 2" xfId="10" xr:uid="{00000000-0005-0000-0000-000004000000}"/>
    <cellStyle name="20% - Accent1 2 2" xfId="11" xr:uid="{00000000-0005-0000-0000-000005000000}"/>
    <cellStyle name="20% - Accent1 2 3" xfId="12" xr:uid="{00000000-0005-0000-0000-000006000000}"/>
    <cellStyle name="20% - Accent2 2" xfId="13" xr:uid="{00000000-0005-0000-0000-000007000000}"/>
    <cellStyle name="20% - Accent2 2 2" xfId="14" xr:uid="{00000000-0005-0000-0000-000008000000}"/>
    <cellStyle name="20% - Accent2 2 3" xfId="15" xr:uid="{00000000-0005-0000-0000-000009000000}"/>
    <cellStyle name="20% - Accent3 2" xfId="16" xr:uid="{00000000-0005-0000-0000-00000A000000}"/>
    <cellStyle name="20% - Accent3 2 2" xfId="17" xr:uid="{00000000-0005-0000-0000-00000B000000}"/>
    <cellStyle name="20% - Accent3 2 3" xfId="18" xr:uid="{00000000-0005-0000-0000-00000C000000}"/>
    <cellStyle name="20% - Accent4 2" xfId="19" xr:uid="{00000000-0005-0000-0000-00000D000000}"/>
    <cellStyle name="20% - Accent4 2 2" xfId="20" xr:uid="{00000000-0005-0000-0000-00000E000000}"/>
    <cellStyle name="20% - Accent4 2 3" xfId="21" xr:uid="{00000000-0005-0000-0000-00000F000000}"/>
    <cellStyle name="20% - Accent5 2" xfId="22" xr:uid="{00000000-0005-0000-0000-000010000000}"/>
    <cellStyle name="20% - Accent5 2 2" xfId="23" xr:uid="{00000000-0005-0000-0000-000011000000}"/>
    <cellStyle name="20% - Accent5 2 3" xfId="24" xr:uid="{00000000-0005-0000-0000-000012000000}"/>
    <cellStyle name="20% - Accent6 2" xfId="25" xr:uid="{00000000-0005-0000-0000-000013000000}"/>
    <cellStyle name="20% - Accent6 2 2" xfId="26" xr:uid="{00000000-0005-0000-0000-000014000000}"/>
    <cellStyle name="20% - Accent6 2 3" xfId="27" xr:uid="{00000000-0005-0000-0000-000015000000}"/>
    <cellStyle name="20% no 1. izcēluma" xfId="882" xr:uid="{00000000-0005-0000-0000-000016000000}"/>
    <cellStyle name="20% no 2. izcēluma" xfId="883" xr:uid="{00000000-0005-0000-0000-000017000000}"/>
    <cellStyle name="20% no 3. izcēluma" xfId="884" xr:uid="{00000000-0005-0000-0000-000018000000}"/>
    <cellStyle name="20% no 4. izcēluma" xfId="885" xr:uid="{00000000-0005-0000-0000-000019000000}"/>
    <cellStyle name="20% no 5. izcēluma" xfId="886" xr:uid="{00000000-0005-0000-0000-00001A000000}"/>
    <cellStyle name="20% no 6. izcēluma" xfId="887" xr:uid="{00000000-0005-0000-0000-00001B000000}"/>
    <cellStyle name="3. izcēlums  2" xfId="888" xr:uid="{00000000-0005-0000-0000-00001C000000}"/>
    <cellStyle name="4. izcēlums 2" xfId="889" xr:uid="{00000000-0005-0000-0000-00001D000000}"/>
    <cellStyle name="40% - Accent1 2" xfId="28" xr:uid="{00000000-0005-0000-0000-00001E000000}"/>
    <cellStyle name="40% - Accent1 2 2" xfId="29" xr:uid="{00000000-0005-0000-0000-00001F000000}"/>
    <cellStyle name="40% - Accent1 2 3" xfId="30" xr:uid="{00000000-0005-0000-0000-000020000000}"/>
    <cellStyle name="40% - Accent2 2" xfId="31" xr:uid="{00000000-0005-0000-0000-000021000000}"/>
    <cellStyle name="40% - Accent2 2 2" xfId="32" xr:uid="{00000000-0005-0000-0000-000022000000}"/>
    <cellStyle name="40% - Accent2 2 3" xfId="33" xr:uid="{00000000-0005-0000-0000-000023000000}"/>
    <cellStyle name="40% - Accent3 2" xfId="34" xr:uid="{00000000-0005-0000-0000-000024000000}"/>
    <cellStyle name="40% - Accent3 2 2" xfId="35" xr:uid="{00000000-0005-0000-0000-000025000000}"/>
    <cellStyle name="40% - Accent3 2 3" xfId="36" xr:uid="{00000000-0005-0000-0000-000026000000}"/>
    <cellStyle name="40% - Accent4 2" xfId="37" xr:uid="{00000000-0005-0000-0000-000027000000}"/>
    <cellStyle name="40% - Accent4 2 2" xfId="38" xr:uid="{00000000-0005-0000-0000-000028000000}"/>
    <cellStyle name="40% - Accent4 2 3" xfId="39" xr:uid="{00000000-0005-0000-0000-000029000000}"/>
    <cellStyle name="40% - Accent5 2" xfId="40" xr:uid="{00000000-0005-0000-0000-00002A000000}"/>
    <cellStyle name="40% - Accent5 2 2" xfId="41" xr:uid="{00000000-0005-0000-0000-00002B000000}"/>
    <cellStyle name="40% - Accent5 2 3" xfId="42" xr:uid="{00000000-0005-0000-0000-00002C000000}"/>
    <cellStyle name="40% - Accent6 2" xfId="43" xr:uid="{00000000-0005-0000-0000-00002D000000}"/>
    <cellStyle name="40% - Accent6 2 2" xfId="44" xr:uid="{00000000-0005-0000-0000-00002E000000}"/>
    <cellStyle name="40% - Accent6 2 3" xfId="45" xr:uid="{00000000-0005-0000-0000-00002F000000}"/>
    <cellStyle name="40% no 1. izcēluma" xfId="890" xr:uid="{00000000-0005-0000-0000-000030000000}"/>
    <cellStyle name="40% no 2. izcēluma" xfId="891" xr:uid="{00000000-0005-0000-0000-000031000000}"/>
    <cellStyle name="40% no 3. izcēluma" xfId="892" xr:uid="{00000000-0005-0000-0000-000032000000}"/>
    <cellStyle name="40% no 4. izcēluma" xfId="893" xr:uid="{00000000-0005-0000-0000-000033000000}"/>
    <cellStyle name="40% no 5. izcēluma" xfId="894" xr:uid="{00000000-0005-0000-0000-000034000000}"/>
    <cellStyle name="40% no 6. izcēluma" xfId="895" xr:uid="{00000000-0005-0000-0000-000035000000}"/>
    <cellStyle name="5. izcēlums 2" xfId="896" xr:uid="{00000000-0005-0000-0000-000036000000}"/>
    <cellStyle name="6. izcēlums 2" xfId="897" xr:uid="{00000000-0005-0000-0000-000037000000}"/>
    <cellStyle name="60% - Accent1 2" xfId="46" xr:uid="{00000000-0005-0000-0000-000038000000}"/>
    <cellStyle name="60% - Accent1 2 2" xfId="47" xr:uid="{00000000-0005-0000-0000-000039000000}"/>
    <cellStyle name="60% - Accent1 2 3" xfId="48" xr:uid="{00000000-0005-0000-0000-00003A000000}"/>
    <cellStyle name="60% - Accent2 2" xfId="49" xr:uid="{00000000-0005-0000-0000-00003B000000}"/>
    <cellStyle name="60% - Accent2 2 2" xfId="50" xr:uid="{00000000-0005-0000-0000-00003C000000}"/>
    <cellStyle name="60% - Accent2 2 3" xfId="51" xr:uid="{00000000-0005-0000-0000-00003D000000}"/>
    <cellStyle name="60% - Accent3 2" xfId="52" xr:uid="{00000000-0005-0000-0000-00003E000000}"/>
    <cellStyle name="60% - Accent3 2 2" xfId="53" xr:uid="{00000000-0005-0000-0000-00003F000000}"/>
    <cellStyle name="60% - Accent3 2 3" xfId="54" xr:uid="{00000000-0005-0000-0000-000040000000}"/>
    <cellStyle name="60% - Accent4 2" xfId="55" xr:uid="{00000000-0005-0000-0000-000041000000}"/>
    <cellStyle name="60% - Accent4 2 2" xfId="56" xr:uid="{00000000-0005-0000-0000-000042000000}"/>
    <cellStyle name="60% - Accent4 2 3" xfId="57" xr:uid="{00000000-0005-0000-0000-000043000000}"/>
    <cellStyle name="60% - Accent5 2" xfId="58" xr:uid="{00000000-0005-0000-0000-000044000000}"/>
    <cellStyle name="60% - Accent5 2 2" xfId="59" xr:uid="{00000000-0005-0000-0000-000045000000}"/>
    <cellStyle name="60% - Accent5 2 3" xfId="60" xr:uid="{00000000-0005-0000-0000-000046000000}"/>
    <cellStyle name="60% - Accent6 2" xfId="61" xr:uid="{00000000-0005-0000-0000-000047000000}"/>
    <cellStyle name="60% - Accent6 2 2" xfId="62" xr:uid="{00000000-0005-0000-0000-000048000000}"/>
    <cellStyle name="60% - Accent6 2 3" xfId="63" xr:uid="{00000000-0005-0000-0000-000049000000}"/>
    <cellStyle name="60% no 1. izcēluma" xfId="898" xr:uid="{00000000-0005-0000-0000-00004A000000}"/>
    <cellStyle name="60% no 2. izcēluma" xfId="899" xr:uid="{00000000-0005-0000-0000-00004B000000}"/>
    <cellStyle name="60% no 3. izcēluma" xfId="900" xr:uid="{00000000-0005-0000-0000-00004C000000}"/>
    <cellStyle name="60% no 4. izcēluma" xfId="901" xr:uid="{00000000-0005-0000-0000-00004D000000}"/>
    <cellStyle name="60% no 5. izcēluma" xfId="902" xr:uid="{00000000-0005-0000-0000-00004E000000}"/>
    <cellStyle name="60% no 6. izcēluma" xfId="903" xr:uid="{00000000-0005-0000-0000-00004F000000}"/>
    <cellStyle name="Accent1 - 20%" xfId="64" xr:uid="{00000000-0005-0000-0000-000050000000}"/>
    <cellStyle name="Accent1 - 20% 2" xfId="65" xr:uid="{00000000-0005-0000-0000-000051000000}"/>
    <cellStyle name="Accent1 - 40%" xfId="66" xr:uid="{00000000-0005-0000-0000-000052000000}"/>
    <cellStyle name="Accent1 - 40% 2" xfId="67" xr:uid="{00000000-0005-0000-0000-000053000000}"/>
    <cellStyle name="Accent1 - 60%" xfId="68" xr:uid="{00000000-0005-0000-0000-000054000000}"/>
    <cellStyle name="Accent1 - 60% 2" xfId="69" xr:uid="{00000000-0005-0000-0000-000055000000}"/>
    <cellStyle name="Accent1 10" xfId="70" xr:uid="{00000000-0005-0000-0000-000056000000}"/>
    <cellStyle name="Accent1 11" xfId="71" xr:uid="{00000000-0005-0000-0000-000057000000}"/>
    <cellStyle name="Accent1 12" xfId="72" xr:uid="{00000000-0005-0000-0000-000058000000}"/>
    <cellStyle name="Accent1 13" xfId="73" xr:uid="{00000000-0005-0000-0000-000059000000}"/>
    <cellStyle name="Accent1 14" xfId="74" xr:uid="{00000000-0005-0000-0000-00005A000000}"/>
    <cellStyle name="Accent1 15" xfId="75" xr:uid="{00000000-0005-0000-0000-00005B000000}"/>
    <cellStyle name="Accent1 16" xfId="76" xr:uid="{00000000-0005-0000-0000-00005C000000}"/>
    <cellStyle name="Accent1 17" xfId="77" xr:uid="{00000000-0005-0000-0000-00005D000000}"/>
    <cellStyle name="Accent1 18" xfId="78" xr:uid="{00000000-0005-0000-0000-00005E000000}"/>
    <cellStyle name="Accent1 19" xfId="79" xr:uid="{00000000-0005-0000-0000-00005F000000}"/>
    <cellStyle name="Accent1 2" xfId="80" xr:uid="{00000000-0005-0000-0000-000060000000}"/>
    <cellStyle name="Accent1 20" xfId="81" xr:uid="{00000000-0005-0000-0000-000061000000}"/>
    <cellStyle name="Accent1 21" xfId="82" xr:uid="{00000000-0005-0000-0000-000062000000}"/>
    <cellStyle name="Accent1 22" xfId="83" xr:uid="{00000000-0005-0000-0000-000063000000}"/>
    <cellStyle name="Accent1 23" xfId="84" xr:uid="{00000000-0005-0000-0000-000064000000}"/>
    <cellStyle name="Accent1 24" xfId="85" xr:uid="{00000000-0005-0000-0000-000065000000}"/>
    <cellStyle name="Accent1 25" xfId="86" xr:uid="{00000000-0005-0000-0000-000066000000}"/>
    <cellStyle name="Accent1 26" xfId="87" xr:uid="{00000000-0005-0000-0000-000067000000}"/>
    <cellStyle name="Accent1 27" xfId="88" xr:uid="{00000000-0005-0000-0000-000068000000}"/>
    <cellStyle name="Accent1 28" xfId="89" xr:uid="{00000000-0005-0000-0000-000069000000}"/>
    <cellStyle name="Accent1 29" xfId="90" xr:uid="{00000000-0005-0000-0000-00006A000000}"/>
    <cellStyle name="Accent1 3" xfId="91" xr:uid="{00000000-0005-0000-0000-00006B000000}"/>
    <cellStyle name="Accent1 30" xfId="92" xr:uid="{00000000-0005-0000-0000-00006C000000}"/>
    <cellStyle name="Accent1 31" xfId="93" xr:uid="{00000000-0005-0000-0000-00006D000000}"/>
    <cellStyle name="Accent1 32" xfId="94" xr:uid="{00000000-0005-0000-0000-00006E000000}"/>
    <cellStyle name="Accent1 33" xfId="95" xr:uid="{00000000-0005-0000-0000-00006F000000}"/>
    <cellStyle name="Accent1 34" xfId="96" xr:uid="{00000000-0005-0000-0000-000070000000}"/>
    <cellStyle name="Accent1 35" xfId="97" xr:uid="{00000000-0005-0000-0000-000071000000}"/>
    <cellStyle name="Accent1 36" xfId="98" xr:uid="{00000000-0005-0000-0000-000072000000}"/>
    <cellStyle name="Accent1 37" xfId="99" xr:uid="{00000000-0005-0000-0000-000073000000}"/>
    <cellStyle name="Accent1 38" xfId="100" xr:uid="{00000000-0005-0000-0000-000074000000}"/>
    <cellStyle name="Accent1 39" xfId="101" xr:uid="{00000000-0005-0000-0000-000075000000}"/>
    <cellStyle name="Accent1 4" xfId="102" xr:uid="{00000000-0005-0000-0000-000076000000}"/>
    <cellStyle name="Accent1 40" xfId="103" xr:uid="{00000000-0005-0000-0000-000077000000}"/>
    <cellStyle name="Accent1 41" xfId="104" xr:uid="{00000000-0005-0000-0000-000078000000}"/>
    <cellStyle name="Accent1 42" xfId="105" xr:uid="{00000000-0005-0000-0000-000079000000}"/>
    <cellStyle name="Accent1 43" xfId="106" xr:uid="{00000000-0005-0000-0000-00007A000000}"/>
    <cellStyle name="Accent1 44" xfId="107" xr:uid="{00000000-0005-0000-0000-00007B000000}"/>
    <cellStyle name="Accent1 45" xfId="108" xr:uid="{00000000-0005-0000-0000-00007C000000}"/>
    <cellStyle name="Accent1 46" xfId="109" xr:uid="{00000000-0005-0000-0000-00007D000000}"/>
    <cellStyle name="Accent1 47" xfId="971" xr:uid="{C714A895-F833-43E4-9EAD-295D579E6D89}"/>
    <cellStyle name="Accent1 48" xfId="1015" xr:uid="{1AFAF4FE-F068-4A84-BE64-0103DDD0C3FC}"/>
    <cellStyle name="Accent1 5" xfId="110" xr:uid="{00000000-0005-0000-0000-00007E000000}"/>
    <cellStyle name="Accent1 6" xfId="111" xr:uid="{00000000-0005-0000-0000-00007F000000}"/>
    <cellStyle name="Accent1 7" xfId="112" xr:uid="{00000000-0005-0000-0000-000080000000}"/>
    <cellStyle name="Accent1 8" xfId="113" xr:uid="{00000000-0005-0000-0000-000081000000}"/>
    <cellStyle name="Accent1 9" xfId="114" xr:uid="{00000000-0005-0000-0000-000082000000}"/>
    <cellStyle name="Accent2 - 20%" xfId="115" xr:uid="{00000000-0005-0000-0000-000083000000}"/>
    <cellStyle name="Accent2 - 20% 2" xfId="116" xr:uid="{00000000-0005-0000-0000-000084000000}"/>
    <cellStyle name="Accent2 - 40%" xfId="117" xr:uid="{00000000-0005-0000-0000-000085000000}"/>
    <cellStyle name="Accent2 - 40% 2" xfId="118" xr:uid="{00000000-0005-0000-0000-000086000000}"/>
    <cellStyle name="Accent2 - 60%" xfId="119" xr:uid="{00000000-0005-0000-0000-000087000000}"/>
    <cellStyle name="Accent2 - 60% 2" xfId="120" xr:uid="{00000000-0005-0000-0000-000088000000}"/>
    <cellStyle name="Accent2 10" xfId="121" xr:uid="{00000000-0005-0000-0000-000089000000}"/>
    <cellStyle name="Accent2 11" xfId="122" xr:uid="{00000000-0005-0000-0000-00008A000000}"/>
    <cellStyle name="Accent2 12" xfId="123" xr:uid="{00000000-0005-0000-0000-00008B000000}"/>
    <cellStyle name="Accent2 13" xfId="124" xr:uid="{00000000-0005-0000-0000-00008C000000}"/>
    <cellStyle name="Accent2 14" xfId="125" xr:uid="{00000000-0005-0000-0000-00008D000000}"/>
    <cellStyle name="Accent2 15" xfId="126" xr:uid="{00000000-0005-0000-0000-00008E000000}"/>
    <cellStyle name="Accent2 16" xfId="127" xr:uid="{00000000-0005-0000-0000-00008F000000}"/>
    <cellStyle name="Accent2 17" xfId="128" xr:uid="{00000000-0005-0000-0000-000090000000}"/>
    <cellStyle name="Accent2 18" xfId="129" xr:uid="{00000000-0005-0000-0000-000091000000}"/>
    <cellStyle name="Accent2 19" xfId="130" xr:uid="{00000000-0005-0000-0000-000092000000}"/>
    <cellStyle name="Accent2 2" xfId="131" xr:uid="{00000000-0005-0000-0000-000093000000}"/>
    <cellStyle name="Accent2 20" xfId="132" xr:uid="{00000000-0005-0000-0000-000094000000}"/>
    <cellStyle name="Accent2 21" xfId="133" xr:uid="{00000000-0005-0000-0000-000095000000}"/>
    <cellStyle name="Accent2 22" xfId="134" xr:uid="{00000000-0005-0000-0000-000096000000}"/>
    <cellStyle name="Accent2 23" xfId="135" xr:uid="{00000000-0005-0000-0000-000097000000}"/>
    <cellStyle name="Accent2 24" xfId="136" xr:uid="{00000000-0005-0000-0000-000098000000}"/>
    <cellStyle name="Accent2 25" xfId="137" xr:uid="{00000000-0005-0000-0000-000099000000}"/>
    <cellStyle name="Accent2 26" xfId="138" xr:uid="{00000000-0005-0000-0000-00009A000000}"/>
    <cellStyle name="Accent2 27" xfId="139" xr:uid="{00000000-0005-0000-0000-00009B000000}"/>
    <cellStyle name="Accent2 28" xfId="140" xr:uid="{00000000-0005-0000-0000-00009C000000}"/>
    <cellStyle name="Accent2 29" xfId="141" xr:uid="{00000000-0005-0000-0000-00009D000000}"/>
    <cellStyle name="Accent2 3" xfId="142" xr:uid="{00000000-0005-0000-0000-00009E000000}"/>
    <cellStyle name="Accent2 30" xfId="143" xr:uid="{00000000-0005-0000-0000-00009F000000}"/>
    <cellStyle name="Accent2 31" xfId="144" xr:uid="{00000000-0005-0000-0000-0000A0000000}"/>
    <cellStyle name="Accent2 32" xfId="145" xr:uid="{00000000-0005-0000-0000-0000A1000000}"/>
    <cellStyle name="Accent2 33" xfId="146" xr:uid="{00000000-0005-0000-0000-0000A2000000}"/>
    <cellStyle name="Accent2 34" xfId="147" xr:uid="{00000000-0005-0000-0000-0000A3000000}"/>
    <cellStyle name="Accent2 35" xfId="148" xr:uid="{00000000-0005-0000-0000-0000A4000000}"/>
    <cellStyle name="Accent2 36" xfId="149" xr:uid="{00000000-0005-0000-0000-0000A5000000}"/>
    <cellStyle name="Accent2 37" xfId="150" xr:uid="{00000000-0005-0000-0000-0000A6000000}"/>
    <cellStyle name="Accent2 38" xfId="151" xr:uid="{00000000-0005-0000-0000-0000A7000000}"/>
    <cellStyle name="Accent2 39" xfId="152" xr:uid="{00000000-0005-0000-0000-0000A8000000}"/>
    <cellStyle name="Accent2 4" xfId="153" xr:uid="{00000000-0005-0000-0000-0000A9000000}"/>
    <cellStyle name="Accent2 40" xfId="154" xr:uid="{00000000-0005-0000-0000-0000AA000000}"/>
    <cellStyle name="Accent2 41" xfId="155" xr:uid="{00000000-0005-0000-0000-0000AB000000}"/>
    <cellStyle name="Accent2 42" xfId="156" xr:uid="{00000000-0005-0000-0000-0000AC000000}"/>
    <cellStyle name="Accent2 43" xfId="157" xr:uid="{00000000-0005-0000-0000-0000AD000000}"/>
    <cellStyle name="Accent2 44" xfId="158" xr:uid="{00000000-0005-0000-0000-0000AE000000}"/>
    <cellStyle name="Accent2 45" xfId="159" xr:uid="{00000000-0005-0000-0000-0000AF000000}"/>
    <cellStyle name="Accent2 46" xfId="160" xr:uid="{00000000-0005-0000-0000-0000B0000000}"/>
    <cellStyle name="Accent2 47" xfId="972" xr:uid="{6AF2A33B-D5E7-42B5-A2F5-2C324B905218}"/>
    <cellStyle name="Accent2 48" xfId="1005" xr:uid="{50ECC22F-61EA-47FC-A683-F49CA23EB33E}"/>
    <cellStyle name="Accent2 5" xfId="161" xr:uid="{00000000-0005-0000-0000-0000B1000000}"/>
    <cellStyle name="Accent2 6" xfId="162" xr:uid="{00000000-0005-0000-0000-0000B2000000}"/>
    <cellStyle name="Accent2 7" xfId="163" xr:uid="{00000000-0005-0000-0000-0000B3000000}"/>
    <cellStyle name="Accent2 8" xfId="164" xr:uid="{00000000-0005-0000-0000-0000B4000000}"/>
    <cellStyle name="Accent2 9" xfId="165" xr:uid="{00000000-0005-0000-0000-0000B5000000}"/>
    <cellStyle name="Accent3 - 20%" xfId="166" xr:uid="{00000000-0005-0000-0000-0000B6000000}"/>
    <cellStyle name="Accent3 - 20% 2" xfId="167" xr:uid="{00000000-0005-0000-0000-0000B7000000}"/>
    <cellStyle name="Accent3 - 40%" xfId="168" xr:uid="{00000000-0005-0000-0000-0000B8000000}"/>
    <cellStyle name="Accent3 - 40% 2" xfId="169" xr:uid="{00000000-0005-0000-0000-0000B9000000}"/>
    <cellStyle name="Accent3 - 60%" xfId="170" xr:uid="{00000000-0005-0000-0000-0000BA000000}"/>
    <cellStyle name="Accent3 - 60% 2" xfId="171" xr:uid="{00000000-0005-0000-0000-0000BB000000}"/>
    <cellStyle name="Accent3 10" xfId="172" xr:uid="{00000000-0005-0000-0000-0000BC000000}"/>
    <cellStyle name="Accent3 11" xfId="173" xr:uid="{00000000-0005-0000-0000-0000BD000000}"/>
    <cellStyle name="Accent3 12" xfId="174" xr:uid="{00000000-0005-0000-0000-0000BE000000}"/>
    <cellStyle name="Accent3 13" xfId="175" xr:uid="{00000000-0005-0000-0000-0000BF000000}"/>
    <cellStyle name="Accent3 14" xfId="176" xr:uid="{00000000-0005-0000-0000-0000C0000000}"/>
    <cellStyle name="Accent3 15" xfId="177" xr:uid="{00000000-0005-0000-0000-0000C1000000}"/>
    <cellStyle name="Accent3 16" xfId="178" xr:uid="{00000000-0005-0000-0000-0000C2000000}"/>
    <cellStyle name="Accent3 17" xfId="179" xr:uid="{00000000-0005-0000-0000-0000C3000000}"/>
    <cellStyle name="Accent3 18" xfId="180" xr:uid="{00000000-0005-0000-0000-0000C4000000}"/>
    <cellStyle name="Accent3 19" xfId="181" xr:uid="{00000000-0005-0000-0000-0000C5000000}"/>
    <cellStyle name="Accent3 2" xfId="182" xr:uid="{00000000-0005-0000-0000-0000C6000000}"/>
    <cellStyle name="Accent3 2 2" xfId="183" xr:uid="{00000000-0005-0000-0000-0000C7000000}"/>
    <cellStyle name="Accent3 2 3" xfId="184" xr:uid="{00000000-0005-0000-0000-0000C8000000}"/>
    <cellStyle name="Accent3 20" xfId="185" xr:uid="{00000000-0005-0000-0000-0000C9000000}"/>
    <cellStyle name="Accent3 21" xfId="186" xr:uid="{00000000-0005-0000-0000-0000CA000000}"/>
    <cellStyle name="Accent3 22" xfId="187" xr:uid="{00000000-0005-0000-0000-0000CB000000}"/>
    <cellStyle name="Accent3 23" xfId="188" xr:uid="{00000000-0005-0000-0000-0000CC000000}"/>
    <cellStyle name="Accent3 24" xfId="189" xr:uid="{00000000-0005-0000-0000-0000CD000000}"/>
    <cellStyle name="Accent3 25" xfId="190" xr:uid="{00000000-0005-0000-0000-0000CE000000}"/>
    <cellStyle name="Accent3 26" xfId="191" xr:uid="{00000000-0005-0000-0000-0000CF000000}"/>
    <cellStyle name="Accent3 27" xfId="192" xr:uid="{00000000-0005-0000-0000-0000D0000000}"/>
    <cellStyle name="Accent3 28" xfId="193" xr:uid="{00000000-0005-0000-0000-0000D1000000}"/>
    <cellStyle name="Accent3 29" xfId="194" xr:uid="{00000000-0005-0000-0000-0000D2000000}"/>
    <cellStyle name="Accent3 3" xfId="195" xr:uid="{00000000-0005-0000-0000-0000D3000000}"/>
    <cellStyle name="Accent3 30" xfId="196" xr:uid="{00000000-0005-0000-0000-0000D4000000}"/>
    <cellStyle name="Accent3 31" xfId="197" xr:uid="{00000000-0005-0000-0000-0000D5000000}"/>
    <cellStyle name="Accent3 32" xfId="198" xr:uid="{00000000-0005-0000-0000-0000D6000000}"/>
    <cellStyle name="Accent3 33" xfId="199" xr:uid="{00000000-0005-0000-0000-0000D7000000}"/>
    <cellStyle name="Accent3 34" xfId="200" xr:uid="{00000000-0005-0000-0000-0000D8000000}"/>
    <cellStyle name="Accent3 35" xfId="201" xr:uid="{00000000-0005-0000-0000-0000D9000000}"/>
    <cellStyle name="Accent3 36" xfId="202" xr:uid="{00000000-0005-0000-0000-0000DA000000}"/>
    <cellStyle name="Accent3 37" xfId="203" xr:uid="{00000000-0005-0000-0000-0000DB000000}"/>
    <cellStyle name="Accent3 38" xfId="204" xr:uid="{00000000-0005-0000-0000-0000DC000000}"/>
    <cellStyle name="Accent3 39" xfId="205" xr:uid="{00000000-0005-0000-0000-0000DD000000}"/>
    <cellStyle name="Accent3 4" xfId="206" xr:uid="{00000000-0005-0000-0000-0000DE000000}"/>
    <cellStyle name="Accent3 4 2" xfId="950" xr:uid="{00000000-0005-0000-0000-0000DF000000}"/>
    <cellStyle name="Accent3 40" xfId="207" xr:uid="{00000000-0005-0000-0000-0000E0000000}"/>
    <cellStyle name="Accent3 41" xfId="208" xr:uid="{00000000-0005-0000-0000-0000E1000000}"/>
    <cellStyle name="Accent3 42" xfId="209" xr:uid="{00000000-0005-0000-0000-0000E2000000}"/>
    <cellStyle name="Accent3 43" xfId="210" xr:uid="{00000000-0005-0000-0000-0000E3000000}"/>
    <cellStyle name="Accent3 44" xfId="211" xr:uid="{00000000-0005-0000-0000-0000E4000000}"/>
    <cellStyle name="Accent3 45" xfId="212" xr:uid="{00000000-0005-0000-0000-0000E5000000}"/>
    <cellStyle name="Accent3 46" xfId="213" xr:uid="{00000000-0005-0000-0000-0000E6000000}"/>
    <cellStyle name="Accent3 47" xfId="973" xr:uid="{CCFA24A4-98DB-4B7D-8F81-02A9D958FA17}"/>
    <cellStyle name="Accent3 48" xfId="997" xr:uid="{7FE5A31C-2259-416B-8398-6BC1E3ECC8D4}"/>
    <cellStyle name="Accent3 5" xfId="214" xr:uid="{00000000-0005-0000-0000-0000E7000000}"/>
    <cellStyle name="Accent3 6" xfId="215" xr:uid="{00000000-0005-0000-0000-0000E8000000}"/>
    <cellStyle name="Accent3 7" xfId="216" xr:uid="{00000000-0005-0000-0000-0000E9000000}"/>
    <cellStyle name="Accent3 8" xfId="217" xr:uid="{00000000-0005-0000-0000-0000EA000000}"/>
    <cellStyle name="Accent3 9" xfId="218" xr:uid="{00000000-0005-0000-0000-0000EB000000}"/>
    <cellStyle name="Accent4 - 20%" xfId="219" xr:uid="{00000000-0005-0000-0000-0000EC000000}"/>
    <cellStyle name="Accent4 - 20% 2" xfId="220" xr:uid="{00000000-0005-0000-0000-0000ED000000}"/>
    <cellStyle name="Accent4 - 40%" xfId="221" xr:uid="{00000000-0005-0000-0000-0000EE000000}"/>
    <cellStyle name="Accent4 - 40% 2" xfId="222" xr:uid="{00000000-0005-0000-0000-0000EF000000}"/>
    <cellStyle name="Accent4 - 60%" xfId="223" xr:uid="{00000000-0005-0000-0000-0000F0000000}"/>
    <cellStyle name="Accent4 - 60% 2" xfId="224" xr:uid="{00000000-0005-0000-0000-0000F1000000}"/>
    <cellStyle name="Accent4 10" xfId="225" xr:uid="{00000000-0005-0000-0000-0000F2000000}"/>
    <cellStyle name="Accent4 11" xfId="226" xr:uid="{00000000-0005-0000-0000-0000F3000000}"/>
    <cellStyle name="Accent4 12" xfId="227" xr:uid="{00000000-0005-0000-0000-0000F4000000}"/>
    <cellStyle name="Accent4 13" xfId="228" xr:uid="{00000000-0005-0000-0000-0000F5000000}"/>
    <cellStyle name="Accent4 14" xfId="229" xr:uid="{00000000-0005-0000-0000-0000F6000000}"/>
    <cellStyle name="Accent4 15" xfId="230" xr:uid="{00000000-0005-0000-0000-0000F7000000}"/>
    <cellStyle name="Accent4 16" xfId="231" xr:uid="{00000000-0005-0000-0000-0000F8000000}"/>
    <cellStyle name="Accent4 17" xfId="232" xr:uid="{00000000-0005-0000-0000-0000F9000000}"/>
    <cellStyle name="Accent4 18" xfId="233" xr:uid="{00000000-0005-0000-0000-0000FA000000}"/>
    <cellStyle name="Accent4 19" xfId="234" xr:uid="{00000000-0005-0000-0000-0000FB000000}"/>
    <cellStyle name="Accent4 2" xfId="235" xr:uid="{00000000-0005-0000-0000-0000FC000000}"/>
    <cellStyle name="Accent4 2 2" xfId="236" xr:uid="{00000000-0005-0000-0000-0000FD000000}"/>
    <cellStyle name="Accent4 2 3" xfId="237" xr:uid="{00000000-0005-0000-0000-0000FE000000}"/>
    <cellStyle name="Accent4 20" xfId="238" xr:uid="{00000000-0005-0000-0000-0000FF000000}"/>
    <cellStyle name="Accent4 21" xfId="239" xr:uid="{00000000-0005-0000-0000-000000010000}"/>
    <cellStyle name="Accent4 22" xfId="240" xr:uid="{00000000-0005-0000-0000-000001010000}"/>
    <cellStyle name="Accent4 23" xfId="241" xr:uid="{00000000-0005-0000-0000-000002010000}"/>
    <cellStyle name="Accent4 24" xfId="242" xr:uid="{00000000-0005-0000-0000-000003010000}"/>
    <cellStyle name="Accent4 25" xfId="243" xr:uid="{00000000-0005-0000-0000-000004010000}"/>
    <cellStyle name="Accent4 26" xfId="244" xr:uid="{00000000-0005-0000-0000-000005010000}"/>
    <cellStyle name="Accent4 27" xfId="245" xr:uid="{00000000-0005-0000-0000-000006010000}"/>
    <cellStyle name="Accent4 28" xfId="246" xr:uid="{00000000-0005-0000-0000-000007010000}"/>
    <cellStyle name="Accent4 29" xfId="247" xr:uid="{00000000-0005-0000-0000-000008010000}"/>
    <cellStyle name="Accent4 3" xfId="248" xr:uid="{00000000-0005-0000-0000-000009010000}"/>
    <cellStyle name="Accent4 30" xfId="249" xr:uid="{00000000-0005-0000-0000-00000A010000}"/>
    <cellStyle name="Accent4 31" xfId="250" xr:uid="{00000000-0005-0000-0000-00000B010000}"/>
    <cellStyle name="Accent4 32" xfId="251" xr:uid="{00000000-0005-0000-0000-00000C010000}"/>
    <cellStyle name="Accent4 33" xfId="252" xr:uid="{00000000-0005-0000-0000-00000D010000}"/>
    <cellStyle name="Accent4 34" xfId="253" xr:uid="{00000000-0005-0000-0000-00000E010000}"/>
    <cellStyle name="Accent4 35" xfId="254" xr:uid="{00000000-0005-0000-0000-00000F010000}"/>
    <cellStyle name="Accent4 36" xfId="255" xr:uid="{00000000-0005-0000-0000-000010010000}"/>
    <cellStyle name="Accent4 37" xfId="256" xr:uid="{00000000-0005-0000-0000-000011010000}"/>
    <cellStyle name="Accent4 38" xfId="257" xr:uid="{00000000-0005-0000-0000-000012010000}"/>
    <cellStyle name="Accent4 39" xfId="258" xr:uid="{00000000-0005-0000-0000-000013010000}"/>
    <cellStyle name="Accent4 4" xfId="259" xr:uid="{00000000-0005-0000-0000-000014010000}"/>
    <cellStyle name="Accent4 4 2" xfId="951" xr:uid="{00000000-0005-0000-0000-000015010000}"/>
    <cellStyle name="Accent4 40" xfId="260" xr:uid="{00000000-0005-0000-0000-000016010000}"/>
    <cellStyle name="Accent4 41" xfId="261" xr:uid="{00000000-0005-0000-0000-000017010000}"/>
    <cellStyle name="Accent4 42" xfId="262" xr:uid="{00000000-0005-0000-0000-000018010000}"/>
    <cellStyle name="Accent4 43" xfId="263" xr:uid="{00000000-0005-0000-0000-000019010000}"/>
    <cellStyle name="Accent4 44" xfId="264" xr:uid="{00000000-0005-0000-0000-00001A010000}"/>
    <cellStyle name="Accent4 45" xfId="265" xr:uid="{00000000-0005-0000-0000-00001B010000}"/>
    <cellStyle name="Accent4 46" xfId="266" xr:uid="{00000000-0005-0000-0000-00001C010000}"/>
    <cellStyle name="Accent4 47" xfId="974" xr:uid="{93DA4422-C918-461A-9020-E1B3AF558638}"/>
    <cellStyle name="Accent4 48" xfId="1017" xr:uid="{5CA518E9-0626-4AEF-99EB-C6D9DBB7D890}"/>
    <cellStyle name="Accent4 5" xfId="267" xr:uid="{00000000-0005-0000-0000-00001D010000}"/>
    <cellStyle name="Accent4 6" xfId="268" xr:uid="{00000000-0005-0000-0000-00001E010000}"/>
    <cellStyle name="Accent4 7" xfId="269" xr:uid="{00000000-0005-0000-0000-00001F010000}"/>
    <cellStyle name="Accent4 8" xfId="270" xr:uid="{00000000-0005-0000-0000-000020010000}"/>
    <cellStyle name="Accent4 9" xfId="271" xr:uid="{00000000-0005-0000-0000-000021010000}"/>
    <cellStyle name="Accent5 - 20%" xfId="272" xr:uid="{00000000-0005-0000-0000-000022010000}"/>
    <cellStyle name="Accent5 - 20% 2" xfId="273" xr:uid="{00000000-0005-0000-0000-000023010000}"/>
    <cellStyle name="Accent5 - 40%" xfId="274" xr:uid="{00000000-0005-0000-0000-000024010000}"/>
    <cellStyle name="Accent5 - 60%" xfId="275" xr:uid="{00000000-0005-0000-0000-000025010000}"/>
    <cellStyle name="Accent5 - 60% 2" xfId="276" xr:uid="{00000000-0005-0000-0000-000026010000}"/>
    <cellStyle name="Accent5 10" xfId="277" xr:uid="{00000000-0005-0000-0000-000027010000}"/>
    <cellStyle name="Accent5 11" xfId="278" xr:uid="{00000000-0005-0000-0000-000028010000}"/>
    <cellStyle name="Accent5 12" xfId="279" xr:uid="{00000000-0005-0000-0000-000029010000}"/>
    <cellStyle name="Accent5 13" xfId="280" xr:uid="{00000000-0005-0000-0000-00002A010000}"/>
    <cellStyle name="Accent5 14" xfId="281" xr:uid="{00000000-0005-0000-0000-00002B010000}"/>
    <cellStyle name="Accent5 15" xfId="282" xr:uid="{00000000-0005-0000-0000-00002C010000}"/>
    <cellStyle name="Accent5 16" xfId="283" xr:uid="{00000000-0005-0000-0000-00002D010000}"/>
    <cellStyle name="Accent5 17" xfId="284" xr:uid="{00000000-0005-0000-0000-00002E010000}"/>
    <cellStyle name="Accent5 18" xfId="285" xr:uid="{00000000-0005-0000-0000-00002F010000}"/>
    <cellStyle name="Accent5 19" xfId="286" xr:uid="{00000000-0005-0000-0000-000030010000}"/>
    <cellStyle name="Accent5 2" xfId="287" xr:uid="{00000000-0005-0000-0000-000031010000}"/>
    <cellStyle name="Accent5 2 2" xfId="288" xr:uid="{00000000-0005-0000-0000-000032010000}"/>
    <cellStyle name="Accent5 2 3" xfId="289" xr:uid="{00000000-0005-0000-0000-000033010000}"/>
    <cellStyle name="Accent5 20" xfId="290" xr:uid="{00000000-0005-0000-0000-000034010000}"/>
    <cellStyle name="Accent5 21" xfId="291" xr:uid="{00000000-0005-0000-0000-000035010000}"/>
    <cellStyle name="Accent5 22" xfId="292" xr:uid="{00000000-0005-0000-0000-000036010000}"/>
    <cellStyle name="Accent5 23" xfId="293" xr:uid="{00000000-0005-0000-0000-000037010000}"/>
    <cellStyle name="Accent5 24" xfId="294" xr:uid="{00000000-0005-0000-0000-000038010000}"/>
    <cellStyle name="Accent5 25" xfId="295" xr:uid="{00000000-0005-0000-0000-000039010000}"/>
    <cellStyle name="Accent5 26" xfId="296" xr:uid="{00000000-0005-0000-0000-00003A010000}"/>
    <cellStyle name="Accent5 27" xfId="297" xr:uid="{00000000-0005-0000-0000-00003B010000}"/>
    <cellStyle name="Accent5 28" xfId="298" xr:uid="{00000000-0005-0000-0000-00003C010000}"/>
    <cellStyle name="Accent5 29" xfId="299" xr:uid="{00000000-0005-0000-0000-00003D010000}"/>
    <cellStyle name="Accent5 3" xfId="300" xr:uid="{00000000-0005-0000-0000-00003E010000}"/>
    <cellStyle name="Accent5 30" xfId="301" xr:uid="{00000000-0005-0000-0000-00003F010000}"/>
    <cellStyle name="Accent5 31" xfId="302" xr:uid="{00000000-0005-0000-0000-000040010000}"/>
    <cellStyle name="Accent5 32" xfId="303" xr:uid="{00000000-0005-0000-0000-000041010000}"/>
    <cellStyle name="Accent5 33" xfId="304" xr:uid="{00000000-0005-0000-0000-000042010000}"/>
    <cellStyle name="Accent5 34" xfId="305" xr:uid="{00000000-0005-0000-0000-000043010000}"/>
    <cellStyle name="Accent5 35" xfId="306" xr:uid="{00000000-0005-0000-0000-000044010000}"/>
    <cellStyle name="Accent5 36" xfId="307" xr:uid="{00000000-0005-0000-0000-000045010000}"/>
    <cellStyle name="Accent5 37" xfId="308" xr:uid="{00000000-0005-0000-0000-000046010000}"/>
    <cellStyle name="Accent5 38" xfId="309" xr:uid="{00000000-0005-0000-0000-000047010000}"/>
    <cellStyle name="Accent5 39" xfId="310" xr:uid="{00000000-0005-0000-0000-000048010000}"/>
    <cellStyle name="Accent5 4" xfId="311" xr:uid="{00000000-0005-0000-0000-000049010000}"/>
    <cellStyle name="Accent5 4 2" xfId="952" xr:uid="{00000000-0005-0000-0000-00004A010000}"/>
    <cellStyle name="Accent5 40" xfId="312" xr:uid="{00000000-0005-0000-0000-00004B010000}"/>
    <cellStyle name="Accent5 41" xfId="313" xr:uid="{00000000-0005-0000-0000-00004C010000}"/>
    <cellStyle name="Accent5 42" xfId="314" xr:uid="{00000000-0005-0000-0000-00004D010000}"/>
    <cellStyle name="Accent5 43" xfId="315" xr:uid="{00000000-0005-0000-0000-00004E010000}"/>
    <cellStyle name="Accent5 44" xfId="316" xr:uid="{00000000-0005-0000-0000-00004F010000}"/>
    <cellStyle name="Accent5 45" xfId="317" xr:uid="{00000000-0005-0000-0000-000050010000}"/>
    <cellStyle name="Accent5 46" xfId="318" xr:uid="{00000000-0005-0000-0000-000051010000}"/>
    <cellStyle name="Accent5 47" xfId="975" xr:uid="{19A86E1A-E5A6-4C07-8B05-B6A31EC7FF88}"/>
    <cellStyle name="Accent5 48" xfId="979" xr:uid="{AFE42390-DF71-4CD5-94AA-7C1DC6EE21CD}"/>
    <cellStyle name="Accent5 5" xfId="319" xr:uid="{00000000-0005-0000-0000-000052010000}"/>
    <cellStyle name="Accent5 6" xfId="320" xr:uid="{00000000-0005-0000-0000-000053010000}"/>
    <cellStyle name="Accent5 7" xfId="321" xr:uid="{00000000-0005-0000-0000-000054010000}"/>
    <cellStyle name="Accent5 8" xfId="322" xr:uid="{00000000-0005-0000-0000-000055010000}"/>
    <cellStyle name="Accent5 9" xfId="323" xr:uid="{00000000-0005-0000-0000-000056010000}"/>
    <cellStyle name="Accent6 - 20%" xfId="324" xr:uid="{00000000-0005-0000-0000-000057010000}"/>
    <cellStyle name="Accent6 - 40%" xfId="325" xr:uid="{00000000-0005-0000-0000-000058010000}"/>
    <cellStyle name="Accent6 - 40% 2" xfId="326" xr:uid="{00000000-0005-0000-0000-000059010000}"/>
    <cellStyle name="Accent6 - 60%" xfId="327" xr:uid="{00000000-0005-0000-0000-00005A010000}"/>
    <cellStyle name="Accent6 - 60% 2" xfId="328" xr:uid="{00000000-0005-0000-0000-00005B010000}"/>
    <cellStyle name="Accent6 10" xfId="329" xr:uid="{00000000-0005-0000-0000-00005C010000}"/>
    <cellStyle name="Accent6 11" xfId="330" xr:uid="{00000000-0005-0000-0000-00005D010000}"/>
    <cellStyle name="Accent6 12" xfId="331" xr:uid="{00000000-0005-0000-0000-00005E010000}"/>
    <cellStyle name="Accent6 13" xfId="332" xr:uid="{00000000-0005-0000-0000-00005F010000}"/>
    <cellStyle name="Accent6 14" xfId="333" xr:uid="{00000000-0005-0000-0000-000060010000}"/>
    <cellStyle name="Accent6 15" xfId="334" xr:uid="{00000000-0005-0000-0000-000061010000}"/>
    <cellStyle name="Accent6 16" xfId="335" xr:uid="{00000000-0005-0000-0000-000062010000}"/>
    <cellStyle name="Accent6 17" xfId="336" xr:uid="{00000000-0005-0000-0000-000063010000}"/>
    <cellStyle name="Accent6 18" xfId="337" xr:uid="{00000000-0005-0000-0000-000064010000}"/>
    <cellStyle name="Accent6 19" xfId="338" xr:uid="{00000000-0005-0000-0000-000065010000}"/>
    <cellStyle name="Accent6 2" xfId="339" xr:uid="{00000000-0005-0000-0000-000066010000}"/>
    <cellStyle name="Accent6 2 2" xfId="340" xr:uid="{00000000-0005-0000-0000-000067010000}"/>
    <cellStyle name="Accent6 2 3" xfId="341" xr:uid="{00000000-0005-0000-0000-000068010000}"/>
    <cellStyle name="Accent6 20" xfId="342" xr:uid="{00000000-0005-0000-0000-000069010000}"/>
    <cellStyle name="Accent6 21" xfId="343" xr:uid="{00000000-0005-0000-0000-00006A010000}"/>
    <cellStyle name="Accent6 22" xfId="344" xr:uid="{00000000-0005-0000-0000-00006B010000}"/>
    <cellStyle name="Accent6 23" xfId="345" xr:uid="{00000000-0005-0000-0000-00006C010000}"/>
    <cellStyle name="Accent6 24" xfId="346" xr:uid="{00000000-0005-0000-0000-00006D010000}"/>
    <cellStyle name="Accent6 25" xfId="347" xr:uid="{00000000-0005-0000-0000-00006E010000}"/>
    <cellStyle name="Accent6 26" xfId="348" xr:uid="{00000000-0005-0000-0000-00006F010000}"/>
    <cellStyle name="Accent6 27" xfId="349" xr:uid="{00000000-0005-0000-0000-000070010000}"/>
    <cellStyle name="Accent6 28" xfId="350" xr:uid="{00000000-0005-0000-0000-000071010000}"/>
    <cellStyle name="Accent6 29" xfId="351" xr:uid="{00000000-0005-0000-0000-000072010000}"/>
    <cellStyle name="Accent6 3" xfId="352" xr:uid="{00000000-0005-0000-0000-000073010000}"/>
    <cellStyle name="Accent6 30" xfId="353" xr:uid="{00000000-0005-0000-0000-000074010000}"/>
    <cellStyle name="Accent6 31" xfId="354" xr:uid="{00000000-0005-0000-0000-000075010000}"/>
    <cellStyle name="Accent6 32" xfId="355" xr:uid="{00000000-0005-0000-0000-000076010000}"/>
    <cellStyle name="Accent6 33" xfId="356" xr:uid="{00000000-0005-0000-0000-000077010000}"/>
    <cellStyle name="Accent6 34" xfId="357" xr:uid="{00000000-0005-0000-0000-000078010000}"/>
    <cellStyle name="Accent6 35" xfId="358" xr:uid="{00000000-0005-0000-0000-000079010000}"/>
    <cellStyle name="Accent6 36" xfId="359" xr:uid="{00000000-0005-0000-0000-00007A010000}"/>
    <cellStyle name="Accent6 37" xfId="360" xr:uid="{00000000-0005-0000-0000-00007B010000}"/>
    <cellStyle name="Accent6 38" xfId="361" xr:uid="{00000000-0005-0000-0000-00007C010000}"/>
    <cellStyle name="Accent6 39" xfId="362" xr:uid="{00000000-0005-0000-0000-00007D010000}"/>
    <cellStyle name="Accent6 4" xfId="363" xr:uid="{00000000-0005-0000-0000-00007E010000}"/>
    <cellStyle name="Accent6 4 2" xfId="953" xr:uid="{00000000-0005-0000-0000-00007F010000}"/>
    <cellStyle name="Accent6 40" xfId="364" xr:uid="{00000000-0005-0000-0000-000080010000}"/>
    <cellStyle name="Accent6 41" xfId="365" xr:uid="{00000000-0005-0000-0000-000081010000}"/>
    <cellStyle name="Accent6 42" xfId="366" xr:uid="{00000000-0005-0000-0000-000082010000}"/>
    <cellStyle name="Accent6 43" xfId="367" xr:uid="{00000000-0005-0000-0000-000083010000}"/>
    <cellStyle name="Accent6 44" xfId="368" xr:uid="{00000000-0005-0000-0000-000084010000}"/>
    <cellStyle name="Accent6 45" xfId="369" xr:uid="{00000000-0005-0000-0000-000085010000}"/>
    <cellStyle name="Accent6 46" xfId="370" xr:uid="{00000000-0005-0000-0000-000086010000}"/>
    <cellStyle name="Accent6 47" xfId="976" xr:uid="{E621E270-3CB3-4D9B-AC93-51BEB5853D21}"/>
    <cellStyle name="Accent6 48" xfId="978" xr:uid="{A032AF65-E26F-4415-9CE1-74BCB371CC17}"/>
    <cellStyle name="Accent6 5" xfId="371" xr:uid="{00000000-0005-0000-0000-000087010000}"/>
    <cellStyle name="Accent6 6" xfId="372" xr:uid="{00000000-0005-0000-0000-000088010000}"/>
    <cellStyle name="Accent6 7" xfId="373" xr:uid="{00000000-0005-0000-0000-000089010000}"/>
    <cellStyle name="Accent6 8" xfId="374" xr:uid="{00000000-0005-0000-0000-00008A010000}"/>
    <cellStyle name="Accent6 9" xfId="375" xr:uid="{00000000-0005-0000-0000-00008B010000}"/>
    <cellStyle name="Aprēķināšana 2" xfId="904" xr:uid="{00000000-0005-0000-0000-00008C010000}"/>
    <cellStyle name="Bad 2" xfId="376" xr:uid="{00000000-0005-0000-0000-00008D010000}"/>
    <cellStyle name="Bad 2 2" xfId="377" xr:uid="{00000000-0005-0000-0000-00008E010000}"/>
    <cellStyle name="Bad 2 3" xfId="378" xr:uid="{00000000-0005-0000-0000-00008F010000}"/>
    <cellStyle name="Bad 3" xfId="379" xr:uid="{00000000-0005-0000-0000-000090010000}"/>
    <cellStyle name="Brīdinājuma teksts 2" xfId="905" xr:uid="{00000000-0005-0000-0000-000091010000}"/>
    <cellStyle name="Calculation 2" xfId="380" xr:uid="{00000000-0005-0000-0000-000092010000}"/>
    <cellStyle name="Calculation 2 2" xfId="381" xr:uid="{00000000-0005-0000-0000-000093010000}"/>
    <cellStyle name="Calculation 2 3" xfId="382" xr:uid="{00000000-0005-0000-0000-000094010000}"/>
    <cellStyle name="Calculation 2 4" xfId="383" xr:uid="{00000000-0005-0000-0000-000095010000}"/>
    <cellStyle name="Calculation 3" xfId="384" xr:uid="{00000000-0005-0000-0000-000096010000}"/>
    <cellStyle name="Calculation 4" xfId="977" xr:uid="{A73227F9-7D27-4C4C-AFF1-7852445BB531}"/>
    <cellStyle name="Check Cell 2" xfId="385" xr:uid="{00000000-0005-0000-0000-000097010000}"/>
    <cellStyle name="Check Cell 2 2" xfId="386" xr:uid="{00000000-0005-0000-0000-000098010000}"/>
    <cellStyle name="Check Cell 2 3" xfId="387" xr:uid="{00000000-0005-0000-0000-000099010000}"/>
    <cellStyle name="Check Cell 3" xfId="388" xr:uid="{00000000-0005-0000-0000-00009A010000}"/>
    <cellStyle name="Comma 2" xfId="389" xr:uid="{00000000-0005-0000-0000-00009B010000}"/>
    <cellStyle name="Comma 2 2" xfId="964" xr:uid="{00000000-0005-0000-0000-00009C010000}"/>
    <cellStyle name="Comma 3" xfId="966" xr:uid="{00000000-0005-0000-0000-00009D010000}"/>
    <cellStyle name="Datumi" xfId="390" xr:uid="{00000000-0005-0000-0000-00009E010000}"/>
    <cellStyle name="Emphasis 1" xfId="391" xr:uid="{00000000-0005-0000-0000-00009F010000}"/>
    <cellStyle name="Emphasis 1 2" xfId="392" xr:uid="{00000000-0005-0000-0000-0000A0010000}"/>
    <cellStyle name="Emphasis 2" xfId="393" xr:uid="{00000000-0005-0000-0000-0000A1010000}"/>
    <cellStyle name="Emphasis 2 2" xfId="394" xr:uid="{00000000-0005-0000-0000-0000A2010000}"/>
    <cellStyle name="Emphasis 3" xfId="395" xr:uid="{00000000-0005-0000-0000-0000A3010000}"/>
    <cellStyle name="Excel Built-in Normal" xfId="970" xr:uid="{E9CDDEAE-7540-4DB1-A833-72554579AB3B}"/>
    <cellStyle name="exo" xfId="396" xr:uid="{00000000-0005-0000-0000-0000A4010000}"/>
    <cellStyle name="exo 2" xfId="397" xr:uid="{00000000-0005-0000-0000-0000A5010000}"/>
    <cellStyle name="exo 3" xfId="398" xr:uid="{00000000-0005-0000-0000-0000A6010000}"/>
    <cellStyle name="Explanatory Text 2" xfId="399" xr:uid="{00000000-0005-0000-0000-0000A7010000}"/>
    <cellStyle name="Explanatory Text 2 2" xfId="400" xr:uid="{00000000-0005-0000-0000-0000A8010000}"/>
    <cellStyle name="Explanatory Text 2 3" xfId="401" xr:uid="{00000000-0005-0000-0000-0000A9010000}"/>
    <cellStyle name="Good 2" xfId="402" xr:uid="{00000000-0005-0000-0000-0000AA010000}"/>
    <cellStyle name="Good 2 2" xfId="403" xr:uid="{00000000-0005-0000-0000-0000AB010000}"/>
    <cellStyle name="Good 2 3" xfId="404" xr:uid="{00000000-0005-0000-0000-0000AC010000}"/>
    <cellStyle name="Good 3" xfId="405" xr:uid="{00000000-0005-0000-0000-0000AD010000}"/>
    <cellStyle name="Heading 1 2" xfId="406" xr:uid="{00000000-0005-0000-0000-0000AE010000}"/>
    <cellStyle name="Heading 2 2" xfId="407" xr:uid="{00000000-0005-0000-0000-0000AF010000}"/>
    <cellStyle name="Heading 2 2 2" xfId="408" xr:uid="{00000000-0005-0000-0000-0000B0010000}"/>
    <cellStyle name="Heading 2 2 3" xfId="409" xr:uid="{00000000-0005-0000-0000-0000B1010000}"/>
    <cellStyle name="Heading 2 3" xfId="410" xr:uid="{00000000-0005-0000-0000-0000B2010000}"/>
    <cellStyle name="Heading 3 2" xfId="411" xr:uid="{00000000-0005-0000-0000-0000B3010000}"/>
    <cellStyle name="Heading 3 2 2" xfId="412" xr:uid="{00000000-0005-0000-0000-0000B4010000}"/>
    <cellStyle name="Heading 3 2 2 2" xfId="960" xr:uid="{00000000-0005-0000-0000-0000B5010000}"/>
    <cellStyle name="Heading 3 2 3" xfId="413" xr:uid="{00000000-0005-0000-0000-0000B6010000}"/>
    <cellStyle name="Heading 3 2 4" xfId="954" xr:uid="{00000000-0005-0000-0000-0000B7010000}"/>
    <cellStyle name="Heading 3 3" xfId="414" xr:uid="{00000000-0005-0000-0000-0000B8010000}"/>
    <cellStyle name="Heading 3 3 2" xfId="961" xr:uid="{00000000-0005-0000-0000-0000B9010000}"/>
    <cellStyle name="Heading 4 2" xfId="415" xr:uid="{00000000-0005-0000-0000-0000BA010000}"/>
    <cellStyle name="Hyperlink 2" xfId="416" xr:uid="{00000000-0005-0000-0000-0000BB010000}"/>
    <cellStyle name="Hyperlink 3" xfId="417" xr:uid="{00000000-0005-0000-0000-0000BC010000}"/>
    <cellStyle name="Ievade 2" xfId="906" xr:uid="{00000000-0005-0000-0000-0000BD010000}"/>
    <cellStyle name="Input 2" xfId="418" xr:uid="{00000000-0005-0000-0000-0000BE010000}"/>
    <cellStyle name="Input 2 2" xfId="419" xr:uid="{00000000-0005-0000-0000-0000BF010000}"/>
    <cellStyle name="Input 2 3" xfId="420" xr:uid="{00000000-0005-0000-0000-0000C0010000}"/>
    <cellStyle name="Input 2 4" xfId="421" xr:uid="{00000000-0005-0000-0000-0000C1010000}"/>
    <cellStyle name="Input 3" xfId="422" xr:uid="{00000000-0005-0000-0000-0000C2010000}"/>
    <cellStyle name="Input 4" xfId="980" xr:uid="{727AB014-A73A-4577-9825-3BD855D402BE}"/>
    <cellStyle name="Izvade 2" xfId="907" xr:uid="{00000000-0005-0000-0000-0000C3010000}"/>
    <cellStyle name="Koefic." xfId="423" xr:uid="{00000000-0005-0000-0000-0000C4010000}"/>
    <cellStyle name="Koefic. 2" xfId="424" xr:uid="{00000000-0005-0000-0000-0000C5010000}"/>
    <cellStyle name="Koefic. 3" xfId="425" xr:uid="{00000000-0005-0000-0000-0000C6010000}"/>
    <cellStyle name="Komats 2" xfId="7" xr:uid="{00000000-0005-0000-0000-0000C7010000}"/>
    <cellStyle name="Kopsumma 2" xfId="908" xr:uid="{00000000-0005-0000-0000-0000C8010000}"/>
    <cellStyle name="Labs 2" xfId="909" xr:uid="{00000000-0005-0000-0000-0000C9010000}"/>
    <cellStyle name="Linked Cell 2" xfId="426" xr:uid="{00000000-0005-0000-0000-0000CA010000}"/>
    <cellStyle name="Linked Cell 2 2" xfId="427" xr:uid="{00000000-0005-0000-0000-0000CB010000}"/>
    <cellStyle name="Linked Cell 2 3" xfId="428" xr:uid="{00000000-0005-0000-0000-0000CC010000}"/>
    <cellStyle name="Linked Cell 3" xfId="429" xr:uid="{00000000-0005-0000-0000-0000CD010000}"/>
    <cellStyle name="Neitrāls 2" xfId="910" xr:uid="{00000000-0005-0000-0000-0000CE010000}"/>
    <cellStyle name="Neutral 2" xfId="430" xr:uid="{00000000-0005-0000-0000-0000CF010000}"/>
    <cellStyle name="Neutral 2 2" xfId="431" xr:uid="{00000000-0005-0000-0000-0000D0010000}"/>
    <cellStyle name="Neutral 2 3" xfId="432" xr:uid="{00000000-0005-0000-0000-0000D1010000}"/>
    <cellStyle name="Neutral 3" xfId="433" xr:uid="{00000000-0005-0000-0000-0000D2010000}"/>
    <cellStyle name="Normal" xfId="0" builtinId="0"/>
    <cellStyle name="Normal 10" xfId="434" xr:uid="{00000000-0005-0000-0000-0000D4010000}"/>
    <cellStyle name="Normal 10 2" xfId="435" xr:uid="{00000000-0005-0000-0000-0000D5010000}"/>
    <cellStyle name="Normal 10 2 2" xfId="436" xr:uid="{00000000-0005-0000-0000-0000D6010000}"/>
    <cellStyle name="Normal 10 3" xfId="437" xr:uid="{00000000-0005-0000-0000-0000D7010000}"/>
    <cellStyle name="Normal 10 4" xfId="911" xr:uid="{00000000-0005-0000-0000-0000D8010000}"/>
    <cellStyle name="Normal 11" xfId="438" xr:uid="{00000000-0005-0000-0000-0000D9010000}"/>
    <cellStyle name="Normal 11 2" xfId="439" xr:uid="{00000000-0005-0000-0000-0000DA010000}"/>
    <cellStyle name="Normal 11 2 2" xfId="440" xr:uid="{00000000-0005-0000-0000-0000DB010000}"/>
    <cellStyle name="Normal 11 3" xfId="441" xr:uid="{00000000-0005-0000-0000-0000DC010000}"/>
    <cellStyle name="Normal 12" xfId="442" xr:uid="{00000000-0005-0000-0000-0000DD010000}"/>
    <cellStyle name="Normal 12 2" xfId="443" xr:uid="{00000000-0005-0000-0000-0000DE010000}"/>
    <cellStyle name="Normal 12 2 2" xfId="444" xr:uid="{00000000-0005-0000-0000-0000DF010000}"/>
    <cellStyle name="Normal 12 3" xfId="445" xr:uid="{00000000-0005-0000-0000-0000E0010000}"/>
    <cellStyle name="Normal 13" xfId="446" xr:uid="{00000000-0005-0000-0000-0000E1010000}"/>
    <cellStyle name="Normal 13 2" xfId="447" xr:uid="{00000000-0005-0000-0000-0000E2010000}"/>
    <cellStyle name="Normal 13 2 2" xfId="448" xr:uid="{00000000-0005-0000-0000-0000E3010000}"/>
    <cellStyle name="Normal 13 3" xfId="449" xr:uid="{00000000-0005-0000-0000-0000E4010000}"/>
    <cellStyle name="Normal 14" xfId="450" xr:uid="{00000000-0005-0000-0000-0000E5010000}"/>
    <cellStyle name="Normal 14 2" xfId="451" xr:uid="{00000000-0005-0000-0000-0000E6010000}"/>
    <cellStyle name="Normal 14 2 2" xfId="452" xr:uid="{00000000-0005-0000-0000-0000E7010000}"/>
    <cellStyle name="Normal 14 3" xfId="453" xr:uid="{00000000-0005-0000-0000-0000E8010000}"/>
    <cellStyle name="Normal 15" xfId="454" xr:uid="{00000000-0005-0000-0000-0000E9010000}"/>
    <cellStyle name="Normal 15 2" xfId="455" xr:uid="{00000000-0005-0000-0000-0000EA010000}"/>
    <cellStyle name="Normal 15 2 2" xfId="456" xr:uid="{00000000-0005-0000-0000-0000EB010000}"/>
    <cellStyle name="Normal 15 3" xfId="457" xr:uid="{00000000-0005-0000-0000-0000EC010000}"/>
    <cellStyle name="Normal 16" xfId="458" xr:uid="{00000000-0005-0000-0000-0000ED010000}"/>
    <cellStyle name="Normal 16 2" xfId="459" xr:uid="{00000000-0005-0000-0000-0000EE010000}"/>
    <cellStyle name="Normal 16 2 2" xfId="460" xr:uid="{00000000-0005-0000-0000-0000EF010000}"/>
    <cellStyle name="Normal 16 3" xfId="461" xr:uid="{00000000-0005-0000-0000-0000F0010000}"/>
    <cellStyle name="Normal 17" xfId="462" xr:uid="{00000000-0005-0000-0000-0000F1010000}"/>
    <cellStyle name="Normal 17 2" xfId="463" xr:uid="{00000000-0005-0000-0000-0000F2010000}"/>
    <cellStyle name="Normal 17 3" xfId="464" xr:uid="{00000000-0005-0000-0000-0000F3010000}"/>
    <cellStyle name="Normal 18" xfId="465" xr:uid="{00000000-0005-0000-0000-0000F4010000}"/>
    <cellStyle name="Normal 18 2" xfId="466" xr:uid="{00000000-0005-0000-0000-0000F5010000}"/>
    <cellStyle name="Normal 19" xfId="467" xr:uid="{00000000-0005-0000-0000-0000F6010000}"/>
    <cellStyle name="Normal 19 2" xfId="468" xr:uid="{00000000-0005-0000-0000-0000F7010000}"/>
    <cellStyle name="Normal 19 3" xfId="469" xr:uid="{00000000-0005-0000-0000-0000F8010000}"/>
    <cellStyle name="Normal 2" xfId="1" xr:uid="{00000000-0005-0000-0000-0000F9010000}"/>
    <cellStyle name="Normal 2 2" xfId="2" xr:uid="{00000000-0005-0000-0000-0000FA010000}"/>
    <cellStyle name="Normal 2 2 2" xfId="471" xr:uid="{00000000-0005-0000-0000-0000FB010000}"/>
    <cellStyle name="Normal 2 2 3" xfId="472" xr:uid="{00000000-0005-0000-0000-0000FC010000}"/>
    <cellStyle name="Normal 2 3" xfId="473" xr:uid="{00000000-0005-0000-0000-0000FD010000}"/>
    <cellStyle name="Normal 2 3 2" xfId="474" xr:uid="{00000000-0005-0000-0000-0000FE010000}"/>
    <cellStyle name="Normal 2 4" xfId="475" xr:uid="{00000000-0005-0000-0000-0000FF010000}"/>
    <cellStyle name="Normal 2 5" xfId="470" xr:uid="{00000000-0005-0000-0000-000000020000}"/>
    <cellStyle name="Normal 20" xfId="476" xr:uid="{00000000-0005-0000-0000-000001020000}"/>
    <cellStyle name="Normal 20 2" xfId="477" xr:uid="{00000000-0005-0000-0000-000002020000}"/>
    <cellStyle name="Normal 20 2 2" xfId="478" xr:uid="{00000000-0005-0000-0000-000003020000}"/>
    <cellStyle name="Normal 20 3" xfId="479" xr:uid="{00000000-0005-0000-0000-000004020000}"/>
    <cellStyle name="Normal 21" xfId="480" xr:uid="{00000000-0005-0000-0000-000005020000}"/>
    <cellStyle name="Normal 21 2" xfId="481" xr:uid="{00000000-0005-0000-0000-000006020000}"/>
    <cellStyle name="Normal 21 2 2" xfId="482" xr:uid="{00000000-0005-0000-0000-000007020000}"/>
    <cellStyle name="Normal 21 3" xfId="483" xr:uid="{00000000-0005-0000-0000-000008020000}"/>
    <cellStyle name="Normal 22" xfId="484" xr:uid="{00000000-0005-0000-0000-000009020000}"/>
    <cellStyle name="Normal 22 2" xfId="485" xr:uid="{00000000-0005-0000-0000-00000A020000}"/>
    <cellStyle name="Normal 23" xfId="486" xr:uid="{00000000-0005-0000-0000-00000B020000}"/>
    <cellStyle name="Normal 23 2" xfId="487" xr:uid="{00000000-0005-0000-0000-00000C020000}"/>
    <cellStyle name="Normal 24" xfId="488" xr:uid="{00000000-0005-0000-0000-00000D020000}"/>
    <cellStyle name="Normal 25" xfId="489" xr:uid="{00000000-0005-0000-0000-00000E020000}"/>
    <cellStyle name="Normal 26" xfId="490" xr:uid="{00000000-0005-0000-0000-00000F020000}"/>
    <cellStyle name="Normal 27" xfId="491" xr:uid="{00000000-0005-0000-0000-000010020000}"/>
    <cellStyle name="Normal 28" xfId="492" xr:uid="{00000000-0005-0000-0000-000011020000}"/>
    <cellStyle name="Normal 28 3" xfId="493" xr:uid="{00000000-0005-0000-0000-000012020000}"/>
    <cellStyle name="Normal 29" xfId="494" xr:uid="{00000000-0005-0000-0000-000013020000}"/>
    <cellStyle name="Normal 3" xfId="3" xr:uid="{00000000-0005-0000-0000-000014020000}"/>
    <cellStyle name="Normal 3 2" xfId="496" xr:uid="{00000000-0005-0000-0000-000015020000}"/>
    <cellStyle name="Normal 3 2 2" xfId="912" xr:uid="{00000000-0005-0000-0000-000016020000}"/>
    <cellStyle name="Normal 3 3" xfId="497" xr:uid="{00000000-0005-0000-0000-000017020000}"/>
    <cellStyle name="Normal 3 3 2" xfId="498" xr:uid="{00000000-0005-0000-0000-000018020000}"/>
    <cellStyle name="Normal 3 4" xfId="499" xr:uid="{00000000-0005-0000-0000-000019020000}"/>
    <cellStyle name="Normal 3 4 2" xfId="500" xr:uid="{00000000-0005-0000-0000-00001A020000}"/>
    <cellStyle name="Normal 3 5" xfId="501" xr:uid="{00000000-0005-0000-0000-00001B020000}"/>
    <cellStyle name="Normal 3 6" xfId="502" xr:uid="{00000000-0005-0000-0000-00001C020000}"/>
    <cellStyle name="Normal 3 7" xfId="495" xr:uid="{00000000-0005-0000-0000-00001D020000}"/>
    <cellStyle name="Normal 3 8" xfId="967" xr:uid="{00000000-0005-0000-0000-00001E020000}"/>
    <cellStyle name="Normal 30" xfId="503" xr:uid="{00000000-0005-0000-0000-00001F020000}"/>
    <cellStyle name="Normal 31" xfId="504" xr:uid="{00000000-0005-0000-0000-000020020000}"/>
    <cellStyle name="Normal 32" xfId="505" xr:uid="{00000000-0005-0000-0000-000021020000}"/>
    <cellStyle name="Normal 33" xfId="506" xr:uid="{00000000-0005-0000-0000-000022020000}"/>
    <cellStyle name="Normal 34" xfId="878" xr:uid="{00000000-0005-0000-0000-000023020000}"/>
    <cellStyle name="Normal 34 2" xfId="963" xr:uid="{00000000-0005-0000-0000-000024020000}"/>
    <cellStyle name="Normal 35" xfId="1024" xr:uid="{AA2D3618-58BD-4EBB-824B-CBF78C64D342}"/>
    <cellStyle name="Normal 36" xfId="969" xr:uid="{00000000-0005-0000-0000-000025020000}"/>
    <cellStyle name="Normal 4" xfId="507" xr:uid="{00000000-0005-0000-0000-000026020000}"/>
    <cellStyle name="Normal 5" xfId="508" xr:uid="{00000000-0005-0000-0000-000027020000}"/>
    <cellStyle name="Normal 5 2" xfId="509" xr:uid="{00000000-0005-0000-0000-000028020000}"/>
    <cellStyle name="Normal 5 2 2" xfId="510" xr:uid="{00000000-0005-0000-0000-000029020000}"/>
    <cellStyle name="Normal 5 2 3" xfId="511" xr:uid="{00000000-0005-0000-0000-00002A020000}"/>
    <cellStyle name="Normal 5 3" xfId="512" xr:uid="{00000000-0005-0000-0000-00002B020000}"/>
    <cellStyle name="Normal 5 3 2" xfId="513" xr:uid="{00000000-0005-0000-0000-00002C020000}"/>
    <cellStyle name="Normal 5 3 3" xfId="514" xr:uid="{00000000-0005-0000-0000-00002D020000}"/>
    <cellStyle name="Normal 6" xfId="515" xr:uid="{00000000-0005-0000-0000-00002E020000}"/>
    <cellStyle name="Normal 6 2" xfId="516" xr:uid="{00000000-0005-0000-0000-00002F020000}"/>
    <cellStyle name="Normal 7" xfId="517" xr:uid="{00000000-0005-0000-0000-000030020000}"/>
    <cellStyle name="Normal 7 2" xfId="518" xr:uid="{00000000-0005-0000-0000-000031020000}"/>
    <cellStyle name="Normal 7 3" xfId="519" xr:uid="{00000000-0005-0000-0000-000032020000}"/>
    <cellStyle name="Normal 7 3 2" xfId="962" xr:uid="{00000000-0005-0000-0000-000033020000}"/>
    <cellStyle name="Normal 8" xfId="520" xr:uid="{00000000-0005-0000-0000-000034020000}"/>
    <cellStyle name="Normal 8 2" xfId="521" xr:uid="{00000000-0005-0000-0000-000035020000}"/>
    <cellStyle name="Normal 8 2 2" xfId="522" xr:uid="{00000000-0005-0000-0000-000036020000}"/>
    <cellStyle name="Normal 8 3" xfId="523" xr:uid="{00000000-0005-0000-0000-000037020000}"/>
    <cellStyle name="Normal 8 4" xfId="913" xr:uid="{00000000-0005-0000-0000-000038020000}"/>
    <cellStyle name="Normal 9" xfId="524" xr:uid="{00000000-0005-0000-0000-000039020000}"/>
    <cellStyle name="Normal 9 2" xfId="525" xr:uid="{00000000-0005-0000-0000-00003A020000}"/>
    <cellStyle name="Normal 9 2 2" xfId="526" xr:uid="{00000000-0005-0000-0000-00003B020000}"/>
    <cellStyle name="Normal 9 3" xfId="527" xr:uid="{00000000-0005-0000-0000-00003C020000}"/>
    <cellStyle name="Normal 9 4" xfId="914" xr:uid="{00000000-0005-0000-0000-00003D020000}"/>
    <cellStyle name="Nosaukums 2" xfId="915" xr:uid="{00000000-0005-0000-0000-00003F020000}"/>
    <cellStyle name="Note 2" xfId="528" xr:uid="{00000000-0005-0000-0000-000040020000}"/>
    <cellStyle name="Note 2 2" xfId="529" xr:uid="{00000000-0005-0000-0000-000041020000}"/>
    <cellStyle name="Note 2 2 2" xfId="530" xr:uid="{00000000-0005-0000-0000-000042020000}"/>
    <cellStyle name="Note 2 3" xfId="531" xr:uid="{00000000-0005-0000-0000-000043020000}"/>
    <cellStyle name="Note 2 4" xfId="532" xr:uid="{00000000-0005-0000-0000-000044020000}"/>
    <cellStyle name="Note 2 5" xfId="1018" xr:uid="{8A6395B7-AA09-4C49-9812-71F65E077E95}"/>
    <cellStyle name="Note 3" xfId="533" xr:uid="{00000000-0005-0000-0000-000045020000}"/>
    <cellStyle name="Note 4" xfId="534" xr:uid="{00000000-0005-0000-0000-000046020000}"/>
    <cellStyle name="Note 5" xfId="535" xr:uid="{00000000-0005-0000-0000-000047020000}"/>
    <cellStyle name="Note 6" xfId="536" xr:uid="{00000000-0005-0000-0000-000048020000}"/>
    <cellStyle name="Note 7" xfId="981" xr:uid="{834E9D6A-24D5-4B0E-B212-E6EB3110BDF4}"/>
    <cellStyle name="Output 2" xfId="537" xr:uid="{00000000-0005-0000-0000-000049020000}"/>
    <cellStyle name="Output 2 2" xfId="538" xr:uid="{00000000-0005-0000-0000-00004A020000}"/>
    <cellStyle name="Output 2 3" xfId="539" xr:uid="{00000000-0005-0000-0000-00004B020000}"/>
    <cellStyle name="Output 3" xfId="540" xr:uid="{00000000-0005-0000-0000-00004C020000}"/>
    <cellStyle name="Output 4" xfId="982" xr:uid="{76A25806-6673-4DE8-999A-04D657943783}"/>
    <cellStyle name="Parastais 13" xfId="541" xr:uid="{00000000-0005-0000-0000-00004D020000}"/>
    <cellStyle name="Parastais 2" xfId="542" xr:uid="{00000000-0005-0000-0000-00004E020000}"/>
    <cellStyle name="Parastais 2 2" xfId="543" xr:uid="{00000000-0005-0000-0000-00004F020000}"/>
    <cellStyle name="Parastais 2 3" xfId="544" xr:uid="{00000000-0005-0000-0000-000050020000}"/>
    <cellStyle name="Parastais 2_FMRik_260209_marts_sad1II.variants" xfId="545" xr:uid="{00000000-0005-0000-0000-000051020000}"/>
    <cellStyle name="Parastais 3" xfId="546" xr:uid="{00000000-0005-0000-0000-000052020000}"/>
    <cellStyle name="Parastais 3 2" xfId="916" xr:uid="{00000000-0005-0000-0000-000053020000}"/>
    <cellStyle name="Parastais 4" xfId="547" xr:uid="{00000000-0005-0000-0000-000054020000}"/>
    <cellStyle name="Parastais 5" xfId="548" xr:uid="{00000000-0005-0000-0000-000055020000}"/>
    <cellStyle name="Parastais 6" xfId="549" xr:uid="{00000000-0005-0000-0000-000056020000}"/>
    <cellStyle name="Parastais_arvalstu_ienemumi_12_05_2005" xfId="550" xr:uid="{00000000-0005-0000-0000-000057020000}"/>
    <cellStyle name="Parasts 2" xfId="4" xr:uid="{00000000-0005-0000-0000-000058020000}"/>
    <cellStyle name="Parasts 2 2" xfId="917" xr:uid="{00000000-0005-0000-0000-000059020000}"/>
    <cellStyle name="Parasts 3" xfId="5" xr:uid="{00000000-0005-0000-0000-00005A020000}"/>
    <cellStyle name="Parasts 3 2" xfId="918" xr:uid="{00000000-0005-0000-0000-00005B020000}"/>
    <cellStyle name="Parasts 3 3" xfId="551" xr:uid="{00000000-0005-0000-0000-00005C020000}"/>
    <cellStyle name="Parasts 4" xfId="552" xr:uid="{00000000-0005-0000-0000-00005D020000}"/>
    <cellStyle name="Parasts 5" xfId="6" xr:uid="{00000000-0005-0000-0000-00005E020000}"/>
    <cellStyle name="Paskaidrojošs teksts 2" xfId="919" xr:uid="{00000000-0005-0000-0000-00005F020000}"/>
    <cellStyle name="Pārbaudes šūna 2" xfId="920" xr:uid="{00000000-0005-0000-0000-000060020000}"/>
    <cellStyle name="Percent 2" xfId="553" xr:uid="{00000000-0005-0000-0000-000061020000}"/>
    <cellStyle name="Percent 2 2" xfId="554" xr:uid="{00000000-0005-0000-0000-000062020000}"/>
    <cellStyle name="Percent 2 3" xfId="968" xr:uid="{00000000-0005-0000-0000-000063020000}"/>
    <cellStyle name="Percent 3" xfId="555" xr:uid="{00000000-0005-0000-0000-000064020000}"/>
    <cellStyle name="Percent 3 2" xfId="556" xr:uid="{00000000-0005-0000-0000-000065020000}"/>
    <cellStyle name="Percent 4" xfId="557" xr:uid="{00000000-0005-0000-0000-000066020000}"/>
    <cellStyle name="Percent 5" xfId="965" xr:uid="{00000000-0005-0000-0000-000067020000}"/>
    <cellStyle name="Pie??m." xfId="558" xr:uid="{00000000-0005-0000-0000-000068020000}"/>
    <cellStyle name="Pie??m. 2" xfId="559" xr:uid="{00000000-0005-0000-0000-000069020000}"/>
    <cellStyle name="Pie??m. 3" xfId="560" xr:uid="{00000000-0005-0000-0000-00006A020000}"/>
    <cellStyle name="Pie?æm." xfId="561" xr:uid="{00000000-0005-0000-0000-00006B020000}"/>
    <cellStyle name="Pieņęm." xfId="563" xr:uid="{00000000-0005-0000-0000-00006C020000}"/>
    <cellStyle name="Pieņēm." xfId="562" xr:uid="{00000000-0005-0000-0000-00006D020000}"/>
    <cellStyle name="Piezīme 2" xfId="921" xr:uid="{00000000-0005-0000-0000-00006E020000}"/>
    <cellStyle name="Procenti 2" xfId="8" xr:uid="{00000000-0005-0000-0000-00006F020000}"/>
    <cellStyle name="Saistītā šūna" xfId="922" xr:uid="{00000000-0005-0000-0000-000070020000}"/>
    <cellStyle name="SAPBEXaggData" xfId="564" xr:uid="{00000000-0005-0000-0000-000071020000}"/>
    <cellStyle name="SAPBEXaggData 2" xfId="565" xr:uid="{00000000-0005-0000-0000-000072020000}"/>
    <cellStyle name="SAPBEXaggData 2 2" xfId="566" xr:uid="{00000000-0005-0000-0000-000073020000}"/>
    <cellStyle name="SAPBEXaggData 2 3" xfId="567" xr:uid="{00000000-0005-0000-0000-000074020000}"/>
    <cellStyle name="SAPBEXaggData 2 4" xfId="568" xr:uid="{00000000-0005-0000-0000-000075020000}"/>
    <cellStyle name="SAPBEXaggData 3" xfId="569" xr:uid="{00000000-0005-0000-0000-000076020000}"/>
    <cellStyle name="SAPBEXaggData 4" xfId="570" xr:uid="{00000000-0005-0000-0000-000077020000}"/>
    <cellStyle name="SAPBEXaggData 5" xfId="571" xr:uid="{00000000-0005-0000-0000-000078020000}"/>
    <cellStyle name="SAPBEXaggData 6" xfId="983" xr:uid="{AB5044AD-4685-4DE6-A663-093F10E3F777}"/>
    <cellStyle name="SAPBEXaggDataEmph" xfId="572" xr:uid="{00000000-0005-0000-0000-000079020000}"/>
    <cellStyle name="SAPBEXaggDataEmph 2" xfId="573" xr:uid="{00000000-0005-0000-0000-00007A020000}"/>
    <cellStyle name="SAPBEXaggDataEmph 2 2" xfId="574" xr:uid="{00000000-0005-0000-0000-00007B020000}"/>
    <cellStyle name="SAPBEXaggDataEmph 2 3" xfId="575" xr:uid="{00000000-0005-0000-0000-00007C020000}"/>
    <cellStyle name="SAPBEXaggDataEmph 2 4" xfId="576" xr:uid="{00000000-0005-0000-0000-00007D020000}"/>
    <cellStyle name="SAPBEXaggDataEmph 3" xfId="577" xr:uid="{00000000-0005-0000-0000-00007E020000}"/>
    <cellStyle name="SAPBEXaggDataEmph 4" xfId="923" xr:uid="{00000000-0005-0000-0000-00007F020000}"/>
    <cellStyle name="SAPBEXaggDataEmph 5" xfId="984" xr:uid="{22FB7FC1-23E8-4A06-96FB-AC449F525AD2}"/>
    <cellStyle name="SAPBEXaggItem" xfId="578" xr:uid="{00000000-0005-0000-0000-000080020000}"/>
    <cellStyle name="SAPBEXaggItem 2" xfId="579" xr:uid="{00000000-0005-0000-0000-000081020000}"/>
    <cellStyle name="SAPBEXaggItem 2 2" xfId="580" xr:uid="{00000000-0005-0000-0000-000082020000}"/>
    <cellStyle name="SAPBEXaggItem 2 3" xfId="581" xr:uid="{00000000-0005-0000-0000-000083020000}"/>
    <cellStyle name="SAPBEXaggItem 2 4" xfId="582" xr:uid="{00000000-0005-0000-0000-000084020000}"/>
    <cellStyle name="SAPBEXaggItem 3" xfId="583" xr:uid="{00000000-0005-0000-0000-000085020000}"/>
    <cellStyle name="SAPBEXaggItem 4" xfId="584" xr:uid="{00000000-0005-0000-0000-000086020000}"/>
    <cellStyle name="SAPBEXaggItem 5" xfId="585" xr:uid="{00000000-0005-0000-0000-000087020000}"/>
    <cellStyle name="SAPBEXaggItem 6" xfId="924" xr:uid="{00000000-0005-0000-0000-000088020000}"/>
    <cellStyle name="SAPBEXaggItem 7" xfId="985" xr:uid="{C5FBCEC1-9B03-44E7-9A71-C722A78BC740}"/>
    <cellStyle name="SAPBEXaggItemX" xfId="586" xr:uid="{00000000-0005-0000-0000-000089020000}"/>
    <cellStyle name="SAPBEXaggItemX 2" xfId="587" xr:uid="{00000000-0005-0000-0000-00008A020000}"/>
    <cellStyle name="SAPBEXaggItemX 2 2" xfId="588" xr:uid="{00000000-0005-0000-0000-00008B020000}"/>
    <cellStyle name="SAPBEXaggItemX 2 3" xfId="589" xr:uid="{00000000-0005-0000-0000-00008C020000}"/>
    <cellStyle name="SAPBEXaggItemX 2 4" xfId="590" xr:uid="{00000000-0005-0000-0000-00008D020000}"/>
    <cellStyle name="SAPBEXaggItemX 3" xfId="591" xr:uid="{00000000-0005-0000-0000-00008E020000}"/>
    <cellStyle name="SAPBEXaggItemX 4" xfId="925" xr:uid="{00000000-0005-0000-0000-00008F020000}"/>
    <cellStyle name="SAPBEXaggItemX 5" xfId="986" xr:uid="{DD1C822F-2F03-439A-846C-76FA98954485}"/>
    <cellStyle name="SAPBEXchaText" xfId="592" xr:uid="{00000000-0005-0000-0000-000090020000}"/>
    <cellStyle name="SAPBEXchaText 2" xfId="593" xr:uid="{00000000-0005-0000-0000-000091020000}"/>
    <cellStyle name="SAPBEXchaText 2 2" xfId="594" xr:uid="{00000000-0005-0000-0000-000092020000}"/>
    <cellStyle name="SAPBEXchaText 2 3" xfId="595" xr:uid="{00000000-0005-0000-0000-000093020000}"/>
    <cellStyle name="SAPBEXchaText 3" xfId="596" xr:uid="{00000000-0005-0000-0000-000094020000}"/>
    <cellStyle name="SAPBEXchaText 3 2" xfId="955" xr:uid="{00000000-0005-0000-0000-000095020000}"/>
    <cellStyle name="SAPBEXchaText 4" xfId="597" xr:uid="{00000000-0005-0000-0000-000096020000}"/>
    <cellStyle name="SAPBEXchaText 5" xfId="598" xr:uid="{00000000-0005-0000-0000-000097020000}"/>
    <cellStyle name="SAPBEXchaText 6" xfId="599" xr:uid="{00000000-0005-0000-0000-000098020000}"/>
    <cellStyle name="SAPBEXchaText 7" xfId="926" xr:uid="{00000000-0005-0000-0000-000099020000}"/>
    <cellStyle name="SAPBEXchaText 8" xfId="987" xr:uid="{A544025F-EF6F-4594-98E1-0ECDB6AE7D33}"/>
    <cellStyle name="SAPBEXexcBad7" xfId="600" xr:uid="{00000000-0005-0000-0000-00009A020000}"/>
    <cellStyle name="SAPBEXexcBad7 2" xfId="601" xr:uid="{00000000-0005-0000-0000-00009B020000}"/>
    <cellStyle name="SAPBEXexcBad7 2 2" xfId="602" xr:uid="{00000000-0005-0000-0000-00009C020000}"/>
    <cellStyle name="SAPBEXexcBad7 2 3" xfId="603" xr:uid="{00000000-0005-0000-0000-00009D020000}"/>
    <cellStyle name="SAPBEXexcBad7 2 4" xfId="604" xr:uid="{00000000-0005-0000-0000-00009E020000}"/>
    <cellStyle name="SAPBEXexcBad7 3" xfId="605" xr:uid="{00000000-0005-0000-0000-00009F020000}"/>
    <cellStyle name="SAPBEXexcBad7 4" xfId="988" xr:uid="{883913FB-3696-45A6-B437-8FADF9775CA2}"/>
    <cellStyle name="SAPBEXexcBad8" xfId="606" xr:uid="{00000000-0005-0000-0000-0000A0020000}"/>
    <cellStyle name="SAPBEXexcBad8 2" xfId="607" xr:uid="{00000000-0005-0000-0000-0000A1020000}"/>
    <cellStyle name="SAPBEXexcBad8 2 2" xfId="608" xr:uid="{00000000-0005-0000-0000-0000A2020000}"/>
    <cellStyle name="SAPBEXexcBad8 2 3" xfId="609" xr:uid="{00000000-0005-0000-0000-0000A3020000}"/>
    <cellStyle name="SAPBEXexcBad8 2 4" xfId="610" xr:uid="{00000000-0005-0000-0000-0000A4020000}"/>
    <cellStyle name="SAPBEXexcBad8 3" xfId="611" xr:uid="{00000000-0005-0000-0000-0000A5020000}"/>
    <cellStyle name="SAPBEXexcBad8 4" xfId="989" xr:uid="{22604751-61BE-4383-AEA0-78614AE16467}"/>
    <cellStyle name="SAPBEXexcBad9" xfId="612" xr:uid="{00000000-0005-0000-0000-0000A6020000}"/>
    <cellStyle name="SAPBEXexcBad9 2" xfId="613" xr:uid="{00000000-0005-0000-0000-0000A7020000}"/>
    <cellStyle name="SAPBEXexcBad9 2 2" xfId="614" xr:uid="{00000000-0005-0000-0000-0000A8020000}"/>
    <cellStyle name="SAPBEXexcBad9 2 3" xfId="615" xr:uid="{00000000-0005-0000-0000-0000A9020000}"/>
    <cellStyle name="SAPBEXexcBad9 2 4" xfId="616" xr:uid="{00000000-0005-0000-0000-0000AA020000}"/>
    <cellStyle name="SAPBEXexcBad9 3" xfId="617" xr:uid="{00000000-0005-0000-0000-0000AB020000}"/>
    <cellStyle name="SAPBEXexcBad9 4" xfId="990" xr:uid="{1159B575-C25F-4FD7-9834-95DB54C44DDB}"/>
    <cellStyle name="SAPBEXexcCritical4" xfId="618" xr:uid="{00000000-0005-0000-0000-0000AC020000}"/>
    <cellStyle name="SAPBEXexcCritical4 2" xfId="619" xr:uid="{00000000-0005-0000-0000-0000AD020000}"/>
    <cellStyle name="SAPBEXexcCritical4 2 2" xfId="620" xr:uid="{00000000-0005-0000-0000-0000AE020000}"/>
    <cellStyle name="SAPBEXexcCritical4 2 3" xfId="621" xr:uid="{00000000-0005-0000-0000-0000AF020000}"/>
    <cellStyle name="SAPBEXexcCritical4 2 4" xfId="622" xr:uid="{00000000-0005-0000-0000-0000B0020000}"/>
    <cellStyle name="SAPBEXexcCritical4 3" xfId="623" xr:uid="{00000000-0005-0000-0000-0000B1020000}"/>
    <cellStyle name="SAPBEXexcCritical4 4" xfId="991" xr:uid="{FD6EF717-0773-45C8-B39B-C1D8BAB8BC6B}"/>
    <cellStyle name="SAPBEXexcCritical5" xfId="624" xr:uid="{00000000-0005-0000-0000-0000B2020000}"/>
    <cellStyle name="SAPBEXexcCritical5 2" xfId="625" xr:uid="{00000000-0005-0000-0000-0000B3020000}"/>
    <cellStyle name="SAPBEXexcCritical5 2 2" xfId="626" xr:uid="{00000000-0005-0000-0000-0000B4020000}"/>
    <cellStyle name="SAPBEXexcCritical5 2 3" xfId="627" xr:uid="{00000000-0005-0000-0000-0000B5020000}"/>
    <cellStyle name="SAPBEXexcCritical5 2 4" xfId="628" xr:uid="{00000000-0005-0000-0000-0000B6020000}"/>
    <cellStyle name="SAPBEXexcCritical5 3" xfId="629" xr:uid="{00000000-0005-0000-0000-0000B7020000}"/>
    <cellStyle name="SAPBEXexcCritical5 4" xfId="992" xr:uid="{4D6ECD18-B1A5-4A7B-BD05-BF14AC7C0B3C}"/>
    <cellStyle name="SAPBEXexcCritical6" xfId="630" xr:uid="{00000000-0005-0000-0000-0000B8020000}"/>
    <cellStyle name="SAPBEXexcCritical6 2" xfId="631" xr:uid="{00000000-0005-0000-0000-0000B9020000}"/>
    <cellStyle name="SAPBEXexcCritical6 2 2" xfId="632" xr:uid="{00000000-0005-0000-0000-0000BA020000}"/>
    <cellStyle name="SAPBEXexcCritical6 2 3" xfId="633" xr:uid="{00000000-0005-0000-0000-0000BB020000}"/>
    <cellStyle name="SAPBEXexcCritical6 2 4" xfId="634" xr:uid="{00000000-0005-0000-0000-0000BC020000}"/>
    <cellStyle name="SAPBEXexcCritical6 3" xfId="635" xr:uid="{00000000-0005-0000-0000-0000BD020000}"/>
    <cellStyle name="SAPBEXexcCritical6 4" xfId="993" xr:uid="{C2EC14CC-27E7-41B8-8FAA-11C2D45F98F6}"/>
    <cellStyle name="SAPBEXexcGood1" xfId="636" xr:uid="{00000000-0005-0000-0000-0000BE020000}"/>
    <cellStyle name="SAPBEXexcGood1 2" xfId="637" xr:uid="{00000000-0005-0000-0000-0000BF020000}"/>
    <cellStyle name="SAPBEXexcGood1 2 2" xfId="638" xr:uid="{00000000-0005-0000-0000-0000C0020000}"/>
    <cellStyle name="SAPBEXexcGood1 2 3" xfId="639" xr:uid="{00000000-0005-0000-0000-0000C1020000}"/>
    <cellStyle name="SAPBEXexcGood1 2 4" xfId="640" xr:uid="{00000000-0005-0000-0000-0000C2020000}"/>
    <cellStyle name="SAPBEXexcGood1 3" xfId="641" xr:uid="{00000000-0005-0000-0000-0000C3020000}"/>
    <cellStyle name="SAPBEXexcGood1 4" xfId="994" xr:uid="{975D38BD-50EC-4C95-81C0-E1D080CE8176}"/>
    <cellStyle name="SAPBEXexcGood2" xfId="642" xr:uid="{00000000-0005-0000-0000-0000C4020000}"/>
    <cellStyle name="SAPBEXexcGood2 2" xfId="643" xr:uid="{00000000-0005-0000-0000-0000C5020000}"/>
    <cellStyle name="SAPBEXexcGood2 2 2" xfId="644" xr:uid="{00000000-0005-0000-0000-0000C6020000}"/>
    <cellStyle name="SAPBEXexcGood2 2 3" xfId="645" xr:uid="{00000000-0005-0000-0000-0000C7020000}"/>
    <cellStyle name="SAPBEXexcGood2 2 4" xfId="646" xr:uid="{00000000-0005-0000-0000-0000C8020000}"/>
    <cellStyle name="SAPBEXexcGood2 3" xfId="647" xr:uid="{00000000-0005-0000-0000-0000C9020000}"/>
    <cellStyle name="SAPBEXexcGood2 4" xfId="995" xr:uid="{1FAF9C36-5D7E-4A3D-B7A3-030059BD89BA}"/>
    <cellStyle name="SAPBEXexcGood3" xfId="648" xr:uid="{00000000-0005-0000-0000-0000CA020000}"/>
    <cellStyle name="SAPBEXexcGood3 2" xfId="649" xr:uid="{00000000-0005-0000-0000-0000CB020000}"/>
    <cellStyle name="SAPBEXexcGood3 2 2" xfId="650" xr:uid="{00000000-0005-0000-0000-0000CC020000}"/>
    <cellStyle name="SAPBEXexcGood3 2 3" xfId="651" xr:uid="{00000000-0005-0000-0000-0000CD020000}"/>
    <cellStyle name="SAPBEXexcGood3 2 4" xfId="652" xr:uid="{00000000-0005-0000-0000-0000CE020000}"/>
    <cellStyle name="SAPBEXexcGood3 3" xfId="653" xr:uid="{00000000-0005-0000-0000-0000CF020000}"/>
    <cellStyle name="SAPBEXexcGood3 4" xfId="996" xr:uid="{7F4636E7-CF83-4C7F-905A-B5DDC87DF4E8}"/>
    <cellStyle name="SAPBEXfilterDrill" xfId="654" xr:uid="{00000000-0005-0000-0000-0000D0020000}"/>
    <cellStyle name="SAPBEXfilterDrill 2" xfId="655" xr:uid="{00000000-0005-0000-0000-0000D1020000}"/>
    <cellStyle name="SAPBEXfilterDrill 2 2" xfId="656" xr:uid="{00000000-0005-0000-0000-0000D2020000}"/>
    <cellStyle name="SAPBEXfilterDrill 2 3" xfId="657" xr:uid="{00000000-0005-0000-0000-0000D3020000}"/>
    <cellStyle name="SAPBEXfilterDrill 3" xfId="658" xr:uid="{00000000-0005-0000-0000-0000D4020000}"/>
    <cellStyle name="SAPBEXfilterItem" xfId="659" xr:uid="{00000000-0005-0000-0000-0000D5020000}"/>
    <cellStyle name="SAPBEXfilterItem 2" xfId="660" xr:uid="{00000000-0005-0000-0000-0000D6020000}"/>
    <cellStyle name="SAPBEXfilterItem 2 2" xfId="661" xr:uid="{00000000-0005-0000-0000-0000D7020000}"/>
    <cellStyle name="SAPBEXfilterItem 2 3" xfId="662" xr:uid="{00000000-0005-0000-0000-0000D8020000}"/>
    <cellStyle name="SAPBEXfilterItem 3" xfId="663" xr:uid="{00000000-0005-0000-0000-0000D9020000}"/>
    <cellStyle name="SAPBEXfilterItem 4" xfId="664" xr:uid="{00000000-0005-0000-0000-0000DA020000}"/>
    <cellStyle name="SAPBEXfilterItem 5" xfId="665" xr:uid="{00000000-0005-0000-0000-0000DB020000}"/>
    <cellStyle name="SAPBEXfilterText" xfId="666" xr:uid="{00000000-0005-0000-0000-0000DC020000}"/>
    <cellStyle name="SAPBEXfilterText 2" xfId="667" xr:uid="{00000000-0005-0000-0000-0000DD020000}"/>
    <cellStyle name="SAPBEXfilterText 2 2" xfId="668" xr:uid="{00000000-0005-0000-0000-0000DE020000}"/>
    <cellStyle name="SAPBEXfilterText 2 3" xfId="669" xr:uid="{00000000-0005-0000-0000-0000DF020000}"/>
    <cellStyle name="SAPBEXfilterText 3" xfId="670" xr:uid="{00000000-0005-0000-0000-0000E0020000}"/>
    <cellStyle name="SAPBEXfilterText 4" xfId="671" xr:uid="{00000000-0005-0000-0000-0000E1020000}"/>
    <cellStyle name="SAPBEXfilterText 5" xfId="672" xr:uid="{00000000-0005-0000-0000-0000E2020000}"/>
    <cellStyle name="SAPBEXfilterText 6" xfId="673" xr:uid="{00000000-0005-0000-0000-0000E3020000}"/>
    <cellStyle name="SAPBEXfilterText 7" xfId="674" xr:uid="{00000000-0005-0000-0000-0000E4020000}"/>
    <cellStyle name="SAPBEXfilterText 8" xfId="927" xr:uid="{00000000-0005-0000-0000-0000E5020000}"/>
    <cellStyle name="SAPBEXformats" xfId="675" xr:uid="{00000000-0005-0000-0000-0000E6020000}"/>
    <cellStyle name="SAPBEXformats 2" xfId="676" xr:uid="{00000000-0005-0000-0000-0000E7020000}"/>
    <cellStyle name="SAPBEXformats 2 2" xfId="677" xr:uid="{00000000-0005-0000-0000-0000E8020000}"/>
    <cellStyle name="SAPBEXformats 2 3" xfId="678" xr:uid="{00000000-0005-0000-0000-0000E9020000}"/>
    <cellStyle name="SAPBEXformats 2 4" xfId="679" xr:uid="{00000000-0005-0000-0000-0000EA020000}"/>
    <cellStyle name="SAPBEXformats 3" xfId="680" xr:uid="{00000000-0005-0000-0000-0000EB020000}"/>
    <cellStyle name="SAPBEXformats 4" xfId="998" xr:uid="{A3A7CA6B-C9DE-4186-BD9C-1190078CFEB1}"/>
    <cellStyle name="SAPBEXheaderItem" xfId="681" xr:uid="{00000000-0005-0000-0000-0000EC020000}"/>
    <cellStyle name="SAPBEXheaderItem 2" xfId="682" xr:uid="{00000000-0005-0000-0000-0000ED020000}"/>
    <cellStyle name="SAPBEXheaderItem 2 2" xfId="683" xr:uid="{00000000-0005-0000-0000-0000EE020000}"/>
    <cellStyle name="SAPBEXheaderItem 2 3" xfId="684" xr:uid="{00000000-0005-0000-0000-0000EF020000}"/>
    <cellStyle name="SAPBEXheaderItem 3" xfId="685" xr:uid="{00000000-0005-0000-0000-0000F0020000}"/>
    <cellStyle name="SAPBEXheaderItem 4" xfId="686" xr:uid="{00000000-0005-0000-0000-0000F1020000}"/>
    <cellStyle name="SAPBEXheaderItem 5" xfId="687" xr:uid="{00000000-0005-0000-0000-0000F2020000}"/>
    <cellStyle name="SAPBEXheaderItem 6" xfId="688" xr:uid="{00000000-0005-0000-0000-0000F3020000}"/>
    <cellStyle name="SAPBEXheaderItem 7" xfId="689" xr:uid="{00000000-0005-0000-0000-0000F4020000}"/>
    <cellStyle name="SAPBEXheaderText" xfId="690" xr:uid="{00000000-0005-0000-0000-0000F5020000}"/>
    <cellStyle name="SAPBEXheaderText 2" xfId="691" xr:uid="{00000000-0005-0000-0000-0000F6020000}"/>
    <cellStyle name="SAPBEXheaderText 2 2" xfId="692" xr:uid="{00000000-0005-0000-0000-0000F7020000}"/>
    <cellStyle name="SAPBEXheaderText 2 3" xfId="693" xr:uid="{00000000-0005-0000-0000-0000F8020000}"/>
    <cellStyle name="SAPBEXheaderText 3" xfId="694" xr:uid="{00000000-0005-0000-0000-0000F9020000}"/>
    <cellStyle name="SAPBEXheaderText 4" xfId="695" xr:uid="{00000000-0005-0000-0000-0000FA020000}"/>
    <cellStyle name="SAPBEXheaderText 5" xfId="696" xr:uid="{00000000-0005-0000-0000-0000FB020000}"/>
    <cellStyle name="SAPBEXheaderText 6" xfId="697" xr:uid="{00000000-0005-0000-0000-0000FC020000}"/>
    <cellStyle name="SAPBEXheaderText 7" xfId="698" xr:uid="{00000000-0005-0000-0000-0000FD020000}"/>
    <cellStyle name="SAPBEXheaderText 8" xfId="928" xr:uid="{00000000-0005-0000-0000-0000FE020000}"/>
    <cellStyle name="SAPBEXHLevel0" xfId="699" xr:uid="{00000000-0005-0000-0000-0000FF020000}"/>
    <cellStyle name="SAPBEXHLevel0 2" xfId="700" xr:uid="{00000000-0005-0000-0000-000000030000}"/>
    <cellStyle name="SAPBEXHLevel0 2 2" xfId="701" xr:uid="{00000000-0005-0000-0000-000001030000}"/>
    <cellStyle name="SAPBEXHLevel0 2 2 2" xfId="702" xr:uid="{00000000-0005-0000-0000-000002030000}"/>
    <cellStyle name="SAPBEXHLevel0 2 3" xfId="703" xr:uid="{00000000-0005-0000-0000-000003030000}"/>
    <cellStyle name="SAPBEXHLevel0 3" xfId="704" xr:uid="{00000000-0005-0000-0000-000004030000}"/>
    <cellStyle name="SAPBEXHLevel0 3 2" xfId="705" xr:uid="{00000000-0005-0000-0000-000005030000}"/>
    <cellStyle name="SAPBEXHLevel0 4" xfId="706" xr:uid="{00000000-0005-0000-0000-000006030000}"/>
    <cellStyle name="SAPBEXHLevel0 5" xfId="707" xr:uid="{00000000-0005-0000-0000-000007030000}"/>
    <cellStyle name="SAPBEXHLevel0 6" xfId="999" xr:uid="{2518EB4E-4F39-4214-8704-7BEE75EA2F6A}"/>
    <cellStyle name="SAPBEXHLevel0X" xfId="708" xr:uid="{00000000-0005-0000-0000-000008030000}"/>
    <cellStyle name="SAPBEXHLevel0X 2" xfId="709" xr:uid="{00000000-0005-0000-0000-000009030000}"/>
    <cellStyle name="SAPBEXHLevel0X 2 2" xfId="710" xr:uid="{00000000-0005-0000-0000-00000A030000}"/>
    <cellStyle name="SAPBEXHLevel0X 2 2 2" xfId="711" xr:uid="{00000000-0005-0000-0000-00000B030000}"/>
    <cellStyle name="SAPBEXHLevel0X 2 3" xfId="712" xr:uid="{00000000-0005-0000-0000-00000C030000}"/>
    <cellStyle name="SAPBEXHLevel0X 2 4" xfId="713" xr:uid="{00000000-0005-0000-0000-00000D030000}"/>
    <cellStyle name="SAPBEXHLevel0X 2 5" xfId="1019" xr:uid="{B1BB38B5-2717-4015-A2B4-E0743DC1D55F}"/>
    <cellStyle name="SAPBEXHLevel0X 3" xfId="714" xr:uid="{00000000-0005-0000-0000-00000E030000}"/>
    <cellStyle name="SAPBEXHLevel0X 4" xfId="715" xr:uid="{00000000-0005-0000-0000-00000F030000}"/>
    <cellStyle name="SAPBEXHLevel0X 5" xfId="716" xr:uid="{00000000-0005-0000-0000-000010030000}"/>
    <cellStyle name="SAPBEXHLevel0X 6" xfId="717" xr:uid="{00000000-0005-0000-0000-000011030000}"/>
    <cellStyle name="SAPBEXHLevel0X 7" xfId="718" xr:uid="{00000000-0005-0000-0000-000012030000}"/>
    <cellStyle name="SAPBEXHLevel0X 8" xfId="929" xr:uid="{00000000-0005-0000-0000-000013030000}"/>
    <cellStyle name="SAPBEXHLevel0X 9" xfId="1000" xr:uid="{35B58482-EC76-4007-B18A-0894FC1136AB}"/>
    <cellStyle name="SAPBEXHLevel1" xfId="719" xr:uid="{00000000-0005-0000-0000-000014030000}"/>
    <cellStyle name="SAPBEXHLevel1 2" xfId="720" xr:uid="{00000000-0005-0000-0000-000015030000}"/>
    <cellStyle name="SAPBEXHLevel1 2 2" xfId="721" xr:uid="{00000000-0005-0000-0000-000016030000}"/>
    <cellStyle name="SAPBEXHLevel1 2 2 2" xfId="722" xr:uid="{00000000-0005-0000-0000-000017030000}"/>
    <cellStyle name="SAPBEXHLevel1 3" xfId="723" xr:uid="{00000000-0005-0000-0000-000018030000}"/>
    <cellStyle name="SAPBEXHLevel1 3 2" xfId="724" xr:uid="{00000000-0005-0000-0000-000019030000}"/>
    <cellStyle name="SAPBEXHLevel1 3 3" xfId="956" xr:uid="{00000000-0005-0000-0000-00001A030000}"/>
    <cellStyle name="SAPBEXHLevel1 4" xfId="725" xr:uid="{00000000-0005-0000-0000-00001B030000}"/>
    <cellStyle name="SAPBEXHLevel1 5" xfId="726" xr:uid="{00000000-0005-0000-0000-00001C030000}"/>
    <cellStyle name="SAPBEXHLevel1 6" xfId="1001" xr:uid="{505BB1E1-80C0-4A80-98DA-8DD6423B1492}"/>
    <cellStyle name="SAPBEXHLevel1X" xfId="727" xr:uid="{00000000-0005-0000-0000-00001D030000}"/>
    <cellStyle name="SAPBEXHLevel1X 2" xfId="728" xr:uid="{00000000-0005-0000-0000-00001E030000}"/>
    <cellStyle name="SAPBEXHLevel1X 2 2" xfId="729" xr:uid="{00000000-0005-0000-0000-00001F030000}"/>
    <cellStyle name="SAPBEXHLevel1X 2 2 2" xfId="730" xr:uid="{00000000-0005-0000-0000-000020030000}"/>
    <cellStyle name="SAPBEXHLevel1X 2 3" xfId="731" xr:uid="{00000000-0005-0000-0000-000021030000}"/>
    <cellStyle name="SAPBEXHLevel1X 2 4" xfId="732" xr:uid="{00000000-0005-0000-0000-000022030000}"/>
    <cellStyle name="SAPBEXHLevel1X 2 5" xfId="1020" xr:uid="{C505DA32-3865-4FD8-B252-267B913EC681}"/>
    <cellStyle name="SAPBEXHLevel1X 3" xfId="733" xr:uid="{00000000-0005-0000-0000-000023030000}"/>
    <cellStyle name="SAPBEXHLevel1X 4" xfId="734" xr:uid="{00000000-0005-0000-0000-000024030000}"/>
    <cellStyle name="SAPBEXHLevel1X 5" xfId="735" xr:uid="{00000000-0005-0000-0000-000025030000}"/>
    <cellStyle name="SAPBEXHLevel1X 6" xfId="736" xr:uid="{00000000-0005-0000-0000-000026030000}"/>
    <cellStyle name="SAPBEXHLevel1X 7" xfId="737" xr:uid="{00000000-0005-0000-0000-000027030000}"/>
    <cellStyle name="SAPBEXHLevel1X 8" xfId="930" xr:uid="{00000000-0005-0000-0000-000028030000}"/>
    <cellStyle name="SAPBEXHLevel1X 9" xfId="1002" xr:uid="{5FED6963-24A8-437A-BB6B-E2A680E219E5}"/>
    <cellStyle name="SAPBEXHLevel2" xfId="738" xr:uid="{00000000-0005-0000-0000-000029030000}"/>
    <cellStyle name="SAPBEXHLevel2 2" xfId="739" xr:uid="{00000000-0005-0000-0000-00002A030000}"/>
    <cellStyle name="SAPBEXHLevel2 2 2" xfId="740" xr:uid="{00000000-0005-0000-0000-00002B030000}"/>
    <cellStyle name="SAPBEXHLevel2 2 2 2" xfId="741" xr:uid="{00000000-0005-0000-0000-00002C030000}"/>
    <cellStyle name="SAPBEXHLevel2 3" xfId="742" xr:uid="{00000000-0005-0000-0000-00002D030000}"/>
    <cellStyle name="SAPBEXHLevel2 3 2" xfId="743" xr:uid="{00000000-0005-0000-0000-00002E030000}"/>
    <cellStyle name="SAPBEXHLevel2 3 3" xfId="957" xr:uid="{00000000-0005-0000-0000-00002F030000}"/>
    <cellStyle name="SAPBEXHLevel2 4" xfId="744" xr:uid="{00000000-0005-0000-0000-000030030000}"/>
    <cellStyle name="SAPBEXHLevel2 5" xfId="745" xr:uid="{00000000-0005-0000-0000-000031030000}"/>
    <cellStyle name="SAPBEXHLevel2 6" xfId="1003" xr:uid="{53377A6E-05B1-4592-9AFD-EA532033689D}"/>
    <cellStyle name="SAPBEXHLevel2X" xfId="746" xr:uid="{00000000-0005-0000-0000-000032030000}"/>
    <cellStyle name="SAPBEXHLevel2X 2" xfId="747" xr:uid="{00000000-0005-0000-0000-000033030000}"/>
    <cellStyle name="SAPBEXHLevel2X 2 2" xfId="748" xr:uid="{00000000-0005-0000-0000-000034030000}"/>
    <cellStyle name="SAPBEXHLevel2X 2 2 2" xfId="749" xr:uid="{00000000-0005-0000-0000-000035030000}"/>
    <cellStyle name="SAPBEXHLevel2X 2 3" xfId="750" xr:uid="{00000000-0005-0000-0000-000036030000}"/>
    <cellStyle name="SAPBEXHLevel2X 2 4" xfId="751" xr:uid="{00000000-0005-0000-0000-000037030000}"/>
    <cellStyle name="SAPBEXHLevel2X 2 5" xfId="1021" xr:uid="{FC060A38-B7B4-4D38-BD95-7196C2E05617}"/>
    <cellStyle name="SAPBEXHLevel2X 3" xfId="752" xr:uid="{00000000-0005-0000-0000-000038030000}"/>
    <cellStyle name="SAPBEXHLevel2X 4" xfId="753" xr:uid="{00000000-0005-0000-0000-000039030000}"/>
    <cellStyle name="SAPBEXHLevel2X 5" xfId="754" xr:uid="{00000000-0005-0000-0000-00003A030000}"/>
    <cellStyle name="SAPBEXHLevel2X 6" xfId="755" xr:uid="{00000000-0005-0000-0000-00003B030000}"/>
    <cellStyle name="SAPBEXHLevel2X 7" xfId="756" xr:uid="{00000000-0005-0000-0000-00003C030000}"/>
    <cellStyle name="SAPBEXHLevel2X 8" xfId="931" xr:uid="{00000000-0005-0000-0000-00003D030000}"/>
    <cellStyle name="SAPBEXHLevel2X 9" xfId="1004" xr:uid="{C3DDCAF5-8EE6-4054-8EE9-5A0528AA73CB}"/>
    <cellStyle name="SAPBEXHLevel3" xfId="757" xr:uid="{00000000-0005-0000-0000-00003E030000}"/>
    <cellStyle name="SAPBEXHLevel3 2" xfId="758" xr:uid="{00000000-0005-0000-0000-00003F030000}"/>
    <cellStyle name="SAPBEXHLevel3 2 2" xfId="759" xr:uid="{00000000-0005-0000-0000-000040030000}"/>
    <cellStyle name="SAPBEXHLevel3 2 2 2" xfId="760" xr:uid="{00000000-0005-0000-0000-000041030000}"/>
    <cellStyle name="SAPBEXHLevel3 2 3" xfId="933" xr:uid="{00000000-0005-0000-0000-000042030000}"/>
    <cellStyle name="SAPBEXHLevel3 3" xfId="761" xr:uid="{00000000-0005-0000-0000-000043030000}"/>
    <cellStyle name="SAPBEXHLevel3 3 2" xfId="762" xr:uid="{00000000-0005-0000-0000-000044030000}"/>
    <cellStyle name="SAPBEXHLevel3 4" xfId="763" xr:uid="{00000000-0005-0000-0000-000045030000}"/>
    <cellStyle name="SAPBEXHLevel3 4 2" xfId="958" xr:uid="{00000000-0005-0000-0000-000046030000}"/>
    <cellStyle name="SAPBEXHLevel3 5" xfId="764" xr:uid="{00000000-0005-0000-0000-000047030000}"/>
    <cellStyle name="SAPBEXHLevel3 6" xfId="932" xr:uid="{00000000-0005-0000-0000-000048030000}"/>
    <cellStyle name="SAPBEXHLevel3X" xfId="765" xr:uid="{00000000-0005-0000-0000-000049030000}"/>
    <cellStyle name="SAPBEXHLevel3X 2" xfId="766" xr:uid="{00000000-0005-0000-0000-00004A030000}"/>
    <cellStyle name="SAPBEXHLevel3X 2 2" xfId="767" xr:uid="{00000000-0005-0000-0000-00004B030000}"/>
    <cellStyle name="SAPBEXHLevel3X 2 2 2" xfId="768" xr:uid="{00000000-0005-0000-0000-00004C030000}"/>
    <cellStyle name="SAPBEXHLevel3X 2 3" xfId="769" xr:uid="{00000000-0005-0000-0000-00004D030000}"/>
    <cellStyle name="SAPBEXHLevel3X 2 4" xfId="770" xr:uid="{00000000-0005-0000-0000-00004E030000}"/>
    <cellStyle name="SAPBEXHLevel3X 2 5" xfId="1022" xr:uid="{BB674809-CC65-40C7-BC06-FBBA8DDB96B4}"/>
    <cellStyle name="SAPBEXHLevel3X 3" xfId="771" xr:uid="{00000000-0005-0000-0000-00004F030000}"/>
    <cellStyle name="SAPBEXHLevel3X 4" xfId="772" xr:uid="{00000000-0005-0000-0000-000050030000}"/>
    <cellStyle name="SAPBEXHLevel3X 5" xfId="773" xr:uid="{00000000-0005-0000-0000-000051030000}"/>
    <cellStyle name="SAPBEXHLevel3X 6" xfId="774" xr:uid="{00000000-0005-0000-0000-000052030000}"/>
    <cellStyle name="SAPBEXHLevel3X 7" xfId="775" xr:uid="{00000000-0005-0000-0000-000053030000}"/>
    <cellStyle name="SAPBEXHLevel3X 8" xfId="934" xr:uid="{00000000-0005-0000-0000-000054030000}"/>
    <cellStyle name="SAPBEXHLevel3X 9" xfId="1006" xr:uid="{C3C1216A-1A2C-4903-B534-B00DDC765F72}"/>
    <cellStyle name="SAPBEXinputData" xfId="776" xr:uid="{00000000-0005-0000-0000-000055030000}"/>
    <cellStyle name="SAPBEXinputData 2" xfId="777" xr:uid="{00000000-0005-0000-0000-000056030000}"/>
    <cellStyle name="SAPBEXinputData 2 2" xfId="778" xr:uid="{00000000-0005-0000-0000-000057030000}"/>
    <cellStyle name="SAPBEXinputData 2 3" xfId="779" xr:uid="{00000000-0005-0000-0000-000058030000}"/>
    <cellStyle name="SAPBEXinputData 2 4" xfId="1023" xr:uid="{BC23FBAF-82E8-4991-831B-FCF14EA819F6}"/>
    <cellStyle name="SAPBEXinputData 3" xfId="780" xr:uid="{00000000-0005-0000-0000-000059030000}"/>
    <cellStyle name="SAPBEXinputData 4" xfId="781" xr:uid="{00000000-0005-0000-0000-00005A030000}"/>
    <cellStyle name="SAPBEXinputData 5" xfId="782" xr:uid="{00000000-0005-0000-0000-00005B030000}"/>
    <cellStyle name="SAPBEXinputData 6" xfId="783" xr:uid="{00000000-0005-0000-0000-00005C030000}"/>
    <cellStyle name="SAPBEXinputData 7" xfId="784" xr:uid="{00000000-0005-0000-0000-00005D030000}"/>
    <cellStyle name="SAPBEXinputData 8" xfId="935" xr:uid="{00000000-0005-0000-0000-00005E030000}"/>
    <cellStyle name="SAPBEXinputData 9" xfId="1007" xr:uid="{CE322EB1-8609-49F1-9D27-293A8E1CE3DB}"/>
    <cellStyle name="SAPBEXItemHeader" xfId="785" xr:uid="{00000000-0005-0000-0000-00005F030000}"/>
    <cellStyle name="SAPBEXresData" xfId="786" xr:uid="{00000000-0005-0000-0000-000060030000}"/>
    <cellStyle name="SAPBEXresData 2" xfId="787" xr:uid="{00000000-0005-0000-0000-000061030000}"/>
    <cellStyle name="SAPBEXresData 2 2" xfId="788" xr:uid="{00000000-0005-0000-0000-000062030000}"/>
    <cellStyle name="SAPBEXresData 2 3" xfId="789" xr:uid="{00000000-0005-0000-0000-000063030000}"/>
    <cellStyle name="SAPBEXresData 2 4" xfId="790" xr:uid="{00000000-0005-0000-0000-000064030000}"/>
    <cellStyle name="SAPBEXresData 3" xfId="791" xr:uid="{00000000-0005-0000-0000-000065030000}"/>
    <cellStyle name="SAPBEXresData 4" xfId="936" xr:uid="{00000000-0005-0000-0000-000066030000}"/>
    <cellStyle name="SAPBEXresData 5" xfId="1008" xr:uid="{734B392D-C640-4C6F-8ECC-71DDB8462F64}"/>
    <cellStyle name="SAPBEXresDataEmph" xfId="792" xr:uid="{00000000-0005-0000-0000-000067030000}"/>
    <cellStyle name="SAPBEXresDataEmph 2" xfId="793" xr:uid="{00000000-0005-0000-0000-000068030000}"/>
    <cellStyle name="SAPBEXresDataEmph 2 2" xfId="794" xr:uid="{00000000-0005-0000-0000-000069030000}"/>
    <cellStyle name="SAPBEXresDataEmph 2 3" xfId="795" xr:uid="{00000000-0005-0000-0000-00006A030000}"/>
    <cellStyle name="SAPBEXresDataEmph 2 4" xfId="796" xr:uid="{00000000-0005-0000-0000-00006B030000}"/>
    <cellStyle name="SAPBEXresDataEmph 3" xfId="797" xr:uid="{00000000-0005-0000-0000-00006C030000}"/>
    <cellStyle name="SAPBEXresDataEmph 4" xfId="937" xr:uid="{00000000-0005-0000-0000-00006D030000}"/>
    <cellStyle name="SAPBEXresDataEmph 5" xfId="1009" xr:uid="{FAA9231D-F802-44B9-92E3-4A9611B767D8}"/>
    <cellStyle name="SAPBEXresItem" xfId="798" xr:uid="{00000000-0005-0000-0000-00006E030000}"/>
    <cellStyle name="SAPBEXresItem 2" xfId="799" xr:uid="{00000000-0005-0000-0000-00006F030000}"/>
    <cellStyle name="SAPBEXresItem 2 2" xfId="800" xr:uid="{00000000-0005-0000-0000-000070030000}"/>
    <cellStyle name="SAPBEXresItem 2 3" xfId="801" xr:uid="{00000000-0005-0000-0000-000071030000}"/>
    <cellStyle name="SAPBEXresItem 2 4" xfId="802" xr:uid="{00000000-0005-0000-0000-000072030000}"/>
    <cellStyle name="SAPBEXresItem 3" xfId="803" xr:uid="{00000000-0005-0000-0000-000073030000}"/>
    <cellStyle name="SAPBEXresItem 4" xfId="938" xr:uid="{00000000-0005-0000-0000-000074030000}"/>
    <cellStyle name="SAPBEXresItem 5" xfId="1010" xr:uid="{A74B44A0-7B61-4FAE-AD04-B7EFCA6B7ECC}"/>
    <cellStyle name="SAPBEXresItemX" xfId="804" xr:uid="{00000000-0005-0000-0000-000075030000}"/>
    <cellStyle name="SAPBEXresItemX 2" xfId="805" xr:uid="{00000000-0005-0000-0000-000076030000}"/>
    <cellStyle name="SAPBEXresItemX 2 2" xfId="806" xr:uid="{00000000-0005-0000-0000-000077030000}"/>
    <cellStyle name="SAPBEXresItemX 2 3" xfId="807" xr:uid="{00000000-0005-0000-0000-000078030000}"/>
    <cellStyle name="SAPBEXresItemX 2 4" xfId="808" xr:uid="{00000000-0005-0000-0000-000079030000}"/>
    <cellStyle name="SAPBEXresItemX 3" xfId="809" xr:uid="{00000000-0005-0000-0000-00007A030000}"/>
    <cellStyle name="SAPBEXresItemX 4" xfId="939" xr:uid="{00000000-0005-0000-0000-00007B030000}"/>
    <cellStyle name="SAPBEXresItemX 5" xfId="1011" xr:uid="{6CB71B16-4849-4F85-BF89-8CB60151EC30}"/>
    <cellStyle name="SAPBEXstdData" xfId="810" xr:uid="{00000000-0005-0000-0000-00007C030000}"/>
    <cellStyle name="SAPBEXstdData 2" xfId="811" xr:uid="{00000000-0005-0000-0000-00007D030000}"/>
    <cellStyle name="SAPBEXstdData 2 2" xfId="812" xr:uid="{00000000-0005-0000-0000-00007E030000}"/>
    <cellStyle name="SAPBEXstdData 2 2 2" xfId="941" xr:uid="{00000000-0005-0000-0000-00007F030000}"/>
    <cellStyle name="SAPBEXstdData 2 3" xfId="940" xr:uid="{00000000-0005-0000-0000-000080030000}"/>
    <cellStyle name="SAPBEXstdData 3" xfId="813" xr:uid="{00000000-0005-0000-0000-000081030000}"/>
    <cellStyle name="SAPBEXstdData 4" xfId="814" xr:uid="{00000000-0005-0000-0000-000082030000}"/>
    <cellStyle name="SAPBEXstdData 5" xfId="815" xr:uid="{00000000-0005-0000-0000-000083030000}"/>
    <cellStyle name="SAPBEXstdData_2009 g _150609" xfId="816" xr:uid="{00000000-0005-0000-0000-000084030000}"/>
    <cellStyle name="SAPBEXstdDataEmph" xfId="817" xr:uid="{00000000-0005-0000-0000-000085030000}"/>
    <cellStyle name="SAPBEXstdDataEmph 2" xfId="818" xr:uid="{00000000-0005-0000-0000-000086030000}"/>
    <cellStyle name="SAPBEXstdDataEmph 2 2" xfId="819" xr:uid="{00000000-0005-0000-0000-000087030000}"/>
    <cellStyle name="SAPBEXstdDataEmph 2 3" xfId="820" xr:uid="{00000000-0005-0000-0000-000088030000}"/>
    <cellStyle name="SAPBEXstdDataEmph 2 4" xfId="821" xr:uid="{00000000-0005-0000-0000-000089030000}"/>
    <cellStyle name="SAPBEXstdDataEmph 3" xfId="822" xr:uid="{00000000-0005-0000-0000-00008A030000}"/>
    <cellStyle name="SAPBEXstdDataEmph 4" xfId="1012" xr:uid="{36D7EBC5-5662-4E8E-AD18-4F1B987080CE}"/>
    <cellStyle name="SAPBEXstdItem" xfId="823" xr:uid="{00000000-0005-0000-0000-00008B030000}"/>
    <cellStyle name="SAPBEXstdItem 2" xfId="824" xr:uid="{00000000-0005-0000-0000-00008C030000}"/>
    <cellStyle name="SAPBEXstdItem 2 2" xfId="825" xr:uid="{00000000-0005-0000-0000-00008D030000}"/>
    <cellStyle name="SAPBEXstdItem 2 3" xfId="826" xr:uid="{00000000-0005-0000-0000-00008E030000}"/>
    <cellStyle name="SAPBEXstdItem 2 4" xfId="827" xr:uid="{00000000-0005-0000-0000-00008F030000}"/>
    <cellStyle name="SAPBEXstdItem 3" xfId="828" xr:uid="{00000000-0005-0000-0000-000090030000}"/>
    <cellStyle name="SAPBEXstdItem 3 2" xfId="829" xr:uid="{00000000-0005-0000-0000-000091030000}"/>
    <cellStyle name="SAPBEXstdItem 3 3" xfId="959" xr:uid="{00000000-0005-0000-0000-000092030000}"/>
    <cellStyle name="SAPBEXstdItem 4" xfId="830" xr:uid="{00000000-0005-0000-0000-000093030000}"/>
    <cellStyle name="SAPBEXstdItem 5" xfId="831" xr:uid="{00000000-0005-0000-0000-000094030000}"/>
    <cellStyle name="SAPBEXstdItem 6" xfId="942" xr:uid="{00000000-0005-0000-0000-000095030000}"/>
    <cellStyle name="SAPBEXstdItem_FMLikp03_081208_15_aprrez" xfId="832" xr:uid="{00000000-0005-0000-0000-000096030000}"/>
    <cellStyle name="SAPBEXstdItemX" xfId="833" xr:uid="{00000000-0005-0000-0000-000097030000}"/>
    <cellStyle name="SAPBEXstdItemX 2" xfId="834" xr:uid="{00000000-0005-0000-0000-000098030000}"/>
    <cellStyle name="SAPBEXstdItemX 2 2" xfId="835" xr:uid="{00000000-0005-0000-0000-000099030000}"/>
    <cellStyle name="SAPBEXstdItemX 2 3" xfId="836" xr:uid="{00000000-0005-0000-0000-00009A030000}"/>
    <cellStyle name="SAPBEXstdItemX 2 4" xfId="837" xr:uid="{00000000-0005-0000-0000-00009B030000}"/>
    <cellStyle name="SAPBEXstdItemX 3" xfId="838" xr:uid="{00000000-0005-0000-0000-00009C030000}"/>
    <cellStyle name="SAPBEXstdItemX 4" xfId="943" xr:uid="{00000000-0005-0000-0000-00009D030000}"/>
    <cellStyle name="SAPBEXstdItemX 5" xfId="1013" xr:uid="{DBFD9777-6D58-46E0-A553-F13DCF9E6220}"/>
    <cellStyle name="SAPBEXtitle" xfId="839" xr:uid="{00000000-0005-0000-0000-00009E030000}"/>
    <cellStyle name="SAPBEXtitle 2" xfId="840" xr:uid="{00000000-0005-0000-0000-00009F030000}"/>
    <cellStyle name="SAPBEXtitle 2 2" xfId="841" xr:uid="{00000000-0005-0000-0000-0000A0030000}"/>
    <cellStyle name="SAPBEXtitle 2 3" xfId="842" xr:uid="{00000000-0005-0000-0000-0000A1030000}"/>
    <cellStyle name="SAPBEXtitle 3" xfId="843" xr:uid="{00000000-0005-0000-0000-0000A2030000}"/>
    <cellStyle name="SAPBEXtitle 4" xfId="844" xr:uid="{00000000-0005-0000-0000-0000A3030000}"/>
    <cellStyle name="SAPBEXtitle 5" xfId="845" xr:uid="{00000000-0005-0000-0000-0000A4030000}"/>
    <cellStyle name="SAPBEXtitle 6" xfId="846" xr:uid="{00000000-0005-0000-0000-0000A5030000}"/>
    <cellStyle name="SAPBEXtitle 7" xfId="847" xr:uid="{00000000-0005-0000-0000-0000A6030000}"/>
    <cellStyle name="SAPBEXunassignedItem" xfId="848" xr:uid="{00000000-0005-0000-0000-0000A7030000}"/>
    <cellStyle name="SAPBEXundefined" xfId="849" xr:uid="{00000000-0005-0000-0000-0000A8030000}"/>
    <cellStyle name="SAPBEXundefined 2" xfId="850" xr:uid="{00000000-0005-0000-0000-0000A9030000}"/>
    <cellStyle name="SAPBEXundefined 2 2" xfId="851" xr:uid="{00000000-0005-0000-0000-0000AA030000}"/>
    <cellStyle name="SAPBEXundefined 2 3" xfId="852" xr:uid="{00000000-0005-0000-0000-0000AB030000}"/>
    <cellStyle name="SAPBEXundefined 2 4" xfId="853" xr:uid="{00000000-0005-0000-0000-0000AC030000}"/>
    <cellStyle name="SAPBEXundefined 3" xfId="854" xr:uid="{00000000-0005-0000-0000-0000AD030000}"/>
    <cellStyle name="SAPBEXundefined 4" xfId="855" xr:uid="{00000000-0005-0000-0000-0000AE030000}"/>
    <cellStyle name="SAPBEXundefined 5" xfId="856" xr:uid="{00000000-0005-0000-0000-0000AF030000}"/>
    <cellStyle name="SAPBEXundefined 6" xfId="1014" xr:uid="{736CBF74-F726-4495-8EF7-C68B13591ADD}"/>
    <cellStyle name="Sheet Title" xfId="857" xr:uid="{00000000-0005-0000-0000-0000B0030000}"/>
    <cellStyle name="Skaitli" xfId="858" xr:uid="{00000000-0005-0000-0000-0000B1030000}"/>
    <cellStyle name="Skaitli,0" xfId="859" xr:uid="{00000000-0005-0000-0000-0000B2030000}"/>
    <cellStyle name="Slikts 2" xfId="944" xr:uid="{00000000-0005-0000-0000-0000B3030000}"/>
    <cellStyle name="Stils 1" xfId="860" xr:uid="{00000000-0005-0000-0000-0000B4030000}"/>
    <cellStyle name="Style 1" xfId="861" xr:uid="{00000000-0005-0000-0000-0000B5030000}"/>
    <cellStyle name="Title 2" xfId="862" xr:uid="{00000000-0005-0000-0000-0000B6030000}"/>
    <cellStyle name="Title 2 2" xfId="863" xr:uid="{00000000-0005-0000-0000-0000B7030000}"/>
    <cellStyle name="Title 2 3" xfId="864" xr:uid="{00000000-0005-0000-0000-0000B8030000}"/>
    <cellStyle name="Total 2" xfId="865" xr:uid="{00000000-0005-0000-0000-0000B9030000}"/>
    <cellStyle name="Total 2 2" xfId="866" xr:uid="{00000000-0005-0000-0000-0000BA030000}"/>
    <cellStyle name="Total 3" xfId="1016" xr:uid="{8ED41347-3885-4160-ABE0-6F31C266A2A6}"/>
    <cellStyle name="V?st." xfId="867" xr:uid="{00000000-0005-0000-0000-0000BB030000}"/>
    <cellStyle name="V?st. 2" xfId="868" xr:uid="{00000000-0005-0000-0000-0000BC030000}"/>
    <cellStyle name="V?st. 3" xfId="869" xr:uid="{00000000-0005-0000-0000-0000BD030000}"/>
    <cellStyle name="Væst." xfId="870" xr:uid="{00000000-0005-0000-0000-0000BE030000}"/>
    <cellStyle name="Vęst." xfId="872" xr:uid="{00000000-0005-0000-0000-0000BF030000}"/>
    <cellStyle name="Vēst." xfId="871" xr:uid="{00000000-0005-0000-0000-0000C0030000}"/>
    <cellStyle name="Vēst. 2" xfId="873" xr:uid="{00000000-0005-0000-0000-0000C1030000}"/>
    <cellStyle name="Virsraksts 1 2" xfId="945" xr:uid="{00000000-0005-0000-0000-0000C2030000}"/>
    <cellStyle name="Virsraksts 2 2" xfId="946" xr:uid="{00000000-0005-0000-0000-0000C3030000}"/>
    <cellStyle name="Virsraksts 3 2" xfId="949" xr:uid="{00000000-0005-0000-0000-0000C4030000}"/>
    <cellStyle name="Virsraksts 3 3" xfId="947" xr:uid="{00000000-0005-0000-0000-0000C5030000}"/>
    <cellStyle name="Virsraksts 4 2" xfId="948" xr:uid="{00000000-0005-0000-0000-0000C6030000}"/>
    <cellStyle name="Warning Text 2" xfId="874" xr:uid="{00000000-0005-0000-0000-0000C7030000}"/>
    <cellStyle name="Warning Text 2 2" xfId="875" xr:uid="{00000000-0005-0000-0000-0000C8030000}"/>
    <cellStyle name="Warning Text 2 3" xfId="876" xr:uid="{00000000-0005-0000-0000-0000C9030000}"/>
    <cellStyle name="Warning Text 3" xfId="877" xr:uid="{00000000-0005-0000-0000-0000CA030000}"/>
  </cellStyles>
  <dxfs count="0"/>
  <tableStyles count="0" defaultTableStyle="TableStyleMedium9" defaultPivotStyle="PivotStyleLight16"/>
  <colors>
    <mruColors>
      <color rgb="FFFFCC66"/>
      <color rgb="FFFF9900"/>
      <color rgb="FFFFFF00"/>
      <color rgb="FF0000FF"/>
      <color rgb="FFFFFF66"/>
      <color rgb="FFCCFF99"/>
      <color rgb="FFFFFF99"/>
      <color rgb="FFCCFFCC"/>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FE32-F0FD-41A5-9341-9B6CFA9CBBAD}">
  <dimension ref="A2:S64"/>
  <sheetViews>
    <sheetView tabSelected="1" zoomScaleNormal="100" workbookViewId="0">
      <selection activeCell="A2" sqref="A2"/>
    </sheetView>
  </sheetViews>
  <sheetFormatPr defaultRowHeight="12.75"/>
  <cols>
    <col min="1" max="1" width="5.140625" customWidth="1"/>
    <col min="2" max="2" width="22.140625" customWidth="1"/>
    <col min="3" max="3" width="15.7109375" style="6" customWidth="1"/>
    <col min="4" max="8" width="12.7109375" customWidth="1"/>
    <col min="9" max="11" width="12.7109375" style="6" customWidth="1"/>
    <col min="12" max="12" width="14" style="6" customWidth="1"/>
    <col min="13" max="13" width="15.42578125" style="6" customWidth="1"/>
    <col min="14" max="15" width="12.7109375" style="6" customWidth="1"/>
    <col min="16" max="16" width="7.42578125" customWidth="1"/>
    <col min="17" max="17" width="15" customWidth="1"/>
    <col min="18" max="19" width="12.7109375" customWidth="1"/>
  </cols>
  <sheetData>
    <row r="2" spans="1:19" ht="20.25">
      <c r="B2" s="38" t="s">
        <v>179</v>
      </c>
      <c r="S2" s="41"/>
    </row>
    <row r="3" spans="1:19" ht="15.75">
      <c r="L3" s="146"/>
      <c r="N3" s="367"/>
      <c r="O3" s="368"/>
      <c r="P3" s="368"/>
      <c r="Q3" s="208"/>
    </row>
    <row r="4" spans="1:19" ht="38.25" customHeight="1">
      <c r="B4" s="371" t="s">
        <v>63</v>
      </c>
      <c r="C4" s="372"/>
      <c r="D4" s="373"/>
      <c r="E4" s="374" t="s">
        <v>68</v>
      </c>
      <c r="F4" s="375"/>
      <c r="H4" s="345"/>
      <c r="I4" s="373"/>
      <c r="J4" s="373"/>
      <c r="K4" s="147" t="s">
        <v>71</v>
      </c>
      <c r="M4" s="76"/>
      <c r="N4" s="369"/>
      <c r="O4" s="370"/>
      <c r="P4" s="370"/>
      <c r="Q4" s="209"/>
      <c r="S4" s="189" t="s">
        <v>134</v>
      </c>
    </row>
    <row r="5" spans="1:19" ht="15.75">
      <c r="B5" s="362" t="s">
        <v>36</v>
      </c>
      <c r="C5" s="363"/>
      <c r="D5" s="364"/>
      <c r="E5" s="365">
        <v>1</v>
      </c>
      <c r="F5" s="366"/>
      <c r="H5" s="343" t="s">
        <v>72</v>
      </c>
      <c r="I5" s="344"/>
      <c r="J5" s="345"/>
      <c r="K5" s="334">
        <f>K16</f>
        <v>547.79138373914839</v>
      </c>
    </row>
    <row r="6" spans="1:19" ht="15.75">
      <c r="B6" s="336" t="s">
        <v>64</v>
      </c>
      <c r="C6" s="337"/>
      <c r="D6" s="338"/>
      <c r="E6" s="339">
        <v>2.34</v>
      </c>
      <c r="F6" s="340"/>
      <c r="H6" s="346"/>
      <c r="I6" s="346"/>
      <c r="J6" s="345"/>
      <c r="K6" s="335"/>
      <c r="N6" s="198" t="s">
        <v>176</v>
      </c>
      <c r="O6" s="199"/>
      <c r="P6" s="199"/>
      <c r="Q6" s="200">
        <v>35874728</v>
      </c>
    </row>
    <row r="7" spans="1:19" ht="15.75">
      <c r="B7" s="341" t="s">
        <v>65</v>
      </c>
      <c r="C7" s="342"/>
      <c r="D7" s="338"/>
      <c r="E7" s="339">
        <v>3.26</v>
      </c>
      <c r="F7" s="340"/>
      <c r="H7" s="343" t="s">
        <v>73</v>
      </c>
      <c r="I7" s="344"/>
      <c r="J7" s="345"/>
      <c r="K7" s="347">
        <f>MAX(K18:K60)</f>
        <v>825.44887332228723</v>
      </c>
      <c r="N7" s="198" t="s">
        <v>177</v>
      </c>
      <c r="O7" s="198"/>
      <c r="P7" s="199"/>
      <c r="Q7" s="200">
        <v>45213348</v>
      </c>
    </row>
    <row r="8" spans="1:19" ht="15.75">
      <c r="B8" s="336" t="s">
        <v>66</v>
      </c>
      <c r="C8" s="337"/>
      <c r="D8" s="338"/>
      <c r="E8" s="339">
        <v>0.74</v>
      </c>
      <c r="F8" s="340"/>
      <c r="H8" s="346"/>
      <c r="I8" s="346"/>
      <c r="J8" s="345"/>
      <c r="K8" s="348"/>
      <c r="N8" s="359" t="s">
        <v>35</v>
      </c>
      <c r="O8" s="360"/>
      <c r="P8" s="361"/>
      <c r="Q8" s="201">
        <f>Q6+Q7</f>
        <v>81088076</v>
      </c>
    </row>
    <row r="9" spans="1:19" ht="18.75">
      <c r="B9" s="349" t="s">
        <v>67</v>
      </c>
      <c r="C9" s="350"/>
      <c r="D9" s="351"/>
      <c r="E9" s="352">
        <v>1.52</v>
      </c>
      <c r="F9" s="353"/>
      <c r="H9" s="354" t="s">
        <v>62</v>
      </c>
      <c r="I9" s="354"/>
      <c r="J9" s="354"/>
      <c r="K9" s="31">
        <f>Q8</f>
        <v>81088076</v>
      </c>
      <c r="N9" s="51"/>
      <c r="O9" s="148"/>
      <c r="R9" s="41"/>
    </row>
    <row r="10" spans="1:19" ht="12.75" customHeight="1">
      <c r="L10" s="76"/>
      <c r="N10" s="51"/>
      <c r="O10" s="148"/>
      <c r="P10" s="74"/>
      <c r="R10" s="197"/>
    </row>
    <row r="11" spans="1:19">
      <c r="C11" s="76"/>
      <c r="D11" s="70"/>
      <c r="E11" s="41"/>
      <c r="F11" s="41"/>
      <c r="L11" s="51"/>
      <c r="M11" s="75"/>
      <c r="Q11" s="56"/>
      <c r="R11" s="41"/>
      <c r="S11" s="41"/>
    </row>
    <row r="12" spans="1:19" ht="13.5" thickBot="1">
      <c r="C12" s="51"/>
      <c r="D12" s="57"/>
      <c r="E12" s="57"/>
      <c r="F12" s="57"/>
      <c r="G12" s="57"/>
      <c r="H12" s="57"/>
      <c r="K12" s="76"/>
      <c r="L12" s="51"/>
      <c r="M12" s="51"/>
      <c r="N12" s="76"/>
    </row>
    <row r="13" spans="1:19" ht="15.75" thickBot="1">
      <c r="A13" s="16"/>
      <c r="B13" s="16"/>
      <c r="C13" s="144"/>
      <c r="D13" s="355" t="s">
        <v>76</v>
      </c>
      <c r="E13" s="356"/>
      <c r="F13" s="356"/>
      <c r="G13" s="356"/>
      <c r="H13" s="357"/>
      <c r="I13" s="17"/>
      <c r="Q13" s="358" t="s">
        <v>174</v>
      </c>
      <c r="R13" s="332"/>
      <c r="S13" s="333"/>
    </row>
    <row r="14" spans="1:19" ht="76.5" customHeight="1">
      <c r="A14" s="27"/>
      <c r="B14" s="27"/>
      <c r="C14" s="27" t="s">
        <v>37</v>
      </c>
      <c r="D14" s="58" t="s">
        <v>36</v>
      </c>
      <c r="E14" s="58" t="s">
        <v>38</v>
      </c>
      <c r="F14" s="59" t="s">
        <v>39</v>
      </c>
      <c r="G14" s="58" t="s">
        <v>40</v>
      </c>
      <c r="H14" s="52" t="s">
        <v>69</v>
      </c>
      <c r="I14" s="52" t="s">
        <v>41</v>
      </c>
      <c r="J14" s="39" t="s">
        <v>70</v>
      </c>
      <c r="K14" s="39" t="s">
        <v>135</v>
      </c>
      <c r="L14" s="40" t="s">
        <v>136</v>
      </c>
      <c r="M14" s="305" t="s">
        <v>137</v>
      </c>
      <c r="N14" s="52" t="s">
        <v>138</v>
      </c>
      <c r="O14" s="53" t="s">
        <v>139</v>
      </c>
      <c r="P14" s="47"/>
      <c r="Q14" s="203" t="s">
        <v>173</v>
      </c>
      <c r="R14" s="330" t="s">
        <v>175</v>
      </c>
      <c r="S14" s="331"/>
    </row>
    <row r="15" spans="1:19" ht="14.25" thickBot="1">
      <c r="A15" s="42"/>
      <c r="B15" s="42"/>
      <c r="C15" s="145"/>
      <c r="D15" s="43"/>
      <c r="E15" s="43"/>
      <c r="F15" s="43"/>
      <c r="G15" s="43"/>
      <c r="H15" s="6"/>
      <c r="I15" s="149"/>
      <c r="M15" s="306"/>
      <c r="P15" s="48"/>
      <c r="Q15" s="213"/>
      <c r="R15" s="45" t="s">
        <v>74</v>
      </c>
      <c r="S15" s="44" t="s">
        <v>75</v>
      </c>
    </row>
    <row r="16" spans="1:19" ht="15" thickBot="1">
      <c r="A16" s="18"/>
      <c r="B16" s="19" t="s">
        <v>42</v>
      </c>
      <c r="C16" s="94">
        <f>SUM(C17:C60)</f>
        <v>1934121127.0000002</v>
      </c>
      <c r="D16" s="94">
        <f>SUM(D18:D60)</f>
        <v>2041542</v>
      </c>
      <c r="E16" s="94">
        <f t="shared" ref="E16:H16" si="0">SUM(E17:E60)</f>
        <v>141599</v>
      </c>
      <c r="F16" s="94">
        <f t="shared" si="0"/>
        <v>229917</v>
      </c>
      <c r="G16" s="94">
        <f t="shared" si="0"/>
        <v>419193</v>
      </c>
      <c r="H16" s="94">
        <f t="shared" si="0"/>
        <v>64569.953196000002</v>
      </c>
      <c r="I16" s="94">
        <f>I61</f>
        <v>947.38248196706229</v>
      </c>
      <c r="J16" s="94">
        <f>J61</f>
        <v>3530762.228857921</v>
      </c>
      <c r="K16" s="94">
        <f>K61</f>
        <v>547.79138373914839</v>
      </c>
      <c r="L16" s="95">
        <f>L61</f>
        <v>81088075.999999508</v>
      </c>
      <c r="M16" s="307">
        <f>M61</f>
        <v>2015209203</v>
      </c>
      <c r="N16" s="103">
        <f>M16/J16</f>
        <v>570.75755102655273</v>
      </c>
      <c r="O16" s="104">
        <f>M16/D16</f>
        <v>987.10151591297165</v>
      </c>
      <c r="P16" s="49"/>
      <c r="Q16" s="182">
        <f>SUM(Q18:Q60)</f>
        <v>1758314005.0000002</v>
      </c>
      <c r="R16" s="183">
        <f>SUM(R18:R60)</f>
        <v>256895197.99999917</v>
      </c>
      <c r="S16" s="65">
        <f>M16/Q16-1</f>
        <v>0.14610314043423656</v>
      </c>
    </row>
    <row r="17" spans="1:19" ht="15">
      <c r="A17" s="217"/>
      <c r="B17" s="217"/>
      <c r="C17" s="96"/>
      <c r="D17" s="96"/>
      <c r="E17" s="96"/>
      <c r="F17" s="96"/>
      <c r="G17" s="96"/>
      <c r="H17" s="97"/>
      <c r="I17" s="96"/>
      <c r="J17" s="97"/>
      <c r="K17" s="97"/>
      <c r="L17" s="150"/>
      <c r="M17" s="308"/>
      <c r="N17" s="151"/>
      <c r="O17" s="152"/>
      <c r="P17" s="109"/>
      <c r="S17" s="111"/>
    </row>
    <row r="18" spans="1:19" ht="15" customHeight="1">
      <c r="A18" s="77">
        <v>1</v>
      </c>
      <c r="B18" s="136" t="s">
        <v>55</v>
      </c>
      <c r="C18" s="98">
        <f>Vertetie_ienemumi!I6</f>
        <v>48319739.354132518</v>
      </c>
      <c r="D18" s="98">
        <f>Iedzivotaju_skaits_struktura!C5</f>
        <v>88650</v>
      </c>
      <c r="E18" s="98">
        <f>Iedzivotaju_skaits_struktura!D5</f>
        <v>5617</v>
      </c>
      <c r="F18" s="98">
        <f>Iedzivotaju_skaits_struktura!E5</f>
        <v>9814</v>
      </c>
      <c r="G18" s="98">
        <f>Iedzivotaju_skaits_struktura!F5</f>
        <v>19940</v>
      </c>
      <c r="H18" s="98">
        <v>72.358485000000002</v>
      </c>
      <c r="I18" s="98">
        <f>C18/D18</f>
        <v>545.06192164842093</v>
      </c>
      <c r="J18" s="98">
        <f>D18+($E$6*E18)+($E$7*F18)+($E$8*G18)+($E$9*H18)</f>
        <v>148653.00489719998</v>
      </c>
      <c r="K18" s="160">
        <f>C18/J18</f>
        <v>325.05053892148175</v>
      </c>
      <c r="L18" s="155">
        <f>(0.6*($K$16-K18)+$K$9/$J$16*($K$7-K18)/($K$7-$K$5))*J18</f>
        <v>26019399.180457473</v>
      </c>
      <c r="M18" s="309">
        <f>C18+L18</f>
        <v>74339138.534589991</v>
      </c>
      <c r="N18" s="159">
        <f t="shared" ref="N18:N60" si="1">M18/J18</f>
        <v>500.08500390556344</v>
      </c>
      <c r="O18" s="160">
        <f>M18/D18</f>
        <v>838.56896260112796</v>
      </c>
      <c r="P18" s="110"/>
      <c r="Q18" s="98">
        <v>66350035.599964514</v>
      </c>
      <c r="R18" s="55">
        <f>M18-Q18</f>
        <v>7989102.9346254766</v>
      </c>
      <c r="S18" s="64">
        <f>M18/Q18-1</f>
        <v>0.12040841971499638</v>
      </c>
    </row>
    <row r="19" spans="1:19" ht="15" customHeight="1">
      <c r="A19" s="15">
        <v>2</v>
      </c>
      <c r="B19" s="114" t="s">
        <v>58</v>
      </c>
      <c r="C19" s="99">
        <f>Vertetie_ienemumi!I7</f>
        <v>51271848.007031709</v>
      </c>
      <c r="D19" s="99">
        <f>Iedzivotaju_skaits_struktura!C6</f>
        <v>59637</v>
      </c>
      <c r="E19" s="99">
        <f>Iedzivotaju_skaits_struktura!D6</f>
        <v>4817</v>
      </c>
      <c r="F19" s="99">
        <f>Iedzivotaju_skaits_struktura!E6</f>
        <v>7777</v>
      </c>
      <c r="G19" s="99">
        <f>Iedzivotaju_skaits_struktura!F6</f>
        <v>11513</v>
      </c>
      <c r="H19" s="99">
        <v>60.507382999999997</v>
      </c>
      <c r="I19" s="99">
        <f t="shared" ref="I19:I60" si="2">C19/D19</f>
        <v>859.73217980501545</v>
      </c>
      <c r="J19" s="99">
        <f t="shared" ref="J19:J26" si="3">D19+($E$6*E19)+($E$7*F19)+($E$8*G19)+($E$9*H19)</f>
        <v>104873.39122215999</v>
      </c>
      <c r="K19" s="105">
        <f t="shared" ref="K19:K60" si="4">C19/J19</f>
        <v>488.89282028097369</v>
      </c>
      <c r="L19" s="156">
        <f t="shared" ref="L19:L26" si="5">(0.6*($K$16-K19)+$K$9/$J$16*($K$7-K19)/($K$7-$K$5))*J19</f>
        <v>6625590.6784253176</v>
      </c>
      <c r="M19" s="310">
        <f t="shared" ref="M19:M60" si="6">C19+L19</f>
        <v>57897438.685457028</v>
      </c>
      <c r="N19" s="161">
        <f t="shared" si="1"/>
        <v>552.06986262901705</v>
      </c>
      <c r="O19" s="105">
        <f t="shared" ref="O19:O60" si="7">M19/D19</f>
        <v>970.8308379941484</v>
      </c>
      <c r="P19" s="110"/>
      <c r="Q19" s="99">
        <v>50840394.752390184</v>
      </c>
      <c r="R19" s="55">
        <f t="shared" ref="R19:R60" si="8">M19-Q19</f>
        <v>7057043.9330668449</v>
      </c>
      <c r="S19" s="64">
        <f t="shared" ref="S19:S61" si="9">M19/Q19-1</f>
        <v>0.13880781153327049</v>
      </c>
    </row>
    <row r="20" spans="1:19" ht="15" customHeight="1">
      <c r="A20" s="15">
        <v>3</v>
      </c>
      <c r="B20" s="113" t="s">
        <v>59</v>
      </c>
      <c r="C20" s="99">
        <f>Vertetie_ienemumi!I8</f>
        <v>69148734.208505318</v>
      </c>
      <c r="D20" s="99">
        <f>Iedzivotaju_skaits_struktura!C7</f>
        <v>57989</v>
      </c>
      <c r="E20" s="99">
        <f>Iedzivotaju_skaits_struktura!D7</f>
        <v>3703</v>
      </c>
      <c r="F20" s="99">
        <f>Iedzivotaju_skaits_struktura!E7</f>
        <v>6201</v>
      </c>
      <c r="G20" s="99">
        <f>Iedzivotaju_skaits_struktura!F7</f>
        <v>12671</v>
      </c>
      <c r="H20" s="99">
        <v>101.28167000000001</v>
      </c>
      <c r="I20" s="99">
        <f t="shared" si="2"/>
        <v>1192.4457088155566</v>
      </c>
      <c r="J20" s="99">
        <f t="shared" si="3"/>
        <v>96399.768138399988</v>
      </c>
      <c r="K20" s="105">
        <f t="shared" si="4"/>
        <v>717.312246116913</v>
      </c>
      <c r="L20" s="156">
        <f t="shared" si="5"/>
        <v>-8942823.5452639312</v>
      </c>
      <c r="M20" s="310">
        <f t="shared" si="6"/>
        <v>60205910.663241386</v>
      </c>
      <c r="N20" s="161">
        <f t="shared" si="1"/>
        <v>624.54414389051726</v>
      </c>
      <c r="O20" s="105">
        <f t="shared" si="7"/>
        <v>1038.2298481305313</v>
      </c>
      <c r="P20" s="110"/>
      <c r="Q20" s="99">
        <v>52640951.161530614</v>
      </c>
      <c r="R20" s="55">
        <f t="shared" si="8"/>
        <v>7564959.5017107725</v>
      </c>
      <c r="S20" s="196">
        <f t="shared" si="9"/>
        <v>0.14370864003762818</v>
      </c>
    </row>
    <row r="21" spans="1:19" ht="15" customHeight="1">
      <c r="A21" s="15">
        <v>4</v>
      </c>
      <c r="B21" s="113" t="s">
        <v>60</v>
      </c>
      <c r="C21" s="99">
        <f>Vertetie_ienemumi!I9</f>
        <v>51458945.249729492</v>
      </c>
      <c r="D21" s="99">
        <f>Iedzivotaju_skaits_struktura!C8</f>
        <v>74782</v>
      </c>
      <c r="E21" s="99">
        <f>Iedzivotaju_skaits_struktura!D8</f>
        <v>5533</v>
      </c>
      <c r="F21" s="99">
        <f>Iedzivotaju_skaits_struktura!E8</f>
        <v>8909</v>
      </c>
      <c r="G21" s="99">
        <f>Iedzivotaju_skaits_struktura!F8</f>
        <v>15609</v>
      </c>
      <c r="H21" s="99">
        <v>68.028527999999994</v>
      </c>
      <c r="I21" s="99">
        <f t="shared" si="2"/>
        <v>688.11940372990148</v>
      </c>
      <c r="J21" s="99">
        <f t="shared" si="3"/>
        <v>128426.62336256</v>
      </c>
      <c r="K21" s="105">
        <f t="shared" si="4"/>
        <v>400.68752025392916</v>
      </c>
      <c r="L21" s="156">
        <f t="shared" si="5"/>
        <v>15847336.414409323</v>
      </c>
      <c r="M21" s="310">
        <f t="shared" si="6"/>
        <v>67306281.664138809</v>
      </c>
      <c r="N21" s="161">
        <f t="shared" si="1"/>
        <v>524.0835576134948</v>
      </c>
      <c r="O21" s="105">
        <f t="shared" si="7"/>
        <v>900.03318531382968</v>
      </c>
      <c r="P21" s="110"/>
      <c r="Q21" s="99">
        <v>59828165.062915236</v>
      </c>
      <c r="R21" s="55">
        <f t="shared" si="8"/>
        <v>7478116.6012235731</v>
      </c>
      <c r="S21" s="64">
        <f t="shared" si="9"/>
        <v>0.12499324679872093</v>
      </c>
    </row>
    <row r="22" spans="1:19" ht="15" customHeight="1">
      <c r="A22" s="15">
        <v>5</v>
      </c>
      <c r="B22" s="113" t="s">
        <v>61</v>
      </c>
      <c r="C22" s="99">
        <f>Vertetie_ienemumi!I10</f>
        <v>16995426.421922546</v>
      </c>
      <c r="D22" s="99">
        <f>Iedzivotaju_skaits_struktura!C9</f>
        <v>29344</v>
      </c>
      <c r="E22" s="99">
        <f>Iedzivotaju_skaits_struktura!D9</f>
        <v>1903</v>
      </c>
      <c r="F22" s="99">
        <f>Iedzivotaju_skaits_struktura!E9</f>
        <v>3391</v>
      </c>
      <c r="G22" s="99">
        <f>Iedzivotaju_skaits_struktura!F9</f>
        <v>6376</v>
      </c>
      <c r="H22" s="99">
        <v>17.508914999999998</v>
      </c>
      <c r="I22" s="99">
        <f t="shared" si="2"/>
        <v>579.17892659223503</v>
      </c>
      <c r="J22" s="99">
        <f t="shared" si="3"/>
        <v>49596.533550799992</v>
      </c>
      <c r="K22" s="105">
        <f t="shared" si="4"/>
        <v>342.6736750566393</v>
      </c>
      <c r="L22" s="156">
        <f t="shared" si="5"/>
        <v>8084378.9405390434</v>
      </c>
      <c r="M22" s="310">
        <f t="shared" si="6"/>
        <v>25079805.362461589</v>
      </c>
      <c r="N22" s="161">
        <f t="shared" si="1"/>
        <v>505.67657791593888</v>
      </c>
      <c r="O22" s="105">
        <f t="shared" si="7"/>
        <v>854.68257096720242</v>
      </c>
      <c r="P22" s="110"/>
      <c r="Q22" s="99">
        <v>22467505.518752526</v>
      </c>
      <c r="R22" s="55">
        <f t="shared" si="8"/>
        <v>2612299.8437090628</v>
      </c>
      <c r="S22" s="64">
        <f t="shared" si="9"/>
        <v>0.11627013250441642</v>
      </c>
    </row>
    <row r="23" spans="1:19" ht="15" customHeight="1">
      <c r="A23" s="15">
        <v>6</v>
      </c>
      <c r="B23" s="113" t="s">
        <v>56</v>
      </c>
      <c r="C23" s="99">
        <f>Vertetie_ienemumi!I11</f>
        <v>831067992.64695561</v>
      </c>
      <c r="D23" s="99">
        <f>Iedzivotaju_skaits_struktura!C10</f>
        <v>671879</v>
      </c>
      <c r="E23" s="99">
        <f>Iedzivotaju_skaits_struktura!D10</f>
        <v>45741</v>
      </c>
      <c r="F23" s="99">
        <f>Iedzivotaju_skaits_struktura!E10</f>
        <v>70834</v>
      </c>
      <c r="G23" s="99">
        <f>Iedzivotaju_skaits_struktura!F10</f>
        <v>141387</v>
      </c>
      <c r="H23" s="99">
        <v>303.79172599999998</v>
      </c>
      <c r="I23" s="99">
        <f t="shared" si="2"/>
        <v>1236.931043606</v>
      </c>
      <c r="J23" s="99">
        <f t="shared" si="3"/>
        <v>1114919.9234235198</v>
      </c>
      <c r="K23" s="105">
        <f t="shared" si="4"/>
        <v>745.40599301072984</v>
      </c>
      <c r="L23" s="156">
        <f>(0.6*($K$16-K23)+$K$9/$J$16*($K$7-K23)/($K$7-$K$5))*J23</f>
        <v>-124813163.86775884</v>
      </c>
      <c r="M23" s="310">
        <f t="shared" si="6"/>
        <v>706254828.77919674</v>
      </c>
      <c r="N23" s="161">
        <f t="shared" si="1"/>
        <v>633.45789589133994</v>
      </c>
      <c r="O23" s="105">
        <f t="shared" si="7"/>
        <v>1051.1637196268923</v>
      </c>
      <c r="P23" s="110"/>
      <c r="Q23" s="99">
        <v>610919675.8826133</v>
      </c>
      <c r="R23" s="55">
        <f t="shared" si="8"/>
        <v>95335152.896583438</v>
      </c>
      <c r="S23" s="196">
        <f t="shared" si="9"/>
        <v>0.15605186190614995</v>
      </c>
    </row>
    <row r="24" spans="1:19" ht="15" customHeight="1">
      <c r="A24" s="15">
        <v>7</v>
      </c>
      <c r="B24" s="113" t="s">
        <v>57</v>
      </c>
      <c r="C24" s="99">
        <f>Vertetie_ienemumi!I12</f>
        <v>30461602.605378613</v>
      </c>
      <c r="D24" s="99">
        <f>Iedzivotaju_skaits_struktura!C11</f>
        <v>36432</v>
      </c>
      <c r="E24" s="99">
        <f>Iedzivotaju_skaits_struktura!D11</f>
        <v>2240</v>
      </c>
      <c r="F24" s="99">
        <f>Iedzivotaju_skaits_struktura!E11</f>
        <v>4097</v>
      </c>
      <c r="G24" s="99">
        <f>Iedzivotaju_skaits_struktura!F11</f>
        <v>8373</v>
      </c>
      <c r="H24" s="99">
        <v>57.949136000000003</v>
      </c>
      <c r="I24" s="99">
        <f t="shared" si="2"/>
        <v>836.12216198338308</v>
      </c>
      <c r="J24" s="99">
        <f t="shared" si="3"/>
        <v>61313.922686719998</v>
      </c>
      <c r="K24" s="105">
        <f t="shared" si="4"/>
        <v>496.81379482145417</v>
      </c>
      <c r="L24" s="156">
        <f t="shared" si="5"/>
        <v>3542061.2885706024</v>
      </c>
      <c r="M24" s="310">
        <f t="shared" si="6"/>
        <v>34003663.893949218</v>
      </c>
      <c r="N24" s="161">
        <f t="shared" si="1"/>
        <v>554.58307679462962</v>
      </c>
      <c r="O24" s="105">
        <f t="shared" si="7"/>
        <v>933.3460664786237</v>
      </c>
      <c r="P24" s="110"/>
      <c r="Q24" s="99">
        <v>30768318.921274662</v>
      </c>
      <c r="R24" s="55">
        <f t="shared" si="8"/>
        <v>3235344.9726745561</v>
      </c>
      <c r="S24" s="64">
        <f t="shared" si="9"/>
        <v>0.10515182779249876</v>
      </c>
    </row>
    <row r="25" spans="1:19" ht="15" customHeight="1">
      <c r="A25" s="15">
        <v>8</v>
      </c>
      <c r="B25" s="113" t="s">
        <v>2</v>
      </c>
      <c r="C25" s="99">
        <f>Vertetie_ienemumi!I13</f>
        <v>22066669.197515134</v>
      </c>
      <c r="D25" s="99">
        <f>Iedzivotaju_skaits_struktura!C12</f>
        <v>30609</v>
      </c>
      <c r="E25" s="99">
        <f>Iedzivotaju_skaits_struktura!D12</f>
        <v>1937</v>
      </c>
      <c r="F25" s="99">
        <f>Iedzivotaju_skaits_struktura!E12</f>
        <v>3160</v>
      </c>
      <c r="G25" s="99">
        <f>Iedzivotaju_skaits_struktura!F12</f>
        <v>6793</v>
      </c>
      <c r="H25" s="99">
        <v>2272.8005250000001</v>
      </c>
      <c r="I25" s="99">
        <f t="shared" si="2"/>
        <v>720.92094473896998</v>
      </c>
      <c r="J25" s="99">
        <f t="shared" si="3"/>
        <v>53924.656797999996</v>
      </c>
      <c r="K25" s="105">
        <f t="shared" si="4"/>
        <v>409.21297432037733</v>
      </c>
      <c r="L25" s="156">
        <f t="shared" si="5"/>
        <v>6340223.3567562914</v>
      </c>
      <c r="M25" s="310">
        <f t="shared" si="6"/>
        <v>28406892.554271426</v>
      </c>
      <c r="N25" s="161">
        <f t="shared" si="1"/>
        <v>526.78856465758736</v>
      </c>
      <c r="O25" s="105">
        <f t="shared" si="7"/>
        <v>928.05686413379806</v>
      </c>
      <c r="P25" s="110"/>
      <c r="Q25" s="99">
        <v>25143220.927803196</v>
      </c>
      <c r="R25" s="55">
        <f t="shared" si="8"/>
        <v>3263671.62646823</v>
      </c>
      <c r="S25" s="64">
        <f t="shared" si="9"/>
        <v>0.12980324342054694</v>
      </c>
    </row>
    <row r="26" spans="1:19" ht="15" customHeight="1">
      <c r="A26" s="15">
        <v>9</v>
      </c>
      <c r="B26" s="114" t="s">
        <v>3</v>
      </c>
      <c r="C26" s="99">
        <f>Vertetie_ienemumi!I14</f>
        <v>8810440.1409512572</v>
      </c>
      <c r="D26" s="99">
        <f>Iedzivotaju_skaits_struktura!C13</f>
        <v>15021</v>
      </c>
      <c r="E26" s="99">
        <f>Iedzivotaju_skaits_struktura!D13</f>
        <v>835</v>
      </c>
      <c r="F26" s="99">
        <f>Iedzivotaju_skaits_struktura!E13</f>
        <v>1558</v>
      </c>
      <c r="G26" s="99">
        <f>Iedzivotaju_skaits_struktura!F13</f>
        <v>3258</v>
      </c>
      <c r="H26" s="99">
        <v>1697.7273319999999</v>
      </c>
      <c r="I26" s="99">
        <f t="shared" si="2"/>
        <v>586.54151793830351</v>
      </c>
      <c r="J26" s="99">
        <f t="shared" si="3"/>
        <v>27045.445544640002</v>
      </c>
      <c r="K26" s="105">
        <f t="shared" si="4"/>
        <v>325.76428169427413</v>
      </c>
      <c r="L26" s="156">
        <f t="shared" si="5"/>
        <v>4720706.3270107256</v>
      </c>
      <c r="M26" s="310">
        <f t="shared" si="6"/>
        <v>13531146.467961982</v>
      </c>
      <c r="N26" s="161">
        <f t="shared" si="1"/>
        <v>500.31146448033468</v>
      </c>
      <c r="O26" s="105">
        <f t="shared" si="7"/>
        <v>900.81528979175698</v>
      </c>
      <c r="P26" s="110"/>
      <c r="Q26" s="99">
        <v>12117736.474218078</v>
      </c>
      <c r="R26" s="55">
        <f t="shared" si="8"/>
        <v>1413409.9937439039</v>
      </c>
      <c r="S26" s="64">
        <f t="shared" si="9"/>
        <v>0.11663976987377978</v>
      </c>
    </row>
    <row r="27" spans="1:19" ht="15" customHeight="1">
      <c r="A27" s="15">
        <v>10</v>
      </c>
      <c r="B27" s="113" t="s">
        <v>81</v>
      </c>
      <c r="C27" s="99">
        <f>Vertetie_ienemumi!I15</f>
        <v>12987395.529953113</v>
      </c>
      <c r="D27" s="99">
        <f>Iedzivotaju_skaits_struktura!C14</f>
        <v>27645</v>
      </c>
      <c r="E27" s="99">
        <f>Iedzivotaju_skaits_struktura!D14</f>
        <v>1187</v>
      </c>
      <c r="F27" s="99">
        <f>Iedzivotaju_skaits_struktura!E14</f>
        <v>2306</v>
      </c>
      <c r="G27" s="99">
        <f>Iedzivotaju_skaits_struktura!F14</f>
        <v>6257</v>
      </c>
      <c r="H27" s="101">
        <v>2523.0876090000002</v>
      </c>
      <c r="I27" s="101">
        <f t="shared" si="2"/>
        <v>469.79184409307697</v>
      </c>
      <c r="J27" s="101">
        <f>D27+($E$6*E27)+($E$7*F27)+($E$8*G27)+($E$9*H27)</f>
        <v>46405.413165680002</v>
      </c>
      <c r="K27" s="299">
        <f t="shared" si="4"/>
        <v>279.86811546283542</v>
      </c>
      <c r="L27" s="157">
        <f t="shared" ref="L27:L60" si="10">(0.6*($K$16-K27)+$K$9/$J$16*($K$7-K27)/($K$7-$K$5))*J27</f>
        <v>9553999.3164503239</v>
      </c>
      <c r="M27" s="310">
        <f t="shared" si="6"/>
        <v>22541394.846403435</v>
      </c>
      <c r="N27" s="161">
        <f t="shared" si="1"/>
        <v>485.74925442263594</v>
      </c>
      <c r="O27" s="105">
        <f t="shared" si="7"/>
        <v>815.3877680015712</v>
      </c>
      <c r="P27" s="110"/>
      <c r="Q27" s="99">
        <v>20314536.908762567</v>
      </c>
      <c r="R27" s="55">
        <f t="shared" si="8"/>
        <v>2226857.9376408681</v>
      </c>
      <c r="S27" s="64">
        <f t="shared" si="9"/>
        <v>0.10961893680580648</v>
      </c>
    </row>
    <row r="28" spans="1:19" ht="15" customHeight="1">
      <c r="A28" s="15">
        <v>11</v>
      </c>
      <c r="B28" s="115" t="s">
        <v>4</v>
      </c>
      <c r="C28" s="99">
        <f>Vertetie_ienemumi!I16</f>
        <v>31008238.29747111</v>
      </c>
      <c r="D28" s="99">
        <f>Iedzivotaju_skaits_struktura!C15</f>
        <v>23113</v>
      </c>
      <c r="E28" s="99">
        <f>Iedzivotaju_skaits_struktura!D15</f>
        <v>2135</v>
      </c>
      <c r="F28" s="99">
        <f>Iedzivotaju_skaits_struktura!E15</f>
        <v>3415</v>
      </c>
      <c r="G28" s="99">
        <f>Iedzivotaju_skaits_struktura!F15</f>
        <v>3586</v>
      </c>
      <c r="H28" s="101">
        <v>243.12802099999999</v>
      </c>
      <c r="I28" s="101">
        <f t="shared" si="2"/>
        <v>1341.5929692152083</v>
      </c>
      <c r="J28" s="101">
        <f t="shared" ref="J28:J60" si="11">D28+($E$6*E28)+($E$7*F28)+($E$8*G28)+($E$9*H28)</f>
        <v>42264.994591920004</v>
      </c>
      <c r="K28" s="299">
        <f t="shared" si="4"/>
        <v>733.6624219845304</v>
      </c>
      <c r="L28" s="157">
        <f t="shared" si="10"/>
        <v>-4392626.1002323311</v>
      </c>
      <c r="M28" s="310">
        <f t="shared" si="6"/>
        <v>26615612.197238781</v>
      </c>
      <c r="N28" s="161">
        <f t="shared" si="1"/>
        <v>629.73182545555119</v>
      </c>
      <c r="O28" s="105">
        <f t="shared" si="7"/>
        <v>1151.5429497355938</v>
      </c>
      <c r="P28" s="110"/>
      <c r="Q28" s="99">
        <v>22324502.055604186</v>
      </c>
      <c r="R28" s="55">
        <f t="shared" si="8"/>
        <v>4291110.1416345946</v>
      </c>
      <c r="S28" s="64">
        <f t="shared" si="9"/>
        <v>0.19221526782306819</v>
      </c>
    </row>
    <row r="29" spans="1:19" ht="15" customHeight="1">
      <c r="A29" s="15">
        <v>12</v>
      </c>
      <c r="B29" s="115" t="s">
        <v>5</v>
      </c>
      <c r="C29" s="99">
        <f>Vertetie_ienemumi!I17</f>
        <v>10513753.141456453</v>
      </c>
      <c r="D29" s="99">
        <f>Iedzivotaju_skaits_struktura!C16</f>
        <v>19661</v>
      </c>
      <c r="E29" s="99">
        <f>Iedzivotaju_skaits_struktura!D16</f>
        <v>1034</v>
      </c>
      <c r="F29" s="99">
        <f>Iedzivotaju_skaits_struktura!E16</f>
        <v>1956</v>
      </c>
      <c r="G29" s="99">
        <f>Iedzivotaju_skaits_struktura!F16</f>
        <v>4298</v>
      </c>
      <c r="H29" s="101">
        <v>2386.8544040000002</v>
      </c>
      <c r="I29" s="101">
        <f t="shared" si="2"/>
        <v>534.7516983600251</v>
      </c>
      <c r="J29" s="101">
        <f t="shared" si="11"/>
        <v>35265.658694080004</v>
      </c>
      <c r="K29" s="299">
        <f t="shared" si="4"/>
        <v>298.13006564432561</v>
      </c>
      <c r="L29" s="157">
        <f t="shared" si="10"/>
        <v>6820852.6979375621</v>
      </c>
      <c r="M29" s="310">
        <f t="shared" si="6"/>
        <v>17334605.839394014</v>
      </c>
      <c r="N29" s="161">
        <f t="shared" si="1"/>
        <v>491.5435151734157</v>
      </c>
      <c r="O29" s="105">
        <f t="shared" si="7"/>
        <v>881.67467775769364</v>
      </c>
      <c r="P29" s="110"/>
      <c r="Q29" s="99">
        <v>15633401.544015154</v>
      </c>
      <c r="R29" s="55">
        <f t="shared" si="8"/>
        <v>1701204.2953788601</v>
      </c>
      <c r="S29" s="64">
        <f t="shared" si="9"/>
        <v>0.10881856329150086</v>
      </c>
    </row>
    <row r="30" spans="1:19" ht="15" customHeight="1">
      <c r="A30" s="15">
        <v>13</v>
      </c>
      <c r="B30" s="113" t="s">
        <v>6</v>
      </c>
      <c r="C30" s="99">
        <f>Vertetie_ienemumi!I18</f>
        <v>32901212.950881772</v>
      </c>
      <c r="D30" s="99">
        <f>Iedzivotaju_skaits_struktura!C17</f>
        <v>43734</v>
      </c>
      <c r="E30" s="99">
        <f>Iedzivotaju_skaits_struktura!D17</f>
        <v>2967</v>
      </c>
      <c r="F30" s="99">
        <f>Iedzivotaju_skaits_struktura!E17</f>
        <v>5165</v>
      </c>
      <c r="G30" s="99">
        <f>Iedzivotaju_skaits_struktura!F17</f>
        <v>8663</v>
      </c>
      <c r="H30" s="101">
        <v>2173.2213430000002</v>
      </c>
      <c r="I30" s="101">
        <f t="shared" si="2"/>
        <v>752.3028524919232</v>
      </c>
      <c r="J30" s="101">
        <f t="shared" si="11"/>
        <v>77228.596441359987</v>
      </c>
      <c r="K30" s="299">
        <f t="shared" si="4"/>
        <v>426.02370711040703</v>
      </c>
      <c r="L30" s="157">
        <f t="shared" si="10"/>
        <v>8193851.1650099428</v>
      </c>
      <c r="M30" s="310">
        <f t="shared" si="6"/>
        <v>41095064.115891717</v>
      </c>
      <c r="N30" s="161">
        <f t="shared" si="1"/>
        <v>532.12237447686084</v>
      </c>
      <c r="O30" s="105">
        <f t="shared" si="7"/>
        <v>939.65939808596784</v>
      </c>
      <c r="P30" s="110"/>
      <c r="Q30" s="99">
        <v>36229897.950192347</v>
      </c>
      <c r="R30" s="55">
        <f t="shared" si="8"/>
        <v>4865166.1656993702</v>
      </c>
      <c r="S30" s="64">
        <f t="shared" si="9"/>
        <v>0.13428594726896104</v>
      </c>
    </row>
    <row r="31" spans="1:19" ht="15" customHeight="1">
      <c r="A31" s="15">
        <v>14</v>
      </c>
      <c r="B31" s="113" t="s">
        <v>7</v>
      </c>
      <c r="C31" s="99">
        <f>Vertetie_ienemumi!I19</f>
        <v>34120467.275998443</v>
      </c>
      <c r="D31" s="99">
        <f>Iedzivotaju_skaits_struktura!C18</f>
        <v>44343</v>
      </c>
      <c r="E31" s="99">
        <f>Iedzivotaju_skaits_struktura!D18</f>
        <v>3057</v>
      </c>
      <c r="F31" s="99">
        <f>Iedzivotaju_skaits_struktura!E18</f>
        <v>5011</v>
      </c>
      <c r="G31" s="99">
        <f>Iedzivotaju_skaits_struktura!F18</f>
        <v>9257</v>
      </c>
      <c r="H31" s="101">
        <v>2666.4990360000002</v>
      </c>
      <c r="I31" s="101">
        <f t="shared" si="2"/>
        <v>769.46682173056502</v>
      </c>
      <c r="J31" s="101">
        <f t="shared" si="11"/>
        <v>78735.498534719984</v>
      </c>
      <c r="K31" s="299">
        <f t="shared" si="4"/>
        <v>433.35557545180649</v>
      </c>
      <c r="L31" s="157">
        <f t="shared" si="10"/>
        <v>7959615.4736432424</v>
      </c>
      <c r="M31" s="310">
        <f t="shared" si="6"/>
        <v>42080082.749641687</v>
      </c>
      <c r="N31" s="161">
        <f t="shared" si="1"/>
        <v>534.44867350507263</v>
      </c>
      <c r="O31" s="105">
        <f t="shared" si="7"/>
        <v>948.96788105544704</v>
      </c>
      <c r="P31" s="110"/>
      <c r="Q31" s="99">
        <v>36863420.034293696</v>
      </c>
      <c r="R31" s="55">
        <f t="shared" si="8"/>
        <v>5216662.7153479904</v>
      </c>
      <c r="S31" s="64">
        <f t="shared" si="9"/>
        <v>0.14151325922811764</v>
      </c>
    </row>
    <row r="32" spans="1:19" ht="15" customHeight="1">
      <c r="A32" s="15">
        <v>15</v>
      </c>
      <c r="B32" s="113" t="s">
        <v>82</v>
      </c>
      <c r="C32" s="99">
        <f>Vertetie_ienemumi!I20</f>
        <v>24118150.658356786</v>
      </c>
      <c r="D32" s="99">
        <f>Iedzivotaju_skaits_struktura!C19</f>
        <v>34794</v>
      </c>
      <c r="E32" s="99">
        <f>Iedzivotaju_skaits_struktura!D19</f>
        <v>2165</v>
      </c>
      <c r="F32" s="99">
        <f>Iedzivotaju_skaits_struktura!E19</f>
        <v>3921</v>
      </c>
      <c r="G32" s="99">
        <f>Iedzivotaju_skaits_struktura!F19</f>
        <v>7758</v>
      </c>
      <c r="H32" s="101">
        <v>3590.7040069999998</v>
      </c>
      <c r="I32" s="101">
        <f t="shared" si="2"/>
        <v>693.1698183122603</v>
      </c>
      <c r="J32" s="101">
        <f t="shared" si="11"/>
        <v>63841.350090639993</v>
      </c>
      <c r="K32" s="299">
        <f t="shared" si="4"/>
        <v>377.78259112807882</v>
      </c>
      <c r="L32" s="157">
        <f t="shared" si="10"/>
        <v>8876089.770522099</v>
      </c>
      <c r="M32" s="310">
        <f t="shared" si="6"/>
        <v>32994240.428878885</v>
      </c>
      <c r="N32" s="161">
        <f t="shared" si="1"/>
        <v>516.81614474059006</v>
      </c>
      <c r="O32" s="105">
        <f t="shared" si="7"/>
        <v>948.27385264352722</v>
      </c>
      <c r="P32" s="110"/>
      <c r="Q32" s="99">
        <v>29143659.027703755</v>
      </c>
      <c r="R32" s="55">
        <f t="shared" si="8"/>
        <v>3850581.4011751302</v>
      </c>
      <c r="S32" s="64">
        <f t="shared" si="9"/>
        <v>0.13212415769463925</v>
      </c>
    </row>
    <row r="33" spans="1:19" ht="15" customHeight="1">
      <c r="A33" s="15">
        <v>16</v>
      </c>
      <c r="B33" s="113" t="s">
        <v>8</v>
      </c>
      <c r="C33" s="99">
        <f>Vertetie_ienemumi!I21</f>
        <v>24497446.634787053</v>
      </c>
      <c r="D33" s="99">
        <f>Iedzivotaju_skaits_struktura!C20</f>
        <v>29910</v>
      </c>
      <c r="E33" s="99">
        <f>Iedzivotaju_skaits_struktura!D20</f>
        <v>1970</v>
      </c>
      <c r="F33" s="99">
        <f>Iedzivotaju_skaits_struktura!E20</f>
        <v>3304</v>
      </c>
      <c r="G33" s="99">
        <f>Iedzivotaju_skaits_struktura!F20</f>
        <v>6373</v>
      </c>
      <c r="H33" s="101">
        <v>1628.143284</v>
      </c>
      <c r="I33" s="101">
        <f t="shared" si="2"/>
        <v>819.03867050441499</v>
      </c>
      <c r="J33" s="101">
        <f t="shared" si="11"/>
        <v>52481.637791679997</v>
      </c>
      <c r="K33" s="299">
        <f t="shared" si="4"/>
        <v>466.78129085885109</v>
      </c>
      <c r="L33" s="157">
        <f t="shared" si="10"/>
        <v>4107889.6455416055</v>
      </c>
      <c r="M33" s="310">
        <f t="shared" si="6"/>
        <v>28605336.280328657</v>
      </c>
      <c r="N33" s="161">
        <f t="shared" si="1"/>
        <v>545.05418435823867</v>
      </c>
      <c r="O33" s="105">
        <f t="shared" si="7"/>
        <v>956.38035039547503</v>
      </c>
      <c r="P33" s="110"/>
      <c r="Q33" s="99">
        <v>25653207.614847228</v>
      </c>
      <c r="R33" s="55">
        <f t="shared" si="8"/>
        <v>2952128.6654814295</v>
      </c>
      <c r="S33" s="64">
        <f t="shared" si="9"/>
        <v>0.11507834457991262</v>
      </c>
    </row>
    <row r="34" spans="1:19" ht="15" customHeight="1">
      <c r="A34" s="15">
        <v>17</v>
      </c>
      <c r="B34" s="113" t="s">
        <v>9</v>
      </c>
      <c r="C34" s="99">
        <f>Vertetie_ienemumi!I22</f>
        <v>13575950.52000474</v>
      </c>
      <c r="D34" s="99">
        <f>Iedzivotaju_skaits_struktura!C21</f>
        <v>20265</v>
      </c>
      <c r="E34" s="99">
        <f>Iedzivotaju_skaits_struktura!D21</f>
        <v>1262</v>
      </c>
      <c r="F34" s="99">
        <f>Iedzivotaju_skaits_struktura!E21</f>
        <v>2112</v>
      </c>
      <c r="G34" s="99">
        <f>Iedzivotaju_skaits_struktura!F21</f>
        <v>4236</v>
      </c>
      <c r="H34" s="101">
        <v>1871.8673040000001</v>
      </c>
      <c r="I34" s="101">
        <f t="shared" si="2"/>
        <v>669.92107179890161</v>
      </c>
      <c r="J34" s="101">
        <f t="shared" si="11"/>
        <v>36083.078302080001</v>
      </c>
      <c r="K34" s="299">
        <f t="shared" si="4"/>
        <v>376.24147270223773</v>
      </c>
      <c r="L34" s="157">
        <f t="shared" si="10"/>
        <v>5054723.1655206997</v>
      </c>
      <c r="M34" s="310">
        <f t="shared" si="6"/>
        <v>18630673.68552544</v>
      </c>
      <c r="N34" s="161">
        <f t="shared" si="1"/>
        <v>516.32716947133304</v>
      </c>
      <c r="O34" s="105">
        <f t="shared" si="7"/>
        <v>919.35226674194121</v>
      </c>
      <c r="P34" s="110"/>
      <c r="Q34" s="99">
        <v>16653304.616182085</v>
      </c>
      <c r="R34" s="55">
        <f t="shared" si="8"/>
        <v>1977369.0693433546</v>
      </c>
      <c r="S34" s="64">
        <f t="shared" si="9"/>
        <v>0.11873733861938351</v>
      </c>
    </row>
    <row r="35" spans="1:19" ht="15" customHeight="1">
      <c r="A35" s="15">
        <v>18</v>
      </c>
      <c r="B35" s="113" t="s">
        <v>11</v>
      </c>
      <c r="C35" s="99">
        <f>Vertetie_ienemumi!I23</f>
        <v>28773983.87039306</v>
      </c>
      <c r="D35" s="99">
        <f>Iedzivotaju_skaits_struktura!C22</f>
        <v>33655</v>
      </c>
      <c r="E35" s="99">
        <f>Iedzivotaju_skaits_struktura!D22</f>
        <v>2470</v>
      </c>
      <c r="F35" s="99">
        <f>Iedzivotaju_skaits_struktura!E22</f>
        <v>3890</v>
      </c>
      <c r="G35" s="99">
        <f>Iedzivotaju_skaits_struktura!F22</f>
        <v>6167</v>
      </c>
      <c r="H35" s="101">
        <v>1602.8036460000001</v>
      </c>
      <c r="I35" s="101">
        <f t="shared" si="2"/>
        <v>854.96906463803475</v>
      </c>
      <c r="J35" s="101">
        <f t="shared" si="11"/>
        <v>59116.041541920007</v>
      </c>
      <c r="K35" s="299">
        <f t="shared" si="4"/>
        <v>486.73732408129911</v>
      </c>
      <c r="L35" s="157">
        <f t="shared" si="10"/>
        <v>3821771.0863458551</v>
      </c>
      <c r="M35" s="310">
        <f t="shared" si="6"/>
        <v>32595754.956738915</v>
      </c>
      <c r="N35" s="161">
        <f t="shared" si="1"/>
        <v>551.38595390601063</v>
      </c>
      <c r="O35" s="105">
        <f t="shared" si="7"/>
        <v>968.52636923901105</v>
      </c>
      <c r="P35" s="110"/>
      <c r="Q35" s="99">
        <v>28626846.656402249</v>
      </c>
      <c r="R35" s="55">
        <f t="shared" si="8"/>
        <v>3968908.3003366664</v>
      </c>
      <c r="S35" s="64">
        <f t="shared" si="9"/>
        <v>0.1386428742213226</v>
      </c>
    </row>
    <row r="36" spans="1:19" ht="15" customHeight="1">
      <c r="A36" s="15">
        <v>19</v>
      </c>
      <c r="B36" s="113" t="s">
        <v>10</v>
      </c>
      <c r="C36" s="99">
        <f>Vertetie_ienemumi!I24</f>
        <v>27852293.419206738</v>
      </c>
      <c r="D36" s="99">
        <f>Iedzivotaju_skaits_struktura!C23</f>
        <v>42198</v>
      </c>
      <c r="E36" s="99">
        <f>Iedzivotaju_skaits_struktura!D23</f>
        <v>2754</v>
      </c>
      <c r="F36" s="99">
        <f>Iedzivotaju_skaits_struktura!E23</f>
        <v>4713</v>
      </c>
      <c r="G36" s="99">
        <f>Iedzivotaju_skaits_struktura!F23</f>
        <v>8777</v>
      </c>
      <c r="H36" s="101">
        <v>2994.677275</v>
      </c>
      <c r="I36" s="101">
        <f t="shared" si="2"/>
        <v>660.03823449468553</v>
      </c>
      <c r="J36" s="101">
        <f t="shared" si="11"/>
        <v>75053.629457999996</v>
      </c>
      <c r="K36" s="299">
        <f t="shared" si="4"/>
        <v>371.09855473135883</v>
      </c>
      <c r="L36" s="157">
        <f t="shared" si="10"/>
        <v>10777463.943704715</v>
      </c>
      <c r="M36" s="310">
        <f t="shared" si="6"/>
        <v>38629757.362911455</v>
      </c>
      <c r="N36" s="161">
        <f t="shared" si="1"/>
        <v>514.69539370549251</v>
      </c>
      <c r="O36" s="105">
        <f t="shared" si="7"/>
        <v>915.4404797125801</v>
      </c>
      <c r="P36" s="110"/>
      <c r="Q36" s="99">
        <v>33986337.57259924</v>
      </c>
      <c r="R36" s="55">
        <f t="shared" si="8"/>
        <v>4643419.7903122157</v>
      </c>
      <c r="S36" s="64">
        <f t="shared" si="9"/>
        <v>0.1366260715910701</v>
      </c>
    </row>
    <row r="37" spans="1:19" ht="15" customHeight="1">
      <c r="A37" s="15">
        <v>20</v>
      </c>
      <c r="B37" s="118" t="s">
        <v>12</v>
      </c>
      <c r="C37" s="99">
        <f>Vertetie_ienemumi!I25</f>
        <v>9781416.7735274248</v>
      </c>
      <c r="D37" s="99">
        <f>Iedzivotaju_skaits_struktura!C24</f>
        <v>22931</v>
      </c>
      <c r="E37" s="99">
        <f>Iedzivotaju_skaits_struktura!D24</f>
        <v>964</v>
      </c>
      <c r="F37" s="99">
        <f>Iedzivotaju_skaits_struktura!E24</f>
        <v>2051</v>
      </c>
      <c r="G37" s="99">
        <f>Iedzivotaju_skaits_struktura!F24</f>
        <v>5537</v>
      </c>
      <c r="H37" s="101">
        <v>2289.6065520000002</v>
      </c>
      <c r="I37" s="101">
        <f t="shared" si="2"/>
        <v>426.55866615182174</v>
      </c>
      <c r="J37" s="101">
        <f t="shared" si="11"/>
        <v>39450.601959039996</v>
      </c>
      <c r="K37" s="299">
        <f t="shared" si="4"/>
        <v>247.94087511473421</v>
      </c>
      <c r="L37" s="157">
        <f t="shared" si="10"/>
        <v>8982046.5238115285</v>
      </c>
      <c r="M37" s="310">
        <f t="shared" si="6"/>
        <v>18763463.297338955</v>
      </c>
      <c r="N37" s="161">
        <f t="shared" si="1"/>
        <v>475.6191886962921</v>
      </c>
      <c r="O37" s="105">
        <f t="shared" si="7"/>
        <v>818.25752463211177</v>
      </c>
      <c r="P37" s="110"/>
      <c r="Q37" s="99">
        <v>17000080.172910575</v>
      </c>
      <c r="R37" s="55">
        <f t="shared" si="8"/>
        <v>1763383.1244283803</v>
      </c>
      <c r="S37" s="64">
        <f t="shared" si="9"/>
        <v>0.10372792989754887</v>
      </c>
    </row>
    <row r="38" spans="1:19" ht="15" customHeight="1">
      <c r="A38" s="15">
        <v>21</v>
      </c>
      <c r="B38" s="113" t="s">
        <v>13</v>
      </c>
      <c r="C38" s="99">
        <f>Vertetie_ienemumi!I26</f>
        <v>18277107.277151745</v>
      </c>
      <c r="D38" s="99">
        <f>Iedzivotaju_skaits_struktura!C25</f>
        <v>28960</v>
      </c>
      <c r="E38" s="99">
        <f>Iedzivotaju_skaits_struktura!D25</f>
        <v>1830</v>
      </c>
      <c r="F38" s="99">
        <f>Iedzivotaju_skaits_struktura!E25</f>
        <v>3303</v>
      </c>
      <c r="G38" s="99">
        <f>Iedzivotaju_skaits_struktura!F25</f>
        <v>6078</v>
      </c>
      <c r="H38" s="101">
        <v>2504.1453280000001</v>
      </c>
      <c r="I38" s="101">
        <f t="shared" si="2"/>
        <v>631.11558277457686</v>
      </c>
      <c r="J38" s="101">
        <f t="shared" si="11"/>
        <v>52314.00089856</v>
      </c>
      <c r="K38" s="299">
        <f t="shared" si="4"/>
        <v>349.37314988758283</v>
      </c>
      <c r="L38" s="157">
        <f t="shared" si="10"/>
        <v>8288058.9007144216</v>
      </c>
      <c r="M38" s="310">
        <f t="shared" si="6"/>
        <v>26565166.177866168</v>
      </c>
      <c r="N38" s="161">
        <f t="shared" si="1"/>
        <v>507.80222734976104</v>
      </c>
      <c r="O38" s="105">
        <f t="shared" si="7"/>
        <v>917.30546194289252</v>
      </c>
      <c r="P38" s="110"/>
      <c r="Q38" s="99">
        <v>23854515.167479396</v>
      </c>
      <c r="R38" s="55">
        <f t="shared" si="8"/>
        <v>2710651.0103867725</v>
      </c>
      <c r="S38" s="64">
        <f t="shared" si="9"/>
        <v>0.11363261803292368</v>
      </c>
    </row>
    <row r="39" spans="1:19" ht="15" customHeight="1">
      <c r="A39" s="15">
        <v>22</v>
      </c>
      <c r="B39" s="113" t="s">
        <v>14</v>
      </c>
      <c r="C39" s="99">
        <f>Vertetie_ienemumi!I27</f>
        <v>41477859.244059741</v>
      </c>
      <c r="D39" s="99">
        <f>Iedzivotaju_skaits_struktura!C26</f>
        <v>31855</v>
      </c>
      <c r="E39" s="99">
        <f>Iedzivotaju_skaits_struktura!D26</f>
        <v>3345</v>
      </c>
      <c r="F39" s="99">
        <f>Iedzivotaju_skaits_struktura!E26</f>
        <v>4681</v>
      </c>
      <c r="G39" s="99">
        <f>Iedzivotaju_skaits_struktura!F26</f>
        <v>4763</v>
      </c>
      <c r="H39" s="101">
        <v>443.910053</v>
      </c>
      <c r="I39" s="101">
        <f t="shared" si="2"/>
        <v>1302.0831657215426</v>
      </c>
      <c r="J39" s="101">
        <f t="shared" si="11"/>
        <v>59141.72328056</v>
      </c>
      <c r="K39" s="299">
        <f t="shared" si="4"/>
        <v>701.32990625407751</v>
      </c>
      <c r="L39" s="157">
        <f t="shared" si="10"/>
        <v>-4841148.353550585</v>
      </c>
      <c r="M39" s="310">
        <f t="shared" si="6"/>
        <v>36636710.890509158</v>
      </c>
      <c r="N39" s="161">
        <f t="shared" si="1"/>
        <v>619.47317153255347</v>
      </c>
      <c r="O39" s="105">
        <f t="shared" si="7"/>
        <v>1150.1086451266412</v>
      </c>
      <c r="P39" s="110"/>
      <c r="Q39" s="99">
        <v>30695829.825585872</v>
      </c>
      <c r="R39" s="55">
        <f t="shared" si="8"/>
        <v>5940881.0649232864</v>
      </c>
      <c r="S39" s="64">
        <f t="shared" si="9"/>
        <v>0.19354033100520351</v>
      </c>
    </row>
    <row r="40" spans="1:19" ht="15" customHeight="1">
      <c r="A40" s="15">
        <v>23</v>
      </c>
      <c r="B40" s="113" t="s">
        <v>15</v>
      </c>
      <c r="C40" s="99">
        <f>Vertetie_ienemumi!I28</f>
        <v>21082494.59907949</v>
      </c>
      <c r="D40" s="99">
        <f>Iedzivotaju_skaits_struktura!C27</f>
        <v>29738</v>
      </c>
      <c r="E40" s="99">
        <f>Iedzivotaju_skaits_struktura!D27</f>
        <v>1688</v>
      </c>
      <c r="F40" s="99">
        <f>Iedzivotaju_skaits_struktura!E27</f>
        <v>3030</v>
      </c>
      <c r="G40" s="99">
        <f>Iedzivotaju_skaits_struktura!F27</f>
        <v>6581</v>
      </c>
      <c r="H40" s="101">
        <v>2438.9964169999998</v>
      </c>
      <c r="I40" s="101">
        <f t="shared" si="2"/>
        <v>708.94124013314581</v>
      </c>
      <c r="J40" s="101">
        <f t="shared" si="11"/>
        <v>52142.934553840001</v>
      </c>
      <c r="K40" s="299">
        <f t="shared" si="4"/>
        <v>404.32121397599582</v>
      </c>
      <c r="L40" s="157">
        <f t="shared" si="10"/>
        <v>6304876.6821533525</v>
      </c>
      <c r="M40" s="310">
        <f t="shared" si="6"/>
        <v>27387371.281232841</v>
      </c>
      <c r="N40" s="161">
        <f t="shared" si="1"/>
        <v>525.23647768527701</v>
      </c>
      <c r="O40" s="105">
        <f t="shared" si="7"/>
        <v>920.95538641579265</v>
      </c>
      <c r="P40" s="110"/>
      <c r="Q40" s="99">
        <v>24168579.919261329</v>
      </c>
      <c r="R40" s="55">
        <f t="shared" si="8"/>
        <v>3218791.3619715124</v>
      </c>
      <c r="S40" s="64">
        <f t="shared" si="9"/>
        <v>0.13318082289999467</v>
      </c>
    </row>
    <row r="41" spans="1:19" ht="15" customHeight="1">
      <c r="A41" s="15">
        <v>24</v>
      </c>
      <c r="B41" s="113" t="s">
        <v>16</v>
      </c>
      <c r="C41" s="99">
        <f>Vertetie_ienemumi!I29</f>
        <v>6647953.5043851733</v>
      </c>
      <c r="D41" s="99">
        <f>Iedzivotaju_skaits_struktura!C28</f>
        <v>11373</v>
      </c>
      <c r="E41" s="99">
        <f>Iedzivotaju_skaits_struktura!D28</f>
        <v>649</v>
      </c>
      <c r="F41" s="99">
        <f>Iedzivotaju_skaits_struktura!E28</f>
        <v>1213</v>
      </c>
      <c r="G41" s="99">
        <f>Iedzivotaju_skaits_struktura!F28</f>
        <v>2600</v>
      </c>
      <c r="H41" s="101">
        <v>622.38461800000005</v>
      </c>
      <c r="I41" s="101">
        <f t="shared" si="2"/>
        <v>584.5382488688274</v>
      </c>
      <c r="J41" s="101">
        <f t="shared" si="11"/>
        <v>19716.064619360001</v>
      </c>
      <c r="K41" s="299">
        <f t="shared" si="4"/>
        <v>337.18460720894979</v>
      </c>
      <c r="L41" s="157">
        <f t="shared" si="10"/>
        <v>3287661.0000021122</v>
      </c>
      <c r="M41" s="310">
        <f t="shared" si="6"/>
        <v>9935614.5043872856</v>
      </c>
      <c r="N41" s="161">
        <f t="shared" si="1"/>
        <v>503.93497364738317</v>
      </c>
      <c r="O41" s="105">
        <f t="shared" si="7"/>
        <v>873.6142182702265</v>
      </c>
      <c r="P41" s="110"/>
      <c r="Q41" s="99">
        <v>8688319.9877714124</v>
      </c>
      <c r="R41" s="55">
        <f t="shared" si="8"/>
        <v>1247294.5166158732</v>
      </c>
      <c r="S41" s="64">
        <f t="shared" si="9"/>
        <v>0.14355991933669676</v>
      </c>
    </row>
    <row r="42" spans="1:19" ht="15" customHeight="1">
      <c r="A42" s="15">
        <v>25</v>
      </c>
      <c r="B42" s="113" t="s">
        <v>17</v>
      </c>
      <c r="C42" s="99">
        <f>Vertetie_ienemumi!I30</f>
        <v>11351734.578968821</v>
      </c>
      <c r="D42" s="99">
        <f>Iedzivotaju_skaits_struktura!C29</f>
        <v>22610</v>
      </c>
      <c r="E42" s="99">
        <f>Iedzivotaju_skaits_struktura!D29</f>
        <v>1082</v>
      </c>
      <c r="F42" s="99">
        <f>Iedzivotaju_skaits_struktura!E29</f>
        <v>2076</v>
      </c>
      <c r="G42" s="99">
        <f>Iedzivotaju_skaits_struktura!F29</f>
        <v>5115</v>
      </c>
      <c r="H42" s="101">
        <v>2412.7371779999999</v>
      </c>
      <c r="I42" s="101">
        <f t="shared" si="2"/>
        <v>502.06698712820969</v>
      </c>
      <c r="J42" s="101">
        <f t="shared" si="11"/>
        <v>39362.100510559998</v>
      </c>
      <c r="K42" s="299">
        <f t="shared" si="4"/>
        <v>288.39250018995801</v>
      </c>
      <c r="L42" s="157">
        <f t="shared" si="10"/>
        <v>7874837.8006714899</v>
      </c>
      <c r="M42" s="310">
        <f t="shared" si="6"/>
        <v>19226572.379640311</v>
      </c>
      <c r="N42" s="161">
        <f t="shared" si="1"/>
        <v>488.45392218035312</v>
      </c>
      <c r="O42" s="105">
        <f t="shared" si="7"/>
        <v>850.35702696330429</v>
      </c>
      <c r="P42" s="110"/>
      <c r="Q42" s="99">
        <v>17280124.488292992</v>
      </c>
      <c r="R42" s="55">
        <f t="shared" si="8"/>
        <v>1946447.8913473189</v>
      </c>
      <c r="S42" s="64">
        <f t="shared" si="9"/>
        <v>0.11264084889353687</v>
      </c>
    </row>
    <row r="43" spans="1:19" ht="15" customHeight="1">
      <c r="A43" s="15">
        <v>26</v>
      </c>
      <c r="B43" s="113" t="s">
        <v>18</v>
      </c>
      <c r="C43" s="99">
        <f>Vertetie_ienemumi!I31</f>
        <v>19632250.19208042</v>
      </c>
      <c r="D43" s="99">
        <f>Iedzivotaju_skaits_struktura!C30</f>
        <v>30060</v>
      </c>
      <c r="E43" s="99">
        <f>Iedzivotaju_skaits_struktura!D30</f>
        <v>1813</v>
      </c>
      <c r="F43" s="99">
        <f>Iedzivotaju_skaits_struktura!E30</f>
        <v>3105</v>
      </c>
      <c r="G43" s="99">
        <f>Iedzivotaju_skaits_struktura!F30</f>
        <v>6693</v>
      </c>
      <c r="H43" s="101">
        <v>3075.732458</v>
      </c>
      <c r="I43" s="101">
        <f t="shared" si="2"/>
        <v>653.10213546508385</v>
      </c>
      <c r="J43" s="101">
        <f t="shared" si="11"/>
        <v>54052.653336160001</v>
      </c>
      <c r="K43" s="299">
        <f t="shared" si="4"/>
        <v>363.20604041368841</v>
      </c>
      <c r="L43" s="157">
        <f t="shared" si="10"/>
        <v>8053043.7006109841</v>
      </c>
      <c r="M43" s="310">
        <f t="shared" si="6"/>
        <v>27685293.892691404</v>
      </c>
      <c r="N43" s="161">
        <f t="shared" si="1"/>
        <v>512.19120956955078</v>
      </c>
      <c r="O43" s="105">
        <f t="shared" si="7"/>
        <v>921.00112750137737</v>
      </c>
      <c r="P43" s="110"/>
      <c r="Q43" s="99">
        <v>24519629.673712209</v>
      </c>
      <c r="R43" s="55">
        <f t="shared" si="8"/>
        <v>3165664.2189791948</v>
      </c>
      <c r="S43" s="64">
        <f t="shared" si="9"/>
        <v>0.12910734220317943</v>
      </c>
    </row>
    <row r="44" spans="1:19" ht="15" customHeight="1">
      <c r="A44" s="15">
        <v>27</v>
      </c>
      <c r="B44" s="118" t="s">
        <v>19</v>
      </c>
      <c r="C44" s="99">
        <f>Vertetie_ienemumi!I32</f>
        <v>61217411.382737182</v>
      </c>
      <c r="D44" s="99">
        <f>Iedzivotaju_skaits_struktura!C31</f>
        <v>38402</v>
      </c>
      <c r="E44" s="99">
        <f>Iedzivotaju_skaits_struktura!D31</f>
        <v>4747</v>
      </c>
      <c r="F44" s="99">
        <f>Iedzivotaju_skaits_struktura!E31</f>
        <v>6565</v>
      </c>
      <c r="G44" s="99">
        <f>Iedzivotaju_skaits_struktura!F31</f>
        <v>3680</v>
      </c>
      <c r="H44" s="101">
        <v>347.03411699999998</v>
      </c>
      <c r="I44" s="101">
        <f t="shared" si="2"/>
        <v>1594.1203943215764</v>
      </c>
      <c r="J44" s="101">
        <f t="shared" si="11"/>
        <v>74162.571857839983</v>
      </c>
      <c r="K44" s="300">
        <f t="shared" si="4"/>
        <v>825.44887332228723</v>
      </c>
      <c r="L44" s="157">
        <f t="shared" si="10"/>
        <v>-12355076.113846194</v>
      </c>
      <c r="M44" s="310">
        <f t="shared" si="6"/>
        <v>48862335.268890992</v>
      </c>
      <c r="N44" s="161">
        <f t="shared" si="1"/>
        <v>658.85437957240401</v>
      </c>
      <c r="O44" s="105">
        <f t="shared" si="7"/>
        <v>1272.3903772952187</v>
      </c>
      <c r="P44" s="110"/>
      <c r="Q44" s="99">
        <v>39051712.792949282</v>
      </c>
      <c r="R44" s="55">
        <f t="shared" si="8"/>
        <v>9810622.4759417102</v>
      </c>
      <c r="S44" s="64">
        <f t="shared" si="9"/>
        <v>0.2512213107772574</v>
      </c>
    </row>
    <row r="45" spans="1:19" ht="15" customHeight="1">
      <c r="A45" s="15">
        <v>28</v>
      </c>
      <c r="B45" s="118" t="s">
        <v>20</v>
      </c>
      <c r="C45" s="99">
        <f>Vertetie_ienemumi!I33</f>
        <v>57617671.841984943</v>
      </c>
      <c r="D45" s="99">
        <f>Iedzivotaju_skaits_struktura!C32</f>
        <v>61148</v>
      </c>
      <c r="E45" s="99">
        <f>Iedzivotaju_skaits_struktura!D32</f>
        <v>4819</v>
      </c>
      <c r="F45" s="99">
        <f>Iedzivotaju_skaits_struktura!E32</f>
        <v>7808</v>
      </c>
      <c r="G45" s="99">
        <f>Iedzivotaju_skaits_struktura!F32</f>
        <v>12027</v>
      </c>
      <c r="H45" s="101">
        <v>1838.123961</v>
      </c>
      <c r="I45" s="101">
        <f t="shared" si="2"/>
        <v>942.26584421379187</v>
      </c>
      <c r="J45" s="101">
        <f t="shared" si="11"/>
        <v>109572.46842071999</v>
      </c>
      <c r="K45" s="299">
        <f t="shared" si="4"/>
        <v>525.84077617703394</v>
      </c>
      <c r="L45" s="157">
        <f t="shared" si="10"/>
        <v>4158511.2864676574</v>
      </c>
      <c r="M45" s="310">
        <f t="shared" si="6"/>
        <v>61776183.128452599</v>
      </c>
      <c r="N45" s="161">
        <f t="shared" si="1"/>
        <v>563.79293100574898</v>
      </c>
      <c r="O45" s="105">
        <f t="shared" si="7"/>
        <v>1010.273159031409</v>
      </c>
      <c r="P45" s="110"/>
      <c r="Q45" s="99">
        <v>53965390.43020872</v>
      </c>
      <c r="R45" s="55">
        <f t="shared" si="8"/>
        <v>7810792.6982438788</v>
      </c>
      <c r="S45" s="64">
        <f t="shared" si="9"/>
        <v>0.14473707381669487</v>
      </c>
    </row>
    <row r="46" spans="1:19" ht="15" customHeight="1">
      <c r="A46" s="15">
        <v>29</v>
      </c>
      <c r="B46" s="113" t="s">
        <v>21</v>
      </c>
      <c r="C46" s="99">
        <f>Vertetie_ienemumi!I34</f>
        <v>21301856.842166651</v>
      </c>
      <c r="D46" s="99">
        <f>Iedzivotaju_skaits_struktura!C33</f>
        <v>21061</v>
      </c>
      <c r="E46" s="99">
        <f>Iedzivotaju_skaits_struktura!D33</f>
        <v>1518</v>
      </c>
      <c r="F46" s="99">
        <f>Iedzivotaju_skaits_struktura!E33</f>
        <v>2534</v>
      </c>
      <c r="G46" s="99">
        <f>Iedzivotaju_skaits_struktura!F33</f>
        <v>3872</v>
      </c>
      <c r="H46" s="101">
        <v>308.43314299999997</v>
      </c>
      <c r="I46" s="101">
        <f t="shared" si="2"/>
        <v>1011.4361541316485</v>
      </c>
      <c r="J46" s="101">
        <f t="shared" si="11"/>
        <v>36208.058377360001</v>
      </c>
      <c r="K46" s="299">
        <f t="shared" si="4"/>
        <v>588.31812024160274</v>
      </c>
      <c r="L46" s="157">
        <f t="shared" si="10"/>
        <v>-170250.43272388913</v>
      </c>
      <c r="M46" s="310">
        <f t="shared" si="6"/>
        <v>21131606.40944276</v>
      </c>
      <c r="N46" s="161">
        <f t="shared" si="1"/>
        <v>583.61611631337371</v>
      </c>
      <c r="O46" s="105">
        <f t="shared" si="7"/>
        <v>1003.3524718409743</v>
      </c>
      <c r="P46" s="110"/>
      <c r="Q46" s="99">
        <v>17948819.369159557</v>
      </c>
      <c r="R46" s="55">
        <f t="shared" si="8"/>
        <v>3182787.0402832031</v>
      </c>
      <c r="S46" s="64">
        <f t="shared" si="9"/>
        <v>0.17732570453920804</v>
      </c>
    </row>
    <row r="47" spans="1:19" ht="15" customHeight="1">
      <c r="A47" s="15">
        <v>30</v>
      </c>
      <c r="B47" s="118" t="s">
        <v>22</v>
      </c>
      <c r="C47" s="99">
        <f>Vertetie_ienemumi!I35</f>
        <v>9448656.9021145757</v>
      </c>
      <c r="D47" s="99">
        <f>Iedzivotaju_skaits_struktura!C34</f>
        <v>17378</v>
      </c>
      <c r="E47" s="99">
        <f>Iedzivotaju_skaits_struktura!D34</f>
        <v>966</v>
      </c>
      <c r="F47" s="99">
        <f>Iedzivotaju_skaits_struktura!E34</f>
        <v>1705</v>
      </c>
      <c r="G47" s="99">
        <f>Iedzivotaju_skaits_struktura!F34</f>
        <v>3785</v>
      </c>
      <c r="H47" s="101">
        <v>1413.3045959999999</v>
      </c>
      <c r="I47" s="101">
        <f t="shared" si="2"/>
        <v>543.71371286192743</v>
      </c>
      <c r="J47" s="101">
        <f t="shared" si="11"/>
        <v>30145.862985920001</v>
      </c>
      <c r="K47" s="299">
        <f t="shared" si="4"/>
        <v>313.43129591372747</v>
      </c>
      <c r="L47" s="157">
        <f t="shared" si="10"/>
        <v>5515700.6781514985</v>
      </c>
      <c r="M47" s="310">
        <f t="shared" si="6"/>
        <v>14964357.580266073</v>
      </c>
      <c r="N47" s="161">
        <f t="shared" si="1"/>
        <v>496.39838100688519</v>
      </c>
      <c r="O47" s="105">
        <f t="shared" si="7"/>
        <v>861.10930948705686</v>
      </c>
      <c r="P47" s="110"/>
      <c r="Q47" s="99">
        <v>13321495.643293381</v>
      </c>
      <c r="R47" s="55">
        <f t="shared" si="8"/>
        <v>1642861.9369726926</v>
      </c>
      <c r="S47" s="64">
        <f t="shared" si="9"/>
        <v>0.12332413573995193</v>
      </c>
    </row>
    <row r="48" spans="1:19" ht="15" customHeight="1">
      <c r="A48" s="15">
        <v>31</v>
      </c>
      <c r="B48" s="118" t="s">
        <v>23</v>
      </c>
      <c r="C48" s="99">
        <f>Vertetie_ienemumi!I36</f>
        <v>14351319.781982183</v>
      </c>
      <c r="D48" s="99">
        <f>Iedzivotaju_skaits_struktura!C35</f>
        <v>30675</v>
      </c>
      <c r="E48" s="99">
        <f>Iedzivotaju_skaits_struktura!D35</f>
        <v>1702</v>
      </c>
      <c r="F48" s="99">
        <f>Iedzivotaju_skaits_struktura!E35</f>
        <v>3055</v>
      </c>
      <c r="G48" s="99">
        <f>Iedzivotaju_skaits_struktura!F35</f>
        <v>6053</v>
      </c>
      <c r="H48" s="101">
        <v>2811.3584989999999</v>
      </c>
      <c r="I48" s="101">
        <f t="shared" si="2"/>
        <v>467.850685639191</v>
      </c>
      <c r="J48" s="101">
        <f t="shared" si="11"/>
        <v>53369.46491848</v>
      </c>
      <c r="K48" s="299">
        <f t="shared" si="4"/>
        <v>268.90507154050215</v>
      </c>
      <c r="L48" s="157">
        <f t="shared" si="10"/>
        <v>11387216.590051794</v>
      </c>
      <c r="M48" s="310">
        <f t="shared" si="6"/>
        <v>25738536.372033976</v>
      </c>
      <c r="N48" s="161">
        <f t="shared" si="1"/>
        <v>482.27083429351774</v>
      </c>
      <c r="O48" s="105">
        <f t="shared" si="7"/>
        <v>839.07209036785582</v>
      </c>
      <c r="P48" s="110"/>
      <c r="Q48" s="99">
        <v>23080589.050171819</v>
      </c>
      <c r="R48" s="55">
        <f t="shared" si="8"/>
        <v>2657947.3218621574</v>
      </c>
      <c r="S48" s="64">
        <f t="shared" si="9"/>
        <v>0.11515942318822114</v>
      </c>
    </row>
    <row r="49" spans="1:19" ht="15" customHeight="1">
      <c r="A49" s="15">
        <v>32</v>
      </c>
      <c r="B49" s="118" t="s">
        <v>24</v>
      </c>
      <c r="C49" s="99">
        <f>Vertetie_ienemumi!I37</f>
        <v>47172012.601684242</v>
      </c>
      <c r="D49" s="99">
        <f>Iedzivotaju_skaits_struktura!C36</f>
        <v>34949</v>
      </c>
      <c r="E49" s="99">
        <f>Iedzivotaju_skaits_struktura!D36</f>
        <v>3079</v>
      </c>
      <c r="F49" s="99">
        <f>Iedzivotaju_skaits_struktura!E36</f>
        <v>4925</v>
      </c>
      <c r="G49" s="99">
        <f>Iedzivotaju_skaits_struktura!F36</f>
        <v>5152</v>
      </c>
      <c r="H49" s="101">
        <v>535.70443799999998</v>
      </c>
      <c r="I49" s="101">
        <f t="shared" si="2"/>
        <v>1349.7385505074321</v>
      </c>
      <c r="J49" s="101">
        <f t="shared" si="11"/>
        <v>62836.110745760001</v>
      </c>
      <c r="K49" s="299">
        <f t="shared" si="4"/>
        <v>750.71502742341943</v>
      </c>
      <c r="L49" s="157">
        <f t="shared" si="10"/>
        <v>-7262135.7936299806</v>
      </c>
      <c r="M49" s="310">
        <f t="shared" si="6"/>
        <v>39909876.808054261</v>
      </c>
      <c r="N49" s="161">
        <f t="shared" si="1"/>
        <v>635.14237807513041</v>
      </c>
      <c r="O49" s="105">
        <f t="shared" si="7"/>
        <v>1141.9461732253931</v>
      </c>
      <c r="P49" s="110"/>
      <c r="Q49" s="99">
        <v>32925436.419630058</v>
      </c>
      <c r="R49" s="55">
        <f t="shared" si="8"/>
        <v>6984440.3884242028</v>
      </c>
      <c r="S49" s="196">
        <f t="shared" si="9"/>
        <v>0.21212901476562052</v>
      </c>
    </row>
    <row r="50" spans="1:19" ht="15" customHeight="1">
      <c r="A50" s="15">
        <v>33</v>
      </c>
      <c r="B50" s="118" t="s">
        <v>25</v>
      </c>
      <c r="C50" s="99">
        <f>Vertetie_ienemumi!I38</f>
        <v>24551193.647781391</v>
      </c>
      <c r="D50" s="99">
        <f>Iedzivotaju_skaits_struktura!C37</f>
        <v>24387</v>
      </c>
      <c r="E50" s="99">
        <f>Iedzivotaju_skaits_struktura!D37</f>
        <v>2036</v>
      </c>
      <c r="F50" s="99">
        <f>Iedzivotaju_skaits_struktura!E37</f>
        <v>3117</v>
      </c>
      <c r="G50" s="99">
        <f>Iedzivotaju_skaits_struktura!F37</f>
        <v>4351</v>
      </c>
      <c r="H50" s="101">
        <v>122.717664</v>
      </c>
      <c r="I50" s="101">
        <f t="shared" si="2"/>
        <v>1006.7328350260955</v>
      </c>
      <c r="J50" s="101">
        <f t="shared" si="11"/>
        <v>42718.930849279997</v>
      </c>
      <c r="K50" s="299">
        <f t="shared" si="4"/>
        <v>574.71460918351113</v>
      </c>
      <c r="L50" s="157">
        <f t="shared" si="10"/>
        <v>195879.27592341162</v>
      </c>
      <c r="M50" s="310">
        <f t="shared" si="6"/>
        <v>24747072.923704803</v>
      </c>
      <c r="N50" s="161">
        <f t="shared" si="1"/>
        <v>579.29991298276843</v>
      </c>
      <c r="O50" s="105">
        <f t="shared" si="7"/>
        <v>1014.7649536107272</v>
      </c>
      <c r="P50" s="110"/>
      <c r="Q50" s="99">
        <v>21232247.995453596</v>
      </c>
      <c r="R50" s="55">
        <f t="shared" si="8"/>
        <v>3514824.9282512069</v>
      </c>
      <c r="S50" s="64">
        <f t="shared" si="9"/>
        <v>0.16554181775777232</v>
      </c>
    </row>
    <row r="51" spans="1:19" ht="15" customHeight="1">
      <c r="A51" s="15">
        <v>34</v>
      </c>
      <c r="B51" s="118" t="s">
        <v>26</v>
      </c>
      <c r="C51" s="99">
        <f>Vertetie_ienemumi!I39</f>
        <v>21085205.118388589</v>
      </c>
      <c r="D51" s="99">
        <f>Iedzivotaju_skaits_struktura!C38</f>
        <v>29128</v>
      </c>
      <c r="E51" s="99">
        <f>Iedzivotaju_skaits_struktura!D38</f>
        <v>1999</v>
      </c>
      <c r="F51" s="99">
        <f>Iedzivotaju_skaits_struktura!E38</f>
        <v>3270</v>
      </c>
      <c r="G51" s="99">
        <f>Iedzivotaju_skaits_struktura!F38</f>
        <v>5909</v>
      </c>
      <c r="H51" s="101">
        <v>2178.1494809999999</v>
      </c>
      <c r="I51" s="101">
        <f t="shared" si="2"/>
        <v>723.88097769804278</v>
      </c>
      <c r="J51" s="101">
        <f t="shared" si="11"/>
        <v>52149.307211120002</v>
      </c>
      <c r="K51" s="299">
        <f t="shared" si="4"/>
        <v>404.32378196373253</v>
      </c>
      <c r="L51" s="157">
        <f t="shared" si="10"/>
        <v>6305555.8054592246</v>
      </c>
      <c r="M51" s="310">
        <f t="shared" si="6"/>
        <v>27390760.923847813</v>
      </c>
      <c r="N51" s="161">
        <f t="shared" si="1"/>
        <v>525.23729247178142</v>
      </c>
      <c r="O51" s="105">
        <f t="shared" si="7"/>
        <v>940.35844973385792</v>
      </c>
      <c r="P51" s="110"/>
      <c r="Q51" s="99">
        <v>24165426.347365387</v>
      </c>
      <c r="R51" s="55">
        <f t="shared" si="8"/>
        <v>3225334.5764824264</v>
      </c>
      <c r="S51" s="64">
        <f t="shared" si="9"/>
        <v>0.13346897050852435</v>
      </c>
    </row>
    <row r="52" spans="1:19" ht="15" customHeight="1">
      <c r="A52" s="15">
        <v>35</v>
      </c>
      <c r="B52" s="118" t="s">
        <v>27</v>
      </c>
      <c r="C52" s="99">
        <f>Vertetie_ienemumi!I40</f>
        <v>11043050.596919248</v>
      </c>
      <c r="D52" s="99">
        <f>Iedzivotaju_skaits_struktura!C39</f>
        <v>10196</v>
      </c>
      <c r="E52" s="99">
        <f>Iedzivotaju_skaits_struktura!D39</f>
        <v>583</v>
      </c>
      <c r="F52" s="99">
        <f>Iedzivotaju_skaits_struktura!E39</f>
        <v>1006</v>
      </c>
      <c r="G52" s="99">
        <f>Iedzivotaju_skaits_struktura!F39</f>
        <v>2169</v>
      </c>
      <c r="H52" s="101">
        <v>277.611672</v>
      </c>
      <c r="I52" s="101">
        <f t="shared" si="2"/>
        <v>1083.0767552882746</v>
      </c>
      <c r="J52" s="101">
        <f t="shared" si="11"/>
        <v>16866.80974144</v>
      </c>
      <c r="K52" s="299">
        <f t="shared" si="4"/>
        <v>654.72076617948801</v>
      </c>
      <c r="L52" s="157">
        <f t="shared" si="10"/>
        <v>-843948.05163433449</v>
      </c>
      <c r="M52" s="310">
        <f t="shared" si="6"/>
        <v>10199102.545284914</v>
      </c>
      <c r="N52" s="161">
        <f t="shared" si="1"/>
        <v>604.68474487067806</v>
      </c>
      <c r="O52" s="105">
        <f t="shared" si="7"/>
        <v>1000.3042904359469</v>
      </c>
      <c r="P52" s="110"/>
      <c r="Q52" s="99">
        <v>8706748.912050603</v>
      </c>
      <c r="R52" s="55">
        <f t="shared" si="8"/>
        <v>1492353.6332343109</v>
      </c>
      <c r="S52" s="196">
        <f t="shared" si="9"/>
        <v>0.17140193754396815</v>
      </c>
    </row>
    <row r="53" spans="1:19" ht="15" customHeight="1">
      <c r="A53" s="15">
        <v>36</v>
      </c>
      <c r="B53" s="118" t="s">
        <v>28</v>
      </c>
      <c r="C53" s="99">
        <f>Vertetie_ienemumi!I41</f>
        <v>34193978.177887693</v>
      </c>
      <c r="D53" s="99">
        <f>Iedzivotaju_skaits_struktura!C40</f>
        <v>32420</v>
      </c>
      <c r="E53" s="99">
        <f>Iedzivotaju_skaits_struktura!D40</f>
        <v>2788</v>
      </c>
      <c r="F53" s="99">
        <f>Iedzivotaju_skaits_struktura!E40</f>
        <v>4326</v>
      </c>
      <c r="G53" s="99">
        <f>Iedzivotaju_skaits_struktura!F40</f>
        <v>5776</v>
      </c>
      <c r="H53" s="101">
        <v>1029.141198</v>
      </c>
      <c r="I53" s="101">
        <f t="shared" si="2"/>
        <v>1054.7186359619893</v>
      </c>
      <c r="J53" s="101">
        <f t="shared" si="11"/>
        <v>58885.214620959989</v>
      </c>
      <c r="K53" s="299">
        <f t="shared" si="4"/>
        <v>580.68869066695163</v>
      </c>
      <c r="L53" s="157">
        <f t="shared" si="10"/>
        <v>29837.998612006315</v>
      </c>
      <c r="M53" s="310">
        <f t="shared" si="6"/>
        <v>34223816.176499702</v>
      </c>
      <c r="N53" s="161">
        <f t="shared" si="1"/>
        <v>581.19540527781066</v>
      </c>
      <c r="O53" s="105">
        <f t="shared" si="7"/>
        <v>1055.6389937230012</v>
      </c>
      <c r="P53" s="110"/>
      <c r="Q53" s="99">
        <v>29190819.51416605</v>
      </c>
      <c r="R53" s="55">
        <f t="shared" si="8"/>
        <v>5032996.6623336524</v>
      </c>
      <c r="S53" s="64">
        <f t="shared" si="9"/>
        <v>0.17241710736799232</v>
      </c>
    </row>
    <row r="54" spans="1:19" ht="15" customHeight="1">
      <c r="A54" s="15">
        <v>37</v>
      </c>
      <c r="B54" s="113" t="s">
        <v>29</v>
      </c>
      <c r="C54" s="99">
        <f>Vertetie_ienemumi!I42</f>
        <v>13590254.58577076</v>
      </c>
      <c r="D54" s="99">
        <f>Iedzivotaju_skaits_struktura!C41</f>
        <v>18891</v>
      </c>
      <c r="E54" s="99">
        <f>Iedzivotaju_skaits_struktura!D41</f>
        <v>1343</v>
      </c>
      <c r="F54" s="99">
        <f>Iedzivotaju_skaits_struktura!E41</f>
        <v>2178</v>
      </c>
      <c r="G54" s="99">
        <f>Iedzivotaju_skaits_struktura!F41</f>
        <v>3846</v>
      </c>
      <c r="H54" s="101">
        <v>1800.620146</v>
      </c>
      <c r="I54" s="101">
        <f t="shared" si="2"/>
        <v>719.40366236677573</v>
      </c>
      <c r="J54" s="101">
        <f t="shared" si="11"/>
        <v>34716.882621919998</v>
      </c>
      <c r="K54" s="299">
        <f t="shared" si="4"/>
        <v>391.4595309081688</v>
      </c>
      <c r="L54" s="157">
        <f t="shared" si="10"/>
        <v>4502644.8033003779</v>
      </c>
      <c r="M54" s="310">
        <f t="shared" si="6"/>
        <v>18092899.389071137</v>
      </c>
      <c r="N54" s="161">
        <f t="shared" si="1"/>
        <v>521.15564597517766</v>
      </c>
      <c r="O54" s="105">
        <f t="shared" si="7"/>
        <v>957.75233651321457</v>
      </c>
      <c r="P54" s="110"/>
      <c r="Q54" s="99">
        <v>15860970.821049327</v>
      </c>
      <c r="R54" s="55">
        <f t="shared" si="8"/>
        <v>2231928.5680218097</v>
      </c>
      <c r="S54" s="64">
        <f t="shared" si="9"/>
        <v>0.14071828220374671</v>
      </c>
    </row>
    <row r="55" spans="1:19" ht="15" customHeight="1">
      <c r="A55" s="15">
        <v>38</v>
      </c>
      <c r="B55" s="113" t="s">
        <v>30</v>
      </c>
      <c r="C55" s="99">
        <f>Vertetie_ienemumi!I43</f>
        <v>24779807.675693482</v>
      </c>
      <c r="D55" s="99">
        <f>Iedzivotaju_skaits_struktura!C42</f>
        <v>37983</v>
      </c>
      <c r="E55" s="99">
        <f>Iedzivotaju_skaits_struktura!D42</f>
        <v>2499</v>
      </c>
      <c r="F55" s="99">
        <f>Iedzivotaju_skaits_struktura!E42</f>
        <v>4152</v>
      </c>
      <c r="G55" s="99">
        <f>Iedzivotaju_skaits_struktura!F42</f>
        <v>8064</v>
      </c>
      <c r="H55" s="101">
        <v>2748.944583</v>
      </c>
      <c r="I55" s="101">
        <f t="shared" si="2"/>
        <v>652.39206159843832</v>
      </c>
      <c r="J55" s="101">
        <f t="shared" si="11"/>
        <v>67511.935766159993</v>
      </c>
      <c r="K55" s="299">
        <f t="shared" si="4"/>
        <v>367.04335899244398</v>
      </c>
      <c r="L55" s="157">
        <f t="shared" si="10"/>
        <v>9881409.9952922557</v>
      </c>
      <c r="M55" s="310">
        <f t="shared" si="6"/>
        <v>34661217.670985736</v>
      </c>
      <c r="N55" s="161">
        <f t="shared" si="1"/>
        <v>513.40873695343646</v>
      </c>
      <c r="O55" s="105">
        <f t="shared" si="7"/>
        <v>912.54555119357963</v>
      </c>
      <c r="P55" s="110"/>
      <c r="Q55" s="99">
        <v>30698082.061377227</v>
      </c>
      <c r="R55" s="55">
        <f t="shared" si="8"/>
        <v>3963135.6096085086</v>
      </c>
      <c r="S55" s="64">
        <f t="shared" si="9"/>
        <v>0.12910043049870934</v>
      </c>
    </row>
    <row r="56" spans="1:19" ht="15" customHeight="1">
      <c r="A56" s="15">
        <v>39</v>
      </c>
      <c r="B56" s="113" t="s">
        <v>31</v>
      </c>
      <c r="C56" s="99">
        <f>Vertetie_ienemumi!I44</f>
        <v>35641994.848373942</v>
      </c>
      <c r="D56" s="99">
        <f>Iedzivotaju_skaits_struktura!C43</f>
        <v>46929</v>
      </c>
      <c r="E56" s="99">
        <f>Iedzivotaju_skaits_struktura!D43</f>
        <v>3432</v>
      </c>
      <c r="F56" s="99">
        <f>Iedzivotaju_skaits_struktura!E43</f>
        <v>5601</v>
      </c>
      <c r="G56" s="99">
        <f>Iedzivotaju_skaits_struktura!F43</f>
        <v>9404</v>
      </c>
      <c r="H56" s="101">
        <v>2448.3879390000002</v>
      </c>
      <c r="I56" s="101">
        <f t="shared" si="2"/>
        <v>759.48762701898488</v>
      </c>
      <c r="J56" s="101">
        <f t="shared" si="11"/>
        <v>83899.649667280013</v>
      </c>
      <c r="K56" s="299">
        <f t="shared" si="4"/>
        <v>424.816968720597</v>
      </c>
      <c r="L56" s="157">
        <f t="shared" si="10"/>
        <v>8970762.3541606721</v>
      </c>
      <c r="M56" s="310">
        <f t="shared" si="6"/>
        <v>44612757.202534616</v>
      </c>
      <c r="N56" s="161">
        <f t="shared" si="1"/>
        <v>531.73949330485857</v>
      </c>
      <c r="O56" s="105">
        <f t="shared" si="7"/>
        <v>950.64367880275768</v>
      </c>
      <c r="P56" s="110"/>
      <c r="Q56" s="99">
        <v>39319007.793654114</v>
      </c>
      <c r="R56" s="55">
        <f t="shared" si="8"/>
        <v>5293749.408880502</v>
      </c>
      <c r="S56" s="64">
        <f t="shared" si="9"/>
        <v>0.13463588493031309</v>
      </c>
    </row>
    <row r="57" spans="1:19" ht="15" customHeight="1">
      <c r="A57" s="15">
        <v>40</v>
      </c>
      <c r="B57" s="113" t="s">
        <v>32</v>
      </c>
      <c r="C57" s="99">
        <f>Vertetie_ienemumi!I45</f>
        <v>5096568.391271241</v>
      </c>
      <c r="D57" s="99">
        <f>Iedzivotaju_skaits_struktura!C44</f>
        <v>8487</v>
      </c>
      <c r="E57" s="99">
        <f>Iedzivotaju_skaits_struktura!D44</f>
        <v>518</v>
      </c>
      <c r="F57" s="99">
        <f>Iedzivotaju_skaits_struktura!E44</f>
        <v>833</v>
      </c>
      <c r="G57" s="99">
        <f>Iedzivotaju_skaits_struktura!F44</f>
        <v>2062</v>
      </c>
      <c r="H57" s="101">
        <v>908.41287699999998</v>
      </c>
      <c r="I57" s="101">
        <f t="shared" si="2"/>
        <v>600.5147155969413</v>
      </c>
      <c r="J57" s="101">
        <f t="shared" si="11"/>
        <v>15321.367573039999</v>
      </c>
      <c r="K57" s="105">
        <f t="shared" si="4"/>
        <v>332.64448274443441</v>
      </c>
      <c r="L57" s="157">
        <f t="shared" si="10"/>
        <v>2602333.8696029731</v>
      </c>
      <c r="M57" s="310">
        <f t="shared" si="6"/>
        <v>7698902.2608742137</v>
      </c>
      <c r="N57" s="161">
        <f t="shared" si="1"/>
        <v>502.49445580964095</v>
      </c>
      <c r="O57" s="105">
        <f t="shared" si="7"/>
        <v>907.14059866551361</v>
      </c>
      <c r="P57" s="110"/>
      <c r="Q57" s="99">
        <v>7200029.2730960399</v>
      </c>
      <c r="R57" s="55">
        <f t="shared" si="8"/>
        <v>498872.98777817376</v>
      </c>
      <c r="S57" s="64">
        <f t="shared" si="9"/>
        <v>6.9287633265920912E-2</v>
      </c>
    </row>
    <row r="58" spans="1:19" ht="15" customHeight="1">
      <c r="A58" s="15">
        <v>41</v>
      </c>
      <c r="B58" s="113" t="s">
        <v>83</v>
      </c>
      <c r="C58" s="99">
        <f>Vertetie_ienemumi!I46</f>
        <v>44639968.943431705</v>
      </c>
      <c r="D58" s="99">
        <f>Iedzivotaju_skaits_struktura!C45</f>
        <v>53967</v>
      </c>
      <c r="E58" s="99">
        <f>Iedzivotaju_skaits_struktura!D45</f>
        <v>4018</v>
      </c>
      <c r="F58" s="99">
        <f>Iedzivotaju_skaits_struktura!E45</f>
        <v>6215</v>
      </c>
      <c r="G58" s="99">
        <f>Iedzivotaju_skaits_struktura!F45</f>
        <v>11350</v>
      </c>
      <c r="H58" s="101">
        <v>2946.0473649999999</v>
      </c>
      <c r="I58" s="101">
        <f t="shared" si="2"/>
        <v>827.17158529159872</v>
      </c>
      <c r="J58" s="101">
        <f t="shared" si="11"/>
        <v>96507.011994799992</v>
      </c>
      <c r="K58" s="299">
        <f t="shared" si="4"/>
        <v>462.55674091160341</v>
      </c>
      <c r="L58" s="157">
        <f t="shared" si="10"/>
        <v>7832224.6852787239</v>
      </c>
      <c r="M58" s="310">
        <f t="shared" si="6"/>
        <v>52472193.628710426</v>
      </c>
      <c r="N58" s="161">
        <f t="shared" si="1"/>
        <v>543.71379389031074</v>
      </c>
      <c r="O58" s="105">
        <f t="shared" si="7"/>
        <v>972.30147365446339</v>
      </c>
      <c r="P58" s="110"/>
      <c r="Q58" s="99">
        <v>46251865.610652201</v>
      </c>
      <c r="R58" s="55">
        <f t="shared" si="8"/>
        <v>6220328.0180582255</v>
      </c>
      <c r="S58" s="64">
        <f t="shared" si="9"/>
        <v>0.13448815384920665</v>
      </c>
    </row>
    <row r="59" spans="1:19" ht="15" customHeight="1">
      <c r="A59" s="15">
        <v>42</v>
      </c>
      <c r="B59" s="113" t="s">
        <v>33</v>
      </c>
      <c r="C59" s="99">
        <f>Vertetie_ienemumi!I47</f>
        <v>1684823.7749241896</v>
      </c>
      <c r="D59" s="99">
        <f>Iedzivotaju_skaits_struktura!C46</f>
        <v>3032</v>
      </c>
      <c r="E59" s="99">
        <f>Iedzivotaju_skaits_struktura!D46</f>
        <v>141</v>
      </c>
      <c r="F59" s="99">
        <f>Iedzivotaju_skaits_struktura!E46</f>
        <v>309</v>
      </c>
      <c r="G59" s="99">
        <f>Iedzivotaju_skaits_struktura!F46</f>
        <v>692</v>
      </c>
      <c r="H59" s="101">
        <v>277.90106700000001</v>
      </c>
      <c r="I59" s="101">
        <f t="shared" si="2"/>
        <v>555.68066455283292</v>
      </c>
      <c r="J59" s="101">
        <f t="shared" si="11"/>
        <v>5303.7696218399997</v>
      </c>
      <c r="K59" s="299">
        <f t="shared" si="4"/>
        <v>317.66533900461638</v>
      </c>
      <c r="L59" s="157">
        <f t="shared" si="10"/>
        <v>955083.97600945062</v>
      </c>
      <c r="M59" s="310">
        <f t="shared" si="6"/>
        <v>2639907.7509336402</v>
      </c>
      <c r="N59" s="161">
        <f t="shared" si="1"/>
        <v>497.7417835161919</v>
      </c>
      <c r="O59" s="105">
        <f t="shared" si="7"/>
        <v>870.68197590159639</v>
      </c>
      <c r="P59" s="110"/>
      <c r="Q59" s="99">
        <v>2330773.238354682</v>
      </c>
      <c r="R59" s="55">
        <f t="shared" si="8"/>
        <v>309134.51257895818</v>
      </c>
      <c r="S59" s="64">
        <f t="shared" si="9"/>
        <v>0.13263174104280506</v>
      </c>
    </row>
    <row r="60" spans="1:19" ht="15" customHeight="1">
      <c r="A60" s="225">
        <v>43</v>
      </c>
      <c r="B60" s="116" t="s">
        <v>34</v>
      </c>
      <c r="C60" s="100">
        <f>Vertetie_ienemumi!I48</f>
        <v>8504245.5870038569</v>
      </c>
      <c r="D60" s="100">
        <f>Iedzivotaju_skaits_struktura!C47</f>
        <v>11321</v>
      </c>
      <c r="E60" s="100">
        <f>Iedzivotaju_skaits_struktura!D47</f>
        <v>713</v>
      </c>
      <c r="F60" s="100">
        <f>Iedzivotaju_skaits_struktura!E47</f>
        <v>1325</v>
      </c>
      <c r="G60" s="100">
        <f>Iedzivotaju_skaits_struktura!F47</f>
        <v>2342</v>
      </c>
      <c r="H60" s="102">
        <v>2457.608217</v>
      </c>
      <c r="I60" s="102">
        <f t="shared" si="2"/>
        <v>751.19208435684629</v>
      </c>
      <c r="J60" s="102">
        <f t="shared" si="11"/>
        <v>22777.564489839999</v>
      </c>
      <c r="K60" s="301">
        <f t="shared" si="4"/>
        <v>373.36061942870151</v>
      </c>
      <c r="L60" s="158">
        <f t="shared" si="10"/>
        <v>3235609.8815208506</v>
      </c>
      <c r="M60" s="311">
        <f t="shared" si="6"/>
        <v>11739855.468524707</v>
      </c>
      <c r="N60" s="162">
        <f t="shared" si="1"/>
        <v>515.41311511866445</v>
      </c>
      <c r="O60" s="106">
        <f t="shared" si="7"/>
        <v>1036.9980980942237</v>
      </c>
      <c r="P60" s="110"/>
      <c r="Q60" s="184">
        <v>10352392.210289916</v>
      </c>
      <c r="R60" s="185">
        <f t="shared" si="8"/>
        <v>1387463.2582347915</v>
      </c>
      <c r="S60" s="186">
        <f t="shared" si="9"/>
        <v>0.13402344405534605</v>
      </c>
    </row>
    <row r="61" spans="1:19" ht="15" customHeight="1">
      <c r="A61" s="16"/>
      <c r="B61" s="302" t="s">
        <v>35</v>
      </c>
      <c r="C61" s="255">
        <f>SUM(C18:C60)</f>
        <v>1934121127.0000002</v>
      </c>
      <c r="D61" s="303">
        <f t="shared" ref="D61:M61" si="12">SUM(D18:D60)</f>
        <v>2041542</v>
      </c>
      <c r="E61" s="303">
        <f t="shared" si="12"/>
        <v>141599</v>
      </c>
      <c r="F61" s="303">
        <f t="shared" si="12"/>
        <v>229917</v>
      </c>
      <c r="G61" s="303">
        <f t="shared" si="12"/>
        <v>419193</v>
      </c>
      <c r="H61" s="303">
        <f t="shared" si="12"/>
        <v>64569.953196000002</v>
      </c>
      <c r="I61" s="321">
        <f t="shared" ref="I61" si="13">C61/D61</f>
        <v>947.38248196706229</v>
      </c>
      <c r="J61" s="303">
        <f t="shared" si="12"/>
        <v>3530762.228857921</v>
      </c>
      <c r="K61" s="303">
        <f t="shared" ref="K61" si="14">C61/J61</f>
        <v>547.79138373914839</v>
      </c>
      <c r="L61" s="322">
        <f t="shared" si="12"/>
        <v>81088075.999999508</v>
      </c>
      <c r="M61" s="312">
        <f t="shared" si="12"/>
        <v>2015209203</v>
      </c>
      <c r="N61" s="323">
        <f t="shared" ref="N61" si="15">M61/J61</f>
        <v>570.75755102655273</v>
      </c>
      <c r="O61" s="324">
        <f t="shared" ref="O61" si="16">M61/D61</f>
        <v>987.10151591297165</v>
      </c>
      <c r="P61" s="50"/>
      <c r="Q61" s="325">
        <f t="shared" ref="Q61:R61" si="17">SUM(Q18:Q60)</f>
        <v>1758314005.0000002</v>
      </c>
      <c r="R61" s="325">
        <f t="shared" si="17"/>
        <v>256895197.99999917</v>
      </c>
      <c r="S61" s="326">
        <f t="shared" si="9"/>
        <v>0.14610314043423656</v>
      </c>
    </row>
    <row r="63" spans="1:19" ht="15.75">
      <c r="B63" s="2"/>
      <c r="D63" s="41"/>
      <c r="E63" s="41"/>
      <c r="F63" s="41"/>
      <c r="G63" s="41"/>
      <c r="H63" s="41"/>
      <c r="R63" s="41"/>
    </row>
    <row r="64" spans="1:19">
      <c r="Q64" s="75"/>
    </row>
  </sheetData>
  <sheetProtection formatCells="0" formatColumns="0" formatRows="0" insertColumns="0" insertRows="0" insertHyperlinks="0" deleteColumns="0" deleteRows="0"/>
  <mergeCells count="24">
    <mergeCell ref="B5:D5"/>
    <mergeCell ref="E5:F5"/>
    <mergeCell ref="H5:J6"/>
    <mergeCell ref="N3:P3"/>
    <mergeCell ref="N4:P4"/>
    <mergeCell ref="B4:D4"/>
    <mergeCell ref="E4:F4"/>
    <mergeCell ref="H4:J4"/>
    <mergeCell ref="R14:S14"/>
    <mergeCell ref="K5:K6"/>
    <mergeCell ref="B6:D6"/>
    <mergeCell ref="E6:F6"/>
    <mergeCell ref="B7:D7"/>
    <mergeCell ref="E7:F7"/>
    <mergeCell ref="H7:J8"/>
    <mergeCell ref="K7:K8"/>
    <mergeCell ref="B8:D8"/>
    <mergeCell ref="E8:F8"/>
    <mergeCell ref="B9:D9"/>
    <mergeCell ref="E9:F9"/>
    <mergeCell ref="H9:J9"/>
    <mergeCell ref="D13:H13"/>
    <mergeCell ref="Q13:S13"/>
    <mergeCell ref="N8:P8"/>
  </mergeCell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FD5AF-3F30-4A02-AA4D-39EA2F3F13A2}">
  <dimension ref="A2:AJ62"/>
  <sheetViews>
    <sheetView zoomScaleNormal="100" workbookViewId="0">
      <selection activeCell="B2" sqref="B2"/>
    </sheetView>
  </sheetViews>
  <sheetFormatPr defaultRowHeight="12.75"/>
  <cols>
    <col min="1" max="1" width="5.140625" customWidth="1"/>
    <col min="2" max="2" width="22.140625" customWidth="1"/>
    <col min="3" max="3" width="15.7109375" style="6" customWidth="1"/>
    <col min="4" max="8" width="12.7109375" customWidth="1"/>
    <col min="9" max="11" width="12.7109375" style="6" customWidth="1"/>
    <col min="12" max="12" width="15" style="6" customWidth="1"/>
    <col min="13" max="15" width="12.7109375" style="6" customWidth="1"/>
    <col min="16" max="16" width="14.85546875" style="6" customWidth="1"/>
    <col min="17" max="19" width="13.7109375" style="6" customWidth="1"/>
    <col min="20" max="20" width="15.140625" style="6" customWidth="1"/>
    <col min="21" max="21" width="15" style="6" customWidth="1"/>
    <col min="22" max="22" width="16" style="6" customWidth="1"/>
    <col min="23" max="28" width="15" style="6" customWidth="1"/>
    <col min="29" max="29" width="7.42578125" customWidth="1"/>
    <col min="30" max="30" width="15" customWidth="1"/>
    <col min="31" max="32" width="12.7109375" customWidth="1"/>
    <col min="34" max="34" width="14.7109375" customWidth="1"/>
  </cols>
  <sheetData>
    <row r="2" spans="1:32" ht="20.25">
      <c r="B2" s="38" t="s">
        <v>179</v>
      </c>
      <c r="AF2" s="41"/>
    </row>
    <row r="3" spans="1:32">
      <c r="L3" s="146"/>
    </row>
    <row r="4" spans="1:32" ht="30" customHeight="1">
      <c r="B4" s="371" t="s">
        <v>63</v>
      </c>
      <c r="C4" s="372"/>
      <c r="D4" s="373"/>
      <c r="E4" s="374" t="s">
        <v>68</v>
      </c>
      <c r="F4" s="375"/>
      <c r="H4" s="345"/>
      <c r="I4" s="373"/>
      <c r="J4" s="373"/>
      <c r="K4" s="147" t="s">
        <v>71</v>
      </c>
      <c r="M4" s="378"/>
      <c r="N4" s="379"/>
      <c r="O4" s="380"/>
      <c r="AF4" s="189" t="s">
        <v>134</v>
      </c>
    </row>
    <row r="5" spans="1:32" ht="15.75">
      <c r="B5" s="376" t="s">
        <v>36</v>
      </c>
      <c r="C5" s="363"/>
      <c r="D5" s="377"/>
      <c r="E5" s="365">
        <v>1</v>
      </c>
      <c r="F5" s="366"/>
      <c r="H5" s="343" t="s">
        <v>72</v>
      </c>
      <c r="I5" s="344"/>
      <c r="J5" s="345"/>
      <c r="K5" s="334">
        <f>K15</f>
        <v>547.79138373914839</v>
      </c>
      <c r="M5" s="198" t="s">
        <v>176</v>
      </c>
      <c r="N5" s="199"/>
      <c r="O5" s="199"/>
      <c r="P5" s="200">
        <f>PFI_2023!Q6</f>
        <v>35874728</v>
      </c>
      <c r="Q5" s="208"/>
      <c r="R5" s="208"/>
      <c r="S5" s="208"/>
    </row>
    <row r="6" spans="1:32" ht="15.75">
      <c r="B6" s="336" t="s">
        <v>64</v>
      </c>
      <c r="C6" s="337"/>
      <c r="D6" s="338"/>
      <c r="E6" s="339">
        <v>2.34</v>
      </c>
      <c r="F6" s="340"/>
      <c r="H6" s="346"/>
      <c r="I6" s="346"/>
      <c r="J6" s="345"/>
      <c r="K6" s="335"/>
      <c r="M6" s="198" t="s">
        <v>177</v>
      </c>
      <c r="N6" s="198"/>
      <c r="O6" s="199"/>
      <c r="P6" s="200">
        <f>PFI_2023!Q7</f>
        <v>45213348</v>
      </c>
      <c r="Q6" s="209"/>
      <c r="R6" s="209"/>
      <c r="S6" s="209"/>
    </row>
    <row r="7" spans="1:32" ht="15.75">
      <c r="B7" s="341" t="s">
        <v>65</v>
      </c>
      <c r="C7" s="342"/>
      <c r="D7" s="338"/>
      <c r="E7" s="339">
        <v>3.26</v>
      </c>
      <c r="F7" s="340"/>
      <c r="H7" s="343" t="s">
        <v>73</v>
      </c>
      <c r="I7" s="344"/>
      <c r="J7" s="345"/>
      <c r="K7" s="347">
        <f>PFI_2023!K7</f>
        <v>825.44887332228723</v>
      </c>
      <c r="M7" s="359" t="s">
        <v>35</v>
      </c>
      <c r="N7" s="360"/>
      <c r="O7" s="361"/>
      <c r="P7" s="201">
        <f>P5+P6</f>
        <v>81088076</v>
      </c>
      <c r="Q7" s="209"/>
      <c r="R7" s="209"/>
      <c r="S7" s="209"/>
    </row>
    <row r="8" spans="1:32" ht="15.75">
      <c r="B8" s="336" t="s">
        <v>66</v>
      </c>
      <c r="C8" s="337"/>
      <c r="D8" s="338"/>
      <c r="E8" s="339">
        <v>0.74</v>
      </c>
      <c r="F8" s="340"/>
      <c r="H8" s="346"/>
      <c r="I8" s="346"/>
      <c r="J8" s="345"/>
      <c r="K8" s="348"/>
    </row>
    <row r="9" spans="1:32" ht="18.75">
      <c r="B9" s="349" t="s">
        <v>67</v>
      </c>
      <c r="C9" s="350"/>
      <c r="D9" s="351"/>
      <c r="E9" s="352">
        <v>1.52</v>
      </c>
      <c r="F9" s="353"/>
      <c r="H9" s="354" t="s">
        <v>62</v>
      </c>
      <c r="I9" s="354"/>
      <c r="J9" s="354"/>
      <c r="K9" s="31">
        <f>P7</f>
        <v>81088076</v>
      </c>
      <c r="Q9" s="210"/>
      <c r="R9" s="210"/>
      <c r="S9" s="210"/>
      <c r="T9" s="51"/>
      <c r="U9" s="148"/>
      <c r="V9" s="148"/>
      <c r="W9" s="148"/>
      <c r="X9" s="148"/>
      <c r="Y9" s="148"/>
      <c r="Z9" s="148"/>
      <c r="AA9" s="148"/>
      <c r="AB9" s="148"/>
      <c r="AE9" s="41"/>
    </row>
    <row r="10" spans="1:32" ht="15.75" customHeight="1">
      <c r="C10" s="14"/>
      <c r="D10" s="14"/>
      <c r="E10" s="14"/>
      <c r="F10" s="14"/>
      <c r="G10" s="14"/>
      <c r="H10" s="14"/>
      <c r="I10" s="14"/>
      <c r="J10" s="14"/>
      <c r="K10" s="14"/>
      <c r="L10" s="76"/>
      <c r="Q10" s="210"/>
      <c r="R10" s="210"/>
      <c r="S10" s="210"/>
      <c r="T10" s="51"/>
      <c r="U10" s="148"/>
      <c r="V10" s="148"/>
      <c r="W10" s="148"/>
      <c r="X10" s="148"/>
      <c r="Y10" s="148"/>
      <c r="Z10" s="148"/>
      <c r="AA10" s="148"/>
      <c r="AB10" s="148"/>
      <c r="AC10" s="74"/>
      <c r="AE10" s="197"/>
    </row>
    <row r="11" spans="1:32" ht="13.5" thickBot="1">
      <c r="C11" s="51"/>
      <c r="D11" s="57"/>
      <c r="E11" s="57"/>
      <c r="F11" s="57"/>
      <c r="G11" s="57"/>
      <c r="H11" s="57"/>
      <c r="K11" s="76"/>
      <c r="L11" s="51"/>
      <c r="M11" s="51"/>
      <c r="N11" s="51"/>
      <c r="O11" s="51"/>
      <c r="P11" s="51"/>
      <c r="Q11" s="51"/>
      <c r="R11" s="51"/>
      <c r="S11" s="51"/>
      <c r="T11" s="76"/>
    </row>
    <row r="12" spans="1:32" ht="16.5" thickBot="1">
      <c r="A12" s="16"/>
      <c r="B12" s="16"/>
      <c r="C12" s="144"/>
      <c r="D12" s="355" t="s">
        <v>76</v>
      </c>
      <c r="E12" s="356"/>
      <c r="F12" s="356"/>
      <c r="G12" s="356"/>
      <c r="H12" s="357"/>
      <c r="I12" s="17"/>
      <c r="L12" s="381" t="s">
        <v>149</v>
      </c>
      <c r="M12" s="382"/>
      <c r="N12" s="382"/>
      <c r="O12" s="382"/>
      <c r="P12" s="382"/>
      <c r="Q12" s="382"/>
      <c r="R12" s="382"/>
      <c r="S12" s="382"/>
      <c r="T12" s="382"/>
      <c r="U12" s="383"/>
      <c r="V12" s="384" t="s">
        <v>154</v>
      </c>
      <c r="W12" s="385"/>
      <c r="X12" s="386"/>
      <c r="Y12" s="387" t="s">
        <v>160</v>
      </c>
      <c r="Z12" s="382"/>
      <c r="AA12" s="382"/>
      <c r="AB12" s="383"/>
      <c r="AD12" s="358" t="s">
        <v>174</v>
      </c>
      <c r="AE12" s="332"/>
      <c r="AF12" s="333"/>
    </row>
    <row r="13" spans="1:32" ht="76.5" customHeight="1">
      <c r="A13" s="27"/>
      <c r="B13" s="27"/>
      <c r="C13" s="27" t="s">
        <v>37</v>
      </c>
      <c r="D13" s="58" t="s">
        <v>36</v>
      </c>
      <c r="E13" s="58" t="s">
        <v>38</v>
      </c>
      <c r="F13" s="59" t="s">
        <v>39</v>
      </c>
      <c r="G13" s="58" t="s">
        <v>40</v>
      </c>
      <c r="H13" s="52" t="s">
        <v>69</v>
      </c>
      <c r="I13" s="52" t="s">
        <v>41</v>
      </c>
      <c r="J13" s="39" t="s">
        <v>70</v>
      </c>
      <c r="K13" s="242" t="s">
        <v>135</v>
      </c>
      <c r="L13" s="241" t="s">
        <v>140</v>
      </c>
      <c r="M13" s="207" t="s">
        <v>141</v>
      </c>
      <c r="N13" s="207" t="s">
        <v>142</v>
      </c>
      <c r="O13" s="247" t="s">
        <v>143</v>
      </c>
      <c r="P13" s="52" t="s">
        <v>144</v>
      </c>
      <c r="Q13" s="212" t="s">
        <v>145</v>
      </c>
      <c r="R13" s="243" t="s">
        <v>150</v>
      </c>
      <c r="S13" s="212" t="s">
        <v>146</v>
      </c>
      <c r="T13" s="52" t="s">
        <v>147</v>
      </c>
      <c r="U13" s="254" t="s">
        <v>148</v>
      </c>
      <c r="V13" s="241" t="s">
        <v>151</v>
      </c>
      <c r="W13" s="39" t="s">
        <v>152</v>
      </c>
      <c r="X13" s="212" t="s">
        <v>153</v>
      </c>
      <c r="Y13" s="264" t="s">
        <v>156</v>
      </c>
      <c r="Z13" s="313" t="s">
        <v>157</v>
      </c>
      <c r="AA13" s="265" t="s">
        <v>158</v>
      </c>
      <c r="AB13" s="266" t="s">
        <v>159</v>
      </c>
      <c r="AC13" s="211"/>
      <c r="AD13" s="203" t="s">
        <v>173</v>
      </c>
      <c r="AE13" s="330" t="s">
        <v>175</v>
      </c>
      <c r="AF13" s="331"/>
    </row>
    <row r="14" spans="1:32" ht="15.75" thickBot="1">
      <c r="A14" s="42"/>
      <c r="B14" s="42"/>
      <c r="C14" s="145"/>
      <c r="D14" s="43"/>
      <c r="E14" s="43"/>
      <c r="F14" s="43"/>
      <c r="G14" s="43"/>
      <c r="H14" s="6"/>
      <c r="I14" s="149"/>
      <c r="K14" s="233"/>
      <c r="L14" s="228">
        <v>0.6</v>
      </c>
      <c r="M14" s="206"/>
      <c r="N14" s="206"/>
      <c r="O14" s="205"/>
      <c r="P14" s="213"/>
      <c r="Q14" s="213"/>
      <c r="R14" s="228">
        <v>0.4</v>
      </c>
      <c r="S14" s="213"/>
      <c r="T14" s="213"/>
      <c r="U14" s="257"/>
      <c r="V14" s="261" t="s">
        <v>155</v>
      </c>
      <c r="W14" s="262">
        <f>P7/V15</f>
        <v>8.2714020507369451E-2</v>
      </c>
      <c r="X14" s="213"/>
      <c r="Y14" s="213"/>
      <c r="Z14" s="314"/>
      <c r="AA14" s="213"/>
      <c r="AB14" s="213"/>
      <c r="AC14" s="48"/>
      <c r="AD14" s="204"/>
      <c r="AE14" s="45" t="s">
        <v>74</v>
      </c>
      <c r="AF14" s="44" t="s">
        <v>75</v>
      </c>
    </row>
    <row r="15" spans="1:32" ht="15.75" thickBot="1">
      <c r="A15" s="18"/>
      <c r="B15" s="19" t="s">
        <v>42</v>
      </c>
      <c r="C15" s="94">
        <f>SUM(C16:C59)</f>
        <v>1934121127.0000002</v>
      </c>
      <c r="D15" s="94">
        <f>SUM(D17:D59)</f>
        <v>2041542</v>
      </c>
      <c r="E15" s="94">
        <f t="shared" ref="E15:H15" si="0">SUM(E16:E59)</f>
        <v>141599</v>
      </c>
      <c r="F15" s="94">
        <f t="shared" si="0"/>
        <v>229917</v>
      </c>
      <c r="G15" s="94">
        <f t="shared" si="0"/>
        <v>419193</v>
      </c>
      <c r="H15" s="94">
        <f t="shared" si="0"/>
        <v>64569.953196000002</v>
      </c>
      <c r="I15" s="94">
        <f>C15/D15</f>
        <v>947.38248196706229</v>
      </c>
      <c r="J15" s="94">
        <f>SUM(J17:J59)</f>
        <v>3530762.228857921</v>
      </c>
      <c r="K15" s="234">
        <f>C15/J15</f>
        <v>547.79138373914839</v>
      </c>
      <c r="L15" s="229">
        <f t="shared" ref="L15" si="1">SUM(L16:L59)</f>
        <v>1160472676.2000003</v>
      </c>
      <c r="M15" s="215"/>
      <c r="N15" s="215"/>
      <c r="O15" s="216">
        <f t="shared" ref="O15:Z15" si="2">SUM(O16:O59)</f>
        <v>-4.0046870708465576E-7</v>
      </c>
      <c r="P15" s="216">
        <f t="shared" si="2"/>
        <v>1160472676.1999998</v>
      </c>
      <c r="Q15" s="216"/>
      <c r="R15" s="216">
        <f t="shared" si="2"/>
        <v>773648450.79999995</v>
      </c>
      <c r="S15" s="216"/>
      <c r="T15" s="216">
        <f t="shared" si="2"/>
        <v>1934121127.0000007</v>
      </c>
      <c r="U15" s="258"/>
      <c r="V15" s="256">
        <f t="shared" si="2"/>
        <v>980342576.77965748</v>
      </c>
      <c r="W15" s="216">
        <f t="shared" si="2"/>
        <v>81088075.999999955</v>
      </c>
      <c r="X15" s="263">
        <f>W15/J15</f>
        <v>22.966167287404435</v>
      </c>
      <c r="Y15" s="216">
        <f t="shared" si="2"/>
        <v>81088075.999999598</v>
      </c>
      <c r="Z15" s="315">
        <f t="shared" si="2"/>
        <v>2015209203</v>
      </c>
      <c r="AA15" s="271">
        <f>Z15/J15</f>
        <v>570.75755102655273</v>
      </c>
      <c r="AB15" s="271">
        <f>Z15/D15</f>
        <v>987.10151591297165</v>
      </c>
      <c r="AC15" s="49"/>
      <c r="AD15" s="274">
        <f>SUM(AD17:AD59)</f>
        <v>1758314005.0000002</v>
      </c>
      <c r="AE15" s="274">
        <f>Z15-AD15</f>
        <v>256895197.99999976</v>
      </c>
      <c r="AF15" s="275">
        <f>Z15/AD15-1</f>
        <v>0.14610314043423656</v>
      </c>
    </row>
    <row r="16" spans="1:32" ht="15">
      <c r="A16" s="217"/>
      <c r="B16" s="217"/>
      <c r="C16" s="96"/>
      <c r="D16" s="96"/>
      <c r="E16" s="96"/>
      <c r="F16" s="96"/>
      <c r="G16" s="96"/>
      <c r="H16" s="97"/>
      <c r="I16" s="96"/>
      <c r="J16" s="97"/>
      <c r="K16" s="235"/>
      <c r="L16" s="150"/>
      <c r="M16" s="218"/>
      <c r="N16" s="219"/>
      <c r="O16" s="219"/>
      <c r="P16" s="220"/>
      <c r="Q16" s="220"/>
      <c r="R16" s="214"/>
      <c r="S16" s="214"/>
      <c r="T16" s="214"/>
      <c r="U16" s="259"/>
      <c r="V16" s="214"/>
      <c r="W16" s="214"/>
      <c r="X16" s="214"/>
      <c r="Y16" s="214"/>
      <c r="Z16" s="316"/>
      <c r="AA16" s="214"/>
      <c r="AB16" s="214"/>
      <c r="AC16" s="109"/>
      <c r="AF16" s="276"/>
    </row>
    <row r="17" spans="1:36" ht="15" customHeight="1">
      <c r="A17" s="77">
        <v>1</v>
      </c>
      <c r="B17" s="136" t="s">
        <v>55</v>
      </c>
      <c r="C17" s="98">
        <f>Vertetie_ienemumi!I6</f>
        <v>48319739.354132518</v>
      </c>
      <c r="D17" s="98">
        <f>Iedzivotaju_skaits_struktura!C5</f>
        <v>88650</v>
      </c>
      <c r="E17" s="98">
        <f>Iedzivotaju_skaits_struktura!D5</f>
        <v>5617</v>
      </c>
      <c r="F17" s="98">
        <f>Iedzivotaju_skaits_struktura!E5</f>
        <v>9814</v>
      </c>
      <c r="G17" s="98">
        <f>Iedzivotaju_skaits_struktura!F5</f>
        <v>19940</v>
      </c>
      <c r="H17" s="98">
        <v>72.358485000000002</v>
      </c>
      <c r="I17" s="98">
        <f>C17/D17</f>
        <v>545.06192164842093</v>
      </c>
      <c r="J17" s="98">
        <f>D17+($E$6*E17)+($E$7*F17)+($E$8*G17)+($E$9*H17)</f>
        <v>148653.00489719998</v>
      </c>
      <c r="K17" s="236">
        <f>C17/J17</f>
        <v>325.05053892148175</v>
      </c>
      <c r="L17" s="230">
        <f>C17*$L$14</f>
        <v>28991843.612479512</v>
      </c>
      <c r="M17" s="98">
        <f>K17-$K$15</f>
        <v>-222.74084481766664</v>
      </c>
      <c r="N17" s="98">
        <f>M17*-0.6</f>
        <v>133.64450689059998</v>
      </c>
      <c r="O17" s="221">
        <f>J17*N17</f>
        <v>19866657.537292235</v>
      </c>
      <c r="P17" s="244">
        <f>L17+O17</f>
        <v>48858501.14977175</v>
      </c>
      <c r="Q17" s="267">
        <f>P17/J17</f>
        <v>328.67483024348905</v>
      </c>
      <c r="R17" s="244">
        <f>C17*$R$14</f>
        <v>19327895.741653007</v>
      </c>
      <c r="S17" s="248">
        <f>R17/J17</f>
        <v>130.0202155685927</v>
      </c>
      <c r="T17" s="249">
        <f>P17+R17</f>
        <v>68186396.89142476</v>
      </c>
      <c r="U17" s="153">
        <f>T17/J17</f>
        <v>458.69504581208179</v>
      </c>
      <c r="V17" s="159">
        <f>($K$7-K17)*J17</f>
        <v>74385716.054233655</v>
      </c>
      <c r="W17" s="249">
        <f>V17*$W$14</f>
        <v>6152741.6431652438</v>
      </c>
      <c r="X17" s="222">
        <f>W17/J17</f>
        <v>41.389958093481745</v>
      </c>
      <c r="Y17" s="270">
        <f>O17+W17</f>
        <v>26019399.18045748</v>
      </c>
      <c r="Z17" s="317">
        <f>C17+Y17</f>
        <v>74339138.534590006</v>
      </c>
      <c r="AA17" s="248">
        <f>Z17/J17</f>
        <v>500.08500390556355</v>
      </c>
      <c r="AB17" s="222">
        <f>Z17/D17</f>
        <v>838.56896260112808</v>
      </c>
      <c r="AC17" s="110"/>
      <c r="AD17" s="159">
        <v>66350035.599964514</v>
      </c>
      <c r="AE17" s="277">
        <f>Z17-AD17</f>
        <v>7989102.9346254915</v>
      </c>
      <c r="AF17" s="278">
        <f>Z17/AD17-1</f>
        <v>0.12040841971499661</v>
      </c>
      <c r="AH17" s="41"/>
      <c r="AI17" s="41"/>
      <c r="AJ17" s="41"/>
    </row>
    <row r="18" spans="1:36" ht="15" customHeight="1">
      <c r="A18" s="15">
        <v>2</v>
      </c>
      <c r="B18" s="114" t="s">
        <v>58</v>
      </c>
      <c r="C18" s="99">
        <f>Vertetie_ienemumi!I7</f>
        <v>51271848.007031709</v>
      </c>
      <c r="D18" s="99">
        <f>Iedzivotaju_skaits_struktura!C6</f>
        <v>59637</v>
      </c>
      <c r="E18" s="99">
        <f>Iedzivotaju_skaits_struktura!D6</f>
        <v>4817</v>
      </c>
      <c r="F18" s="99">
        <f>Iedzivotaju_skaits_struktura!E6</f>
        <v>7777</v>
      </c>
      <c r="G18" s="99">
        <f>Iedzivotaju_skaits_struktura!F6</f>
        <v>11513</v>
      </c>
      <c r="H18" s="99">
        <v>60.507382999999997</v>
      </c>
      <c r="I18" s="99">
        <f t="shared" ref="I18:I59" si="3">C18/D18</f>
        <v>859.73217980501545</v>
      </c>
      <c r="J18" s="99">
        <f t="shared" ref="J18:J25" si="4">D18+($E$6*E18)+($E$7*F18)+($E$8*G18)+($E$9*H18)</f>
        <v>104873.39122215999</v>
      </c>
      <c r="K18" s="237">
        <f t="shared" ref="K18:K59" si="5">C18/J18</f>
        <v>488.89282028097369</v>
      </c>
      <c r="L18" s="231">
        <f t="shared" ref="L18:L59" si="6">C18*$L$14</f>
        <v>30763108.804219022</v>
      </c>
      <c r="M18" s="99">
        <f t="shared" ref="M18:M59" si="7">K18-$K$15</f>
        <v>-58.898563458174692</v>
      </c>
      <c r="N18" s="99">
        <f t="shared" ref="N18:N59" si="8">M18*-0.6</f>
        <v>35.339138074904817</v>
      </c>
      <c r="O18" s="223">
        <f t="shared" ref="O18:O59" si="9">J18*N18</f>
        <v>3706135.2527834228</v>
      </c>
      <c r="P18" s="245">
        <f t="shared" ref="P18:P59" si="10">L18+O18</f>
        <v>34469244.057002448</v>
      </c>
      <c r="Q18" s="268">
        <f t="shared" ref="Q18:Q59" si="11">P18/J18</f>
        <v>328.67483024348905</v>
      </c>
      <c r="R18" s="245">
        <f t="shared" ref="R18:R59" si="12">C18*$R$14</f>
        <v>20508739.202812687</v>
      </c>
      <c r="S18" s="250">
        <f t="shared" ref="S18:S59" si="13">R18/J18</f>
        <v>195.55712811238951</v>
      </c>
      <c r="T18" s="251">
        <f t="shared" ref="T18:T59" si="14">P18+R18</f>
        <v>54977983.259815134</v>
      </c>
      <c r="U18" s="154">
        <f t="shared" ref="U18:U59" si="15">T18/J18</f>
        <v>524.23195835587853</v>
      </c>
      <c r="V18" s="161">
        <f t="shared" ref="V18:V59" si="16">($K$7-K18)*J18</f>
        <v>35295774.618787706</v>
      </c>
      <c r="W18" s="251">
        <f t="shared" ref="W18:W59" si="17">V18*$W$14</f>
        <v>2919455.4256418967</v>
      </c>
      <c r="X18" s="224">
        <f t="shared" ref="X18:X59" si="18">W18/J18</f>
        <v>27.837904273138534</v>
      </c>
      <c r="Y18" s="272">
        <f t="shared" ref="Y18:Y59" si="19">O18+W18</f>
        <v>6625590.6784253195</v>
      </c>
      <c r="Z18" s="318">
        <f t="shared" ref="Z18:Z59" si="20">C18+Y18</f>
        <v>57897438.685457028</v>
      </c>
      <c r="AA18" s="250">
        <f t="shared" ref="AA18:AA59" si="21">Z18/J18</f>
        <v>552.06986262901705</v>
      </c>
      <c r="AB18" s="224">
        <f t="shared" ref="AB18:AB59" si="22">Z18/D18</f>
        <v>970.8308379941484</v>
      </c>
      <c r="AC18" s="110"/>
      <c r="AD18" s="161">
        <v>50840394.752390184</v>
      </c>
      <c r="AE18" s="55">
        <f t="shared" ref="AE18:AE59" si="23">Z18-AD18</f>
        <v>7057043.9330668449</v>
      </c>
      <c r="AF18" s="64">
        <f t="shared" ref="AF18:AF59" si="24">Z18/AD18-1</f>
        <v>0.13880781153327049</v>
      </c>
      <c r="AH18" s="41"/>
      <c r="AI18" s="41"/>
      <c r="AJ18" s="41"/>
    </row>
    <row r="19" spans="1:36" ht="15" customHeight="1">
      <c r="A19" s="15">
        <v>3</v>
      </c>
      <c r="B19" s="113" t="s">
        <v>59</v>
      </c>
      <c r="C19" s="99">
        <f>Vertetie_ienemumi!I8</f>
        <v>69148734.208505318</v>
      </c>
      <c r="D19" s="99">
        <f>Iedzivotaju_skaits_struktura!C7</f>
        <v>57989</v>
      </c>
      <c r="E19" s="99">
        <f>Iedzivotaju_skaits_struktura!D7</f>
        <v>3703</v>
      </c>
      <c r="F19" s="99">
        <f>Iedzivotaju_skaits_struktura!E7</f>
        <v>6201</v>
      </c>
      <c r="G19" s="99">
        <f>Iedzivotaju_skaits_struktura!F7</f>
        <v>12671</v>
      </c>
      <c r="H19" s="99">
        <v>101.28167000000001</v>
      </c>
      <c r="I19" s="99">
        <f t="shared" si="3"/>
        <v>1192.4457088155566</v>
      </c>
      <c r="J19" s="99">
        <f t="shared" si="4"/>
        <v>96399.768138399988</v>
      </c>
      <c r="K19" s="237">
        <f t="shared" si="5"/>
        <v>717.312246116913</v>
      </c>
      <c r="L19" s="231">
        <f t="shared" si="6"/>
        <v>41489240.525103189</v>
      </c>
      <c r="M19" s="99">
        <f>K19-$K$15</f>
        <v>169.52086237776462</v>
      </c>
      <c r="N19" s="99">
        <f t="shared" si="8"/>
        <v>-101.71251742665876</v>
      </c>
      <c r="O19" s="223">
        <f t="shared" si="9"/>
        <v>-9805063.0967028737</v>
      </c>
      <c r="P19" s="245">
        <f t="shared" si="10"/>
        <v>31684177.428400315</v>
      </c>
      <c r="Q19" s="268">
        <f t="shared" si="11"/>
        <v>328.674830243489</v>
      </c>
      <c r="R19" s="245">
        <f t="shared" si="12"/>
        <v>27659493.683402129</v>
      </c>
      <c r="S19" s="250">
        <f t="shared" si="13"/>
        <v>286.92489844676521</v>
      </c>
      <c r="T19" s="251">
        <f t="shared" si="14"/>
        <v>59343671.111802444</v>
      </c>
      <c r="U19" s="154">
        <f t="shared" si="15"/>
        <v>615.59972869025421</v>
      </c>
      <c r="V19" s="161">
        <f t="shared" si="16"/>
        <v>10424345.789866671</v>
      </c>
      <c r="W19" s="251">
        <f t="shared" si="17"/>
        <v>862239.5514389422</v>
      </c>
      <c r="X19" s="224">
        <f t="shared" si="18"/>
        <v>8.944415200263089</v>
      </c>
      <c r="Y19" s="272">
        <f t="shared" si="19"/>
        <v>-8942823.5452639312</v>
      </c>
      <c r="Z19" s="318">
        <f t="shared" si="20"/>
        <v>60205910.663241386</v>
      </c>
      <c r="AA19" s="250">
        <f t="shared" si="21"/>
        <v>624.54414389051726</v>
      </c>
      <c r="AB19" s="224">
        <f t="shared" si="22"/>
        <v>1038.2298481305313</v>
      </c>
      <c r="AC19" s="110"/>
      <c r="AD19" s="161">
        <v>52640951.161530614</v>
      </c>
      <c r="AE19" s="55">
        <f t="shared" si="23"/>
        <v>7564959.5017107725</v>
      </c>
      <c r="AF19" s="64">
        <f t="shared" si="24"/>
        <v>0.14370864003762818</v>
      </c>
      <c r="AH19" s="41"/>
      <c r="AI19" s="41"/>
      <c r="AJ19" s="41"/>
    </row>
    <row r="20" spans="1:36" ht="15" customHeight="1">
      <c r="A20" s="15">
        <v>4</v>
      </c>
      <c r="B20" s="113" t="s">
        <v>60</v>
      </c>
      <c r="C20" s="99">
        <f>Vertetie_ienemumi!I9</f>
        <v>51458945.249729492</v>
      </c>
      <c r="D20" s="99">
        <f>Iedzivotaju_skaits_struktura!C8</f>
        <v>74782</v>
      </c>
      <c r="E20" s="99">
        <f>Iedzivotaju_skaits_struktura!D8</f>
        <v>5533</v>
      </c>
      <c r="F20" s="99">
        <f>Iedzivotaju_skaits_struktura!E8</f>
        <v>8909</v>
      </c>
      <c r="G20" s="99">
        <f>Iedzivotaju_skaits_struktura!F8</f>
        <v>15609</v>
      </c>
      <c r="H20" s="99">
        <v>68.028527999999994</v>
      </c>
      <c r="I20" s="99">
        <f t="shared" si="3"/>
        <v>688.11940372990148</v>
      </c>
      <c r="J20" s="99">
        <f t="shared" si="4"/>
        <v>128426.62336256</v>
      </c>
      <c r="K20" s="237">
        <f t="shared" si="5"/>
        <v>400.68752025392916</v>
      </c>
      <c r="L20" s="231">
        <f t="shared" si="6"/>
        <v>30875367.149837695</v>
      </c>
      <c r="M20" s="99">
        <f t="shared" si="7"/>
        <v>-147.10386348521922</v>
      </c>
      <c r="N20" s="99">
        <f t="shared" si="8"/>
        <v>88.262318091131533</v>
      </c>
      <c r="O20" s="223">
        <f t="shared" si="9"/>
        <v>11335231.482596215</v>
      </c>
      <c r="P20" s="245">
        <f t="shared" si="10"/>
        <v>42210598.632433906</v>
      </c>
      <c r="Q20" s="268">
        <f t="shared" si="11"/>
        <v>328.674830243489</v>
      </c>
      <c r="R20" s="245">
        <f t="shared" si="12"/>
        <v>20583578.099891797</v>
      </c>
      <c r="S20" s="250">
        <f t="shared" si="13"/>
        <v>160.27500810157167</v>
      </c>
      <c r="T20" s="251">
        <f t="shared" si="14"/>
        <v>62794176.732325703</v>
      </c>
      <c r="U20" s="154">
        <f t="shared" si="15"/>
        <v>488.94983834506064</v>
      </c>
      <c r="V20" s="161">
        <f t="shared" si="16"/>
        <v>54550666.30948139</v>
      </c>
      <c r="W20" s="251">
        <f t="shared" si="17"/>
        <v>4512104.9318131115</v>
      </c>
      <c r="X20" s="224">
        <f t="shared" si="18"/>
        <v>35.133719268434163</v>
      </c>
      <c r="Y20" s="272">
        <f t="shared" si="19"/>
        <v>15847336.414409326</v>
      </c>
      <c r="Z20" s="318">
        <f t="shared" si="20"/>
        <v>67306281.664138824</v>
      </c>
      <c r="AA20" s="250">
        <f t="shared" si="21"/>
        <v>524.08355761349492</v>
      </c>
      <c r="AB20" s="224">
        <f t="shared" si="22"/>
        <v>900.0331853138299</v>
      </c>
      <c r="AC20" s="110"/>
      <c r="AD20" s="161">
        <v>59828165.062915236</v>
      </c>
      <c r="AE20" s="55">
        <f t="shared" si="23"/>
        <v>7478116.601223588</v>
      </c>
      <c r="AF20" s="64">
        <f t="shared" si="24"/>
        <v>0.12499324679872115</v>
      </c>
      <c r="AH20" s="41"/>
      <c r="AI20" s="41"/>
      <c r="AJ20" s="41"/>
    </row>
    <row r="21" spans="1:36" ht="15" customHeight="1">
      <c r="A21" s="15">
        <v>5</v>
      </c>
      <c r="B21" s="113" t="s">
        <v>61</v>
      </c>
      <c r="C21" s="99">
        <f>Vertetie_ienemumi!I10</f>
        <v>16995426.421922546</v>
      </c>
      <c r="D21" s="99">
        <f>Iedzivotaju_skaits_struktura!C9</f>
        <v>29344</v>
      </c>
      <c r="E21" s="99">
        <f>Iedzivotaju_skaits_struktura!D9</f>
        <v>1903</v>
      </c>
      <c r="F21" s="99">
        <f>Iedzivotaju_skaits_struktura!E9</f>
        <v>3391</v>
      </c>
      <c r="G21" s="99">
        <f>Iedzivotaju_skaits_struktura!F9</f>
        <v>6376</v>
      </c>
      <c r="H21" s="99">
        <v>17.508914999999998</v>
      </c>
      <c r="I21" s="99">
        <f t="shared" si="3"/>
        <v>579.17892659223503</v>
      </c>
      <c r="J21" s="99">
        <f t="shared" si="4"/>
        <v>49596.533550799992</v>
      </c>
      <c r="K21" s="237">
        <f t="shared" si="5"/>
        <v>342.6736750566393</v>
      </c>
      <c r="L21" s="231">
        <f t="shared" si="6"/>
        <v>10197255.853153527</v>
      </c>
      <c r="M21" s="99">
        <f t="shared" si="7"/>
        <v>-205.11770868250909</v>
      </c>
      <c r="N21" s="99">
        <f t="shared" si="8"/>
        <v>123.07062520950545</v>
      </c>
      <c r="O21" s="223">
        <f t="shared" si="9"/>
        <v>6103876.3923211684</v>
      </c>
      <c r="P21" s="245">
        <f t="shared" si="10"/>
        <v>16301132.245474696</v>
      </c>
      <c r="Q21" s="268">
        <f t="shared" si="11"/>
        <v>328.67483024348905</v>
      </c>
      <c r="R21" s="245">
        <f t="shared" si="12"/>
        <v>6798170.5687690191</v>
      </c>
      <c r="S21" s="250">
        <f t="shared" si="13"/>
        <v>137.06947002265574</v>
      </c>
      <c r="T21" s="251">
        <f t="shared" si="14"/>
        <v>23099302.814243715</v>
      </c>
      <c r="U21" s="154">
        <f t="shared" si="15"/>
        <v>465.74430026614476</v>
      </c>
      <c r="V21" s="161">
        <f t="shared" si="16"/>
        <v>23943976.318276327</v>
      </c>
      <c r="W21" s="251">
        <f t="shared" si="17"/>
        <v>1980502.5482178766</v>
      </c>
      <c r="X21" s="224">
        <f t="shared" si="18"/>
        <v>39.932277649794159</v>
      </c>
      <c r="Y21" s="272">
        <f t="shared" si="19"/>
        <v>8084378.9405390453</v>
      </c>
      <c r="Z21" s="318">
        <f t="shared" si="20"/>
        <v>25079805.362461589</v>
      </c>
      <c r="AA21" s="250">
        <f t="shared" si="21"/>
        <v>505.67657791593888</v>
      </c>
      <c r="AB21" s="224">
        <f t="shared" si="22"/>
        <v>854.68257096720242</v>
      </c>
      <c r="AC21" s="110"/>
      <c r="AD21" s="161">
        <v>22467505.518752526</v>
      </c>
      <c r="AE21" s="55">
        <f t="shared" si="23"/>
        <v>2612299.8437090628</v>
      </c>
      <c r="AF21" s="64">
        <f t="shared" si="24"/>
        <v>0.11627013250441642</v>
      </c>
      <c r="AH21" s="41"/>
      <c r="AI21" s="41"/>
      <c r="AJ21" s="41"/>
    </row>
    <row r="22" spans="1:36" ht="15" customHeight="1">
      <c r="A22" s="15">
        <v>6</v>
      </c>
      <c r="B22" s="113" t="s">
        <v>56</v>
      </c>
      <c r="C22" s="99">
        <f>Vertetie_ienemumi!I11</f>
        <v>831067992.64695561</v>
      </c>
      <c r="D22" s="99">
        <f>Iedzivotaju_skaits_struktura!C10</f>
        <v>671879</v>
      </c>
      <c r="E22" s="99">
        <f>Iedzivotaju_skaits_struktura!D10</f>
        <v>45741</v>
      </c>
      <c r="F22" s="99">
        <f>Iedzivotaju_skaits_struktura!E10</f>
        <v>70834</v>
      </c>
      <c r="G22" s="99">
        <f>Iedzivotaju_skaits_struktura!F10</f>
        <v>141387</v>
      </c>
      <c r="H22" s="99">
        <v>303.79172599999998</v>
      </c>
      <c r="I22" s="99">
        <f t="shared" si="3"/>
        <v>1236.931043606</v>
      </c>
      <c r="J22" s="99">
        <f t="shared" si="4"/>
        <v>1114919.9234235198</v>
      </c>
      <c r="K22" s="237">
        <f t="shared" si="5"/>
        <v>745.40599301072984</v>
      </c>
      <c r="L22" s="231">
        <f t="shared" si="6"/>
        <v>498640795.58817333</v>
      </c>
      <c r="M22" s="99">
        <f t="shared" si="7"/>
        <v>197.61460927158146</v>
      </c>
      <c r="N22" s="99">
        <f t="shared" si="8"/>
        <v>-118.56876556294887</v>
      </c>
      <c r="O22" s="223">
        <f t="shared" si="9"/>
        <v>-132194679.02186422</v>
      </c>
      <c r="P22" s="245">
        <f t="shared" si="10"/>
        <v>366446116.56630909</v>
      </c>
      <c r="Q22" s="268">
        <f t="shared" si="11"/>
        <v>328.67483024348894</v>
      </c>
      <c r="R22" s="245">
        <f t="shared" si="12"/>
        <v>332427197.05878228</v>
      </c>
      <c r="S22" s="250">
        <f t="shared" si="13"/>
        <v>298.16239720429195</v>
      </c>
      <c r="T22" s="251">
        <f t="shared" si="14"/>
        <v>698873313.62509131</v>
      </c>
      <c r="U22" s="154">
        <f t="shared" si="15"/>
        <v>626.83722744778083</v>
      </c>
      <c r="V22" s="161">
        <f t="shared" si="16"/>
        <v>89241401.987559527</v>
      </c>
      <c r="W22" s="251">
        <f t="shared" si="17"/>
        <v>7381515.1541053997</v>
      </c>
      <c r="X22" s="224">
        <f t="shared" si="18"/>
        <v>6.6206684435590768</v>
      </c>
      <c r="Y22" s="272">
        <f t="shared" si="19"/>
        <v>-124813163.86775883</v>
      </c>
      <c r="Z22" s="318">
        <f t="shared" si="20"/>
        <v>706254828.77919674</v>
      </c>
      <c r="AA22" s="250">
        <f t="shared" si="21"/>
        <v>633.45789589133994</v>
      </c>
      <c r="AB22" s="224">
        <f t="shared" si="22"/>
        <v>1051.1637196268923</v>
      </c>
      <c r="AC22" s="110"/>
      <c r="AD22" s="161">
        <v>610919675.8826133</v>
      </c>
      <c r="AE22" s="55">
        <f t="shared" si="23"/>
        <v>95335152.896583438</v>
      </c>
      <c r="AF22" s="64">
        <f t="shared" si="24"/>
        <v>0.15605186190614995</v>
      </c>
      <c r="AH22" s="41"/>
      <c r="AI22" s="41"/>
      <c r="AJ22" s="41"/>
    </row>
    <row r="23" spans="1:36" ht="15" customHeight="1">
      <c r="A23" s="15">
        <v>7</v>
      </c>
      <c r="B23" s="113" t="s">
        <v>57</v>
      </c>
      <c r="C23" s="99">
        <f>Vertetie_ienemumi!I12</f>
        <v>30461602.605378613</v>
      </c>
      <c r="D23" s="99">
        <f>Iedzivotaju_skaits_struktura!C11</f>
        <v>36432</v>
      </c>
      <c r="E23" s="99">
        <f>Iedzivotaju_skaits_struktura!D11</f>
        <v>2240</v>
      </c>
      <c r="F23" s="99">
        <f>Iedzivotaju_skaits_struktura!E11</f>
        <v>4097</v>
      </c>
      <c r="G23" s="99">
        <f>Iedzivotaju_skaits_struktura!F11</f>
        <v>8373</v>
      </c>
      <c r="H23" s="99">
        <v>57.949136000000003</v>
      </c>
      <c r="I23" s="99">
        <f t="shared" si="3"/>
        <v>836.12216198338308</v>
      </c>
      <c r="J23" s="99">
        <f t="shared" si="4"/>
        <v>61313.922686719998</v>
      </c>
      <c r="K23" s="237">
        <f t="shared" si="5"/>
        <v>496.81379482145417</v>
      </c>
      <c r="L23" s="231">
        <f t="shared" si="6"/>
        <v>18276961.563227165</v>
      </c>
      <c r="M23" s="99">
        <f t="shared" si="7"/>
        <v>-50.97758891769422</v>
      </c>
      <c r="N23" s="99">
        <f t="shared" si="8"/>
        <v>30.58655335061653</v>
      </c>
      <c r="O23" s="223">
        <f t="shared" si="9"/>
        <v>1875381.5673929383</v>
      </c>
      <c r="P23" s="245">
        <f t="shared" si="10"/>
        <v>20152343.130620103</v>
      </c>
      <c r="Q23" s="268">
        <f t="shared" si="11"/>
        <v>328.674830243489</v>
      </c>
      <c r="R23" s="245">
        <f t="shared" si="12"/>
        <v>12184641.042151446</v>
      </c>
      <c r="S23" s="250">
        <f t="shared" si="13"/>
        <v>198.72551792858167</v>
      </c>
      <c r="T23" s="251">
        <f t="shared" si="14"/>
        <v>32336984.172771551</v>
      </c>
      <c r="U23" s="154">
        <f t="shared" si="15"/>
        <v>527.40034817207072</v>
      </c>
      <c r="V23" s="161">
        <f t="shared" si="16"/>
        <v>20149905.795344237</v>
      </c>
      <c r="W23" s="251">
        <f t="shared" si="17"/>
        <v>1666679.7211776657</v>
      </c>
      <c r="X23" s="224">
        <f t="shared" si="18"/>
        <v>27.182728622558876</v>
      </c>
      <c r="Y23" s="272">
        <f t="shared" si="19"/>
        <v>3542061.2885706043</v>
      </c>
      <c r="Z23" s="318">
        <f t="shared" si="20"/>
        <v>34003663.893949218</v>
      </c>
      <c r="AA23" s="250">
        <f t="shared" si="21"/>
        <v>554.58307679462962</v>
      </c>
      <c r="AB23" s="224">
        <f t="shared" si="22"/>
        <v>933.3460664786237</v>
      </c>
      <c r="AC23" s="110"/>
      <c r="AD23" s="161">
        <v>30768318.921274662</v>
      </c>
      <c r="AE23" s="55">
        <f t="shared" si="23"/>
        <v>3235344.9726745561</v>
      </c>
      <c r="AF23" s="64">
        <f t="shared" si="24"/>
        <v>0.10515182779249876</v>
      </c>
      <c r="AH23" s="41"/>
      <c r="AI23" s="41"/>
      <c r="AJ23" s="41"/>
    </row>
    <row r="24" spans="1:36" ht="15" customHeight="1">
      <c r="A24" s="15">
        <v>8</v>
      </c>
      <c r="B24" s="113" t="s">
        <v>2</v>
      </c>
      <c r="C24" s="99">
        <f>Vertetie_ienemumi!I13</f>
        <v>22066669.197515134</v>
      </c>
      <c r="D24" s="99">
        <f>Iedzivotaju_skaits_struktura!C12</f>
        <v>30609</v>
      </c>
      <c r="E24" s="99">
        <f>Iedzivotaju_skaits_struktura!D12</f>
        <v>1937</v>
      </c>
      <c r="F24" s="99">
        <f>Iedzivotaju_skaits_struktura!E12</f>
        <v>3160</v>
      </c>
      <c r="G24" s="99">
        <f>Iedzivotaju_skaits_struktura!F12</f>
        <v>6793</v>
      </c>
      <c r="H24" s="99">
        <v>2272.8005250000001</v>
      </c>
      <c r="I24" s="99">
        <f t="shared" si="3"/>
        <v>720.92094473896998</v>
      </c>
      <c r="J24" s="99">
        <f t="shared" si="4"/>
        <v>53924.656797999996</v>
      </c>
      <c r="K24" s="237">
        <f t="shared" si="5"/>
        <v>409.21297432037733</v>
      </c>
      <c r="L24" s="231">
        <f t="shared" si="6"/>
        <v>13240001.518509081</v>
      </c>
      <c r="M24" s="99">
        <f t="shared" si="7"/>
        <v>-138.57840941877106</v>
      </c>
      <c r="N24" s="99">
        <f t="shared" si="8"/>
        <v>83.14704565126263</v>
      </c>
      <c r="O24" s="223">
        <f t="shared" si="9"/>
        <v>4483675.9005119754</v>
      </c>
      <c r="P24" s="245">
        <f t="shared" si="10"/>
        <v>17723677.419021055</v>
      </c>
      <c r="Q24" s="268">
        <f t="shared" si="11"/>
        <v>328.674830243489</v>
      </c>
      <c r="R24" s="245">
        <f t="shared" si="12"/>
        <v>8826667.6790060531</v>
      </c>
      <c r="S24" s="250">
        <f t="shared" si="13"/>
        <v>163.68518972815093</v>
      </c>
      <c r="T24" s="251">
        <f t="shared" si="14"/>
        <v>26550345.09802711</v>
      </c>
      <c r="U24" s="154">
        <f t="shared" si="15"/>
        <v>492.36001997163999</v>
      </c>
      <c r="V24" s="161">
        <f t="shared" si="16"/>
        <v>22445378.00068498</v>
      </c>
      <c r="W24" s="251">
        <f t="shared" si="17"/>
        <v>1856547.4562443167</v>
      </c>
      <c r="X24" s="224">
        <f t="shared" si="18"/>
        <v>34.428544685947337</v>
      </c>
      <c r="Y24" s="272">
        <f t="shared" si="19"/>
        <v>6340223.3567562923</v>
      </c>
      <c r="Z24" s="318">
        <f t="shared" si="20"/>
        <v>28406892.554271426</v>
      </c>
      <c r="AA24" s="250">
        <f t="shared" si="21"/>
        <v>526.78856465758736</v>
      </c>
      <c r="AB24" s="224">
        <f t="shared" si="22"/>
        <v>928.05686413379806</v>
      </c>
      <c r="AC24" s="110"/>
      <c r="AD24" s="161">
        <v>25143220.927803196</v>
      </c>
      <c r="AE24" s="55">
        <f t="shared" si="23"/>
        <v>3263671.62646823</v>
      </c>
      <c r="AF24" s="64">
        <f t="shared" si="24"/>
        <v>0.12980324342054694</v>
      </c>
      <c r="AH24" s="41"/>
      <c r="AI24" s="41"/>
      <c r="AJ24" s="41"/>
    </row>
    <row r="25" spans="1:36" ht="15" customHeight="1">
      <c r="A25" s="15">
        <v>9</v>
      </c>
      <c r="B25" s="114" t="s">
        <v>3</v>
      </c>
      <c r="C25" s="99">
        <f>Vertetie_ienemumi!I14</f>
        <v>8810440.1409512572</v>
      </c>
      <c r="D25" s="99">
        <f>Iedzivotaju_skaits_struktura!C13</f>
        <v>15021</v>
      </c>
      <c r="E25" s="99">
        <f>Iedzivotaju_skaits_struktura!D13</f>
        <v>835</v>
      </c>
      <c r="F25" s="99">
        <f>Iedzivotaju_skaits_struktura!E13</f>
        <v>1558</v>
      </c>
      <c r="G25" s="99">
        <f>Iedzivotaju_skaits_struktura!F13</f>
        <v>3258</v>
      </c>
      <c r="H25" s="99">
        <v>1697.7273319999999</v>
      </c>
      <c r="I25" s="99">
        <f t="shared" si="3"/>
        <v>586.54151793830351</v>
      </c>
      <c r="J25" s="99">
        <f t="shared" si="4"/>
        <v>27045.445544640002</v>
      </c>
      <c r="K25" s="237">
        <f t="shared" si="5"/>
        <v>325.76428169427413</v>
      </c>
      <c r="L25" s="231">
        <f t="shared" si="6"/>
        <v>5286264.0845707543</v>
      </c>
      <c r="M25" s="99">
        <f t="shared" si="7"/>
        <v>-222.02710204487425</v>
      </c>
      <c r="N25" s="99">
        <f t="shared" si="8"/>
        <v>133.21626122692456</v>
      </c>
      <c r="O25" s="223">
        <f t="shared" si="9"/>
        <v>3602893.1386733255</v>
      </c>
      <c r="P25" s="245">
        <f t="shared" si="10"/>
        <v>8889157.2232440803</v>
      </c>
      <c r="Q25" s="268">
        <f t="shared" si="11"/>
        <v>328.67483024348905</v>
      </c>
      <c r="R25" s="245">
        <f t="shared" si="12"/>
        <v>3524176.0563805029</v>
      </c>
      <c r="S25" s="250">
        <f t="shared" si="13"/>
        <v>130.30571267770966</v>
      </c>
      <c r="T25" s="251">
        <f t="shared" si="14"/>
        <v>12413333.279624583</v>
      </c>
      <c r="U25" s="154">
        <f t="shared" si="15"/>
        <v>458.98054292119872</v>
      </c>
      <c r="V25" s="161">
        <f t="shared" si="16"/>
        <v>13514192.412371106</v>
      </c>
      <c r="W25" s="251">
        <f t="shared" si="17"/>
        <v>1117813.1883374003</v>
      </c>
      <c r="X25" s="224">
        <f t="shared" si="18"/>
        <v>41.330921559136009</v>
      </c>
      <c r="Y25" s="272">
        <f t="shared" si="19"/>
        <v>4720706.3270107256</v>
      </c>
      <c r="Z25" s="318">
        <f t="shared" si="20"/>
        <v>13531146.467961982</v>
      </c>
      <c r="AA25" s="250">
        <f t="shared" si="21"/>
        <v>500.31146448033468</v>
      </c>
      <c r="AB25" s="224">
        <f t="shared" si="22"/>
        <v>900.81528979175698</v>
      </c>
      <c r="AC25" s="110"/>
      <c r="AD25" s="161">
        <v>12117736.474218078</v>
      </c>
      <c r="AE25" s="55">
        <f t="shared" si="23"/>
        <v>1413409.9937439039</v>
      </c>
      <c r="AF25" s="64">
        <f t="shared" si="24"/>
        <v>0.11663976987377978</v>
      </c>
      <c r="AH25" s="41"/>
      <c r="AI25" s="41"/>
      <c r="AJ25" s="41"/>
    </row>
    <row r="26" spans="1:36" ht="15" customHeight="1">
      <c r="A26" s="15">
        <v>10</v>
      </c>
      <c r="B26" s="113" t="s">
        <v>81</v>
      </c>
      <c r="C26" s="99">
        <f>Vertetie_ienemumi!I15</f>
        <v>12987395.529953113</v>
      </c>
      <c r="D26" s="99">
        <f>Iedzivotaju_skaits_struktura!C14</f>
        <v>27645</v>
      </c>
      <c r="E26" s="99">
        <f>Iedzivotaju_skaits_struktura!D14</f>
        <v>1187</v>
      </c>
      <c r="F26" s="99">
        <f>Iedzivotaju_skaits_struktura!E14</f>
        <v>2306</v>
      </c>
      <c r="G26" s="99">
        <f>Iedzivotaju_skaits_struktura!F14</f>
        <v>6257</v>
      </c>
      <c r="H26" s="101">
        <v>2523.0876090000002</v>
      </c>
      <c r="I26" s="101">
        <f t="shared" si="3"/>
        <v>469.79184409307697</v>
      </c>
      <c r="J26" s="101">
        <f>D26+($E$6*E26)+($E$7*F26)+($E$8*G26)+($E$9*H26)</f>
        <v>46405.413165680002</v>
      </c>
      <c r="K26" s="238">
        <f t="shared" si="5"/>
        <v>279.86811546283542</v>
      </c>
      <c r="L26" s="231">
        <f t="shared" si="6"/>
        <v>7792437.3179718675</v>
      </c>
      <c r="M26" s="99">
        <f t="shared" si="7"/>
        <v>-267.92326827631297</v>
      </c>
      <c r="N26" s="99">
        <f t="shared" si="8"/>
        <v>160.75396096578777</v>
      </c>
      <c r="O26" s="223">
        <f t="shared" si="9"/>
        <v>7459853.9766369769</v>
      </c>
      <c r="P26" s="245">
        <f t="shared" si="10"/>
        <v>15252291.294608844</v>
      </c>
      <c r="Q26" s="268">
        <f t="shared" si="11"/>
        <v>328.674830243489</v>
      </c>
      <c r="R26" s="245">
        <f t="shared" si="12"/>
        <v>5194958.2119812453</v>
      </c>
      <c r="S26" s="250">
        <f t="shared" si="13"/>
        <v>111.94724618513416</v>
      </c>
      <c r="T26" s="251">
        <f t="shared" si="14"/>
        <v>20447249.506590091</v>
      </c>
      <c r="U26" s="154">
        <f t="shared" si="15"/>
        <v>440.62207642862319</v>
      </c>
      <c r="V26" s="161">
        <f t="shared" si="16"/>
        <v>25317900.483712677</v>
      </c>
      <c r="W26" s="251">
        <f t="shared" si="17"/>
        <v>2094145.3398133493</v>
      </c>
      <c r="X26" s="224">
        <f t="shared" si="18"/>
        <v>45.127177994012861</v>
      </c>
      <c r="Y26" s="272">
        <f t="shared" si="19"/>
        <v>9553999.3164503258</v>
      </c>
      <c r="Z26" s="318">
        <f t="shared" si="20"/>
        <v>22541394.846403439</v>
      </c>
      <c r="AA26" s="250">
        <f t="shared" si="21"/>
        <v>485.749254422636</v>
      </c>
      <c r="AB26" s="224">
        <f t="shared" si="22"/>
        <v>815.38776800157132</v>
      </c>
      <c r="AC26" s="110"/>
      <c r="AD26" s="161">
        <v>20314536.908762567</v>
      </c>
      <c r="AE26" s="55">
        <f t="shared" si="23"/>
        <v>2226857.9376408719</v>
      </c>
      <c r="AF26" s="64">
        <f t="shared" si="24"/>
        <v>0.1096189368058067</v>
      </c>
      <c r="AH26" s="41"/>
      <c r="AI26" s="41"/>
      <c r="AJ26" s="41"/>
    </row>
    <row r="27" spans="1:36" ht="15" customHeight="1">
      <c r="A27" s="15">
        <v>11</v>
      </c>
      <c r="B27" s="115" t="s">
        <v>4</v>
      </c>
      <c r="C27" s="99">
        <f>Vertetie_ienemumi!I16</f>
        <v>31008238.29747111</v>
      </c>
      <c r="D27" s="99">
        <f>Iedzivotaju_skaits_struktura!C15</f>
        <v>23113</v>
      </c>
      <c r="E27" s="99">
        <f>Iedzivotaju_skaits_struktura!D15</f>
        <v>2135</v>
      </c>
      <c r="F27" s="99">
        <f>Iedzivotaju_skaits_struktura!E15</f>
        <v>3415</v>
      </c>
      <c r="G27" s="99">
        <f>Iedzivotaju_skaits_struktura!F15</f>
        <v>3586</v>
      </c>
      <c r="H27" s="101">
        <v>243.12802099999999</v>
      </c>
      <c r="I27" s="101">
        <f t="shared" si="3"/>
        <v>1341.5929692152083</v>
      </c>
      <c r="J27" s="101">
        <f t="shared" ref="J27:J59" si="25">D27+($E$6*E27)+($E$7*F27)+($E$8*G27)+($E$9*H27)</f>
        <v>42264.994591920004</v>
      </c>
      <c r="K27" s="238">
        <f t="shared" si="5"/>
        <v>733.6624219845304</v>
      </c>
      <c r="L27" s="231">
        <f t="shared" si="6"/>
        <v>18604942.978482664</v>
      </c>
      <c r="M27" s="99">
        <f t="shared" si="7"/>
        <v>185.87103824538201</v>
      </c>
      <c r="N27" s="99">
        <f t="shared" si="8"/>
        <v>-111.52262294722921</v>
      </c>
      <c r="O27" s="223">
        <f t="shared" si="9"/>
        <v>-4713503.0557413762</v>
      </c>
      <c r="P27" s="245">
        <f t="shared" si="10"/>
        <v>13891439.922741286</v>
      </c>
      <c r="Q27" s="268">
        <f t="shared" si="11"/>
        <v>328.67483024348894</v>
      </c>
      <c r="R27" s="245">
        <f t="shared" si="12"/>
        <v>12403295.318988444</v>
      </c>
      <c r="S27" s="250">
        <f t="shared" si="13"/>
        <v>293.4649687938122</v>
      </c>
      <c r="T27" s="251">
        <f t="shared" si="14"/>
        <v>26294735.241729729</v>
      </c>
      <c r="U27" s="154">
        <f t="shared" si="15"/>
        <v>622.13979903730115</v>
      </c>
      <c r="V27" s="161">
        <f t="shared" si="16"/>
        <v>3879353.8694018209</v>
      </c>
      <c r="W27" s="251">
        <f t="shared" si="17"/>
        <v>320876.95550904528</v>
      </c>
      <c r="X27" s="224">
        <f t="shared" si="18"/>
        <v>7.5920264182498869</v>
      </c>
      <c r="Y27" s="272">
        <f t="shared" si="19"/>
        <v>-4392626.1002323311</v>
      </c>
      <c r="Z27" s="318">
        <f t="shared" si="20"/>
        <v>26615612.197238781</v>
      </c>
      <c r="AA27" s="250">
        <f t="shared" si="21"/>
        <v>629.73182545555119</v>
      </c>
      <c r="AB27" s="224">
        <f t="shared" si="22"/>
        <v>1151.5429497355938</v>
      </c>
      <c r="AC27" s="110"/>
      <c r="AD27" s="161">
        <v>22324502.055604186</v>
      </c>
      <c r="AE27" s="55">
        <f t="shared" si="23"/>
        <v>4291110.1416345946</v>
      </c>
      <c r="AF27" s="64">
        <f t="shared" si="24"/>
        <v>0.19221526782306819</v>
      </c>
      <c r="AH27" s="41"/>
      <c r="AI27" s="41"/>
      <c r="AJ27" s="41"/>
    </row>
    <row r="28" spans="1:36" ht="15" customHeight="1">
      <c r="A28" s="15">
        <v>12</v>
      </c>
      <c r="B28" s="115" t="s">
        <v>5</v>
      </c>
      <c r="C28" s="99">
        <f>Vertetie_ienemumi!I17</f>
        <v>10513753.141456453</v>
      </c>
      <c r="D28" s="99">
        <f>Iedzivotaju_skaits_struktura!C16</f>
        <v>19661</v>
      </c>
      <c r="E28" s="99">
        <f>Iedzivotaju_skaits_struktura!D16</f>
        <v>1034</v>
      </c>
      <c r="F28" s="99">
        <f>Iedzivotaju_skaits_struktura!E16</f>
        <v>1956</v>
      </c>
      <c r="G28" s="99">
        <f>Iedzivotaju_skaits_struktura!F16</f>
        <v>4298</v>
      </c>
      <c r="H28" s="101">
        <v>2386.8544040000002</v>
      </c>
      <c r="I28" s="101">
        <f t="shared" si="3"/>
        <v>534.7516983600251</v>
      </c>
      <c r="J28" s="101">
        <f t="shared" si="25"/>
        <v>35265.658694080004</v>
      </c>
      <c r="K28" s="238">
        <f t="shared" si="5"/>
        <v>298.13006564432561</v>
      </c>
      <c r="L28" s="231">
        <f t="shared" si="6"/>
        <v>6308251.8848738717</v>
      </c>
      <c r="M28" s="99">
        <f t="shared" si="7"/>
        <v>-249.66131809482278</v>
      </c>
      <c r="N28" s="99">
        <f t="shared" si="8"/>
        <v>149.79679085689367</v>
      </c>
      <c r="O28" s="223">
        <f t="shared" si="9"/>
        <v>5282682.499827696</v>
      </c>
      <c r="P28" s="245">
        <f t="shared" si="10"/>
        <v>11590934.384701569</v>
      </c>
      <c r="Q28" s="268">
        <f t="shared" si="11"/>
        <v>328.67483024348905</v>
      </c>
      <c r="R28" s="245">
        <f t="shared" si="12"/>
        <v>4205501.2565825814</v>
      </c>
      <c r="S28" s="250">
        <f t="shared" si="13"/>
        <v>119.25202625773024</v>
      </c>
      <c r="T28" s="251">
        <f t="shared" si="14"/>
        <v>15796435.641284149</v>
      </c>
      <c r="U28" s="154">
        <f t="shared" si="15"/>
        <v>447.92685650121928</v>
      </c>
      <c r="V28" s="161">
        <f t="shared" si="16"/>
        <v>18596245.094540209</v>
      </c>
      <c r="W28" s="251">
        <f t="shared" si="17"/>
        <v>1538170.1981098673</v>
      </c>
      <c r="X28" s="224">
        <f t="shared" si="18"/>
        <v>43.616658672196522</v>
      </c>
      <c r="Y28" s="272">
        <f t="shared" si="19"/>
        <v>6820852.6979375631</v>
      </c>
      <c r="Z28" s="318">
        <f t="shared" si="20"/>
        <v>17334605.839394018</v>
      </c>
      <c r="AA28" s="250">
        <f t="shared" si="21"/>
        <v>491.54351517341581</v>
      </c>
      <c r="AB28" s="224">
        <f t="shared" si="22"/>
        <v>881.67467775769376</v>
      </c>
      <c r="AC28" s="110"/>
      <c r="AD28" s="161">
        <v>15633401.544015154</v>
      </c>
      <c r="AE28" s="55">
        <f t="shared" si="23"/>
        <v>1701204.2953788638</v>
      </c>
      <c r="AF28" s="64">
        <f t="shared" si="24"/>
        <v>0.10881856329150108</v>
      </c>
      <c r="AH28" s="41"/>
      <c r="AI28" s="41"/>
      <c r="AJ28" s="41"/>
    </row>
    <row r="29" spans="1:36" ht="15" customHeight="1">
      <c r="A29" s="15">
        <v>13</v>
      </c>
      <c r="B29" s="113" t="s">
        <v>6</v>
      </c>
      <c r="C29" s="99">
        <f>Vertetie_ienemumi!I18</f>
        <v>32901212.950881772</v>
      </c>
      <c r="D29" s="99">
        <f>Iedzivotaju_skaits_struktura!C17</f>
        <v>43734</v>
      </c>
      <c r="E29" s="99">
        <f>Iedzivotaju_skaits_struktura!D17</f>
        <v>2967</v>
      </c>
      <c r="F29" s="99">
        <f>Iedzivotaju_skaits_struktura!E17</f>
        <v>5165</v>
      </c>
      <c r="G29" s="99">
        <f>Iedzivotaju_skaits_struktura!F17</f>
        <v>8663</v>
      </c>
      <c r="H29" s="101">
        <v>2173.2213430000002</v>
      </c>
      <c r="I29" s="101">
        <f t="shared" si="3"/>
        <v>752.3028524919232</v>
      </c>
      <c r="J29" s="101">
        <f t="shared" si="25"/>
        <v>77228.596441359987</v>
      </c>
      <c r="K29" s="238">
        <f t="shared" si="5"/>
        <v>426.02370711040703</v>
      </c>
      <c r="L29" s="231">
        <f t="shared" si="6"/>
        <v>19740727.770529062</v>
      </c>
      <c r="M29" s="99">
        <f t="shared" si="7"/>
        <v>-121.76767662874136</v>
      </c>
      <c r="N29" s="99">
        <f t="shared" si="8"/>
        <v>73.060605977244805</v>
      </c>
      <c r="O29" s="223">
        <f t="shared" si="9"/>
        <v>5642368.0547778523</v>
      </c>
      <c r="P29" s="245">
        <f t="shared" si="10"/>
        <v>25383095.825306915</v>
      </c>
      <c r="Q29" s="268">
        <f t="shared" si="11"/>
        <v>328.67483024348905</v>
      </c>
      <c r="R29" s="245">
        <f t="shared" si="12"/>
        <v>13160485.18035271</v>
      </c>
      <c r="S29" s="250">
        <f t="shared" si="13"/>
        <v>170.40948284416285</v>
      </c>
      <c r="T29" s="251">
        <f t="shared" si="14"/>
        <v>38543581.005659625</v>
      </c>
      <c r="U29" s="154">
        <f t="shared" si="15"/>
        <v>499.08431308765188</v>
      </c>
      <c r="V29" s="161">
        <f t="shared" si="16"/>
        <v>30847044.969900433</v>
      </c>
      <c r="W29" s="251">
        <f t="shared" si="17"/>
        <v>2551483.110232092</v>
      </c>
      <c r="X29" s="224">
        <f t="shared" si="18"/>
        <v>33.038061389208913</v>
      </c>
      <c r="Y29" s="272">
        <f t="shared" si="19"/>
        <v>8193851.1650099438</v>
      </c>
      <c r="Z29" s="318">
        <f t="shared" si="20"/>
        <v>41095064.115891717</v>
      </c>
      <c r="AA29" s="250">
        <f t="shared" si="21"/>
        <v>532.12237447686084</v>
      </c>
      <c r="AB29" s="224">
        <f t="shared" si="22"/>
        <v>939.65939808596784</v>
      </c>
      <c r="AC29" s="110"/>
      <c r="AD29" s="161">
        <v>36229897.950192347</v>
      </c>
      <c r="AE29" s="55">
        <f t="shared" si="23"/>
        <v>4865166.1656993702</v>
      </c>
      <c r="AF29" s="64">
        <f t="shared" si="24"/>
        <v>0.13428594726896104</v>
      </c>
      <c r="AH29" s="41"/>
      <c r="AI29" s="41"/>
      <c r="AJ29" s="41"/>
    </row>
    <row r="30" spans="1:36" ht="15" customHeight="1">
      <c r="A30" s="15">
        <v>14</v>
      </c>
      <c r="B30" s="113" t="s">
        <v>7</v>
      </c>
      <c r="C30" s="99">
        <f>Vertetie_ienemumi!I19</f>
        <v>34120467.275998443</v>
      </c>
      <c r="D30" s="99">
        <f>Iedzivotaju_skaits_struktura!C18</f>
        <v>44343</v>
      </c>
      <c r="E30" s="99">
        <f>Iedzivotaju_skaits_struktura!D18</f>
        <v>3057</v>
      </c>
      <c r="F30" s="99">
        <f>Iedzivotaju_skaits_struktura!E18</f>
        <v>5011</v>
      </c>
      <c r="G30" s="99">
        <f>Iedzivotaju_skaits_struktura!F18</f>
        <v>9257</v>
      </c>
      <c r="H30" s="101">
        <v>2666.4990360000002</v>
      </c>
      <c r="I30" s="101">
        <f t="shared" si="3"/>
        <v>769.46682173056502</v>
      </c>
      <c r="J30" s="101">
        <f t="shared" si="25"/>
        <v>78735.498534719984</v>
      </c>
      <c r="K30" s="238">
        <f t="shared" si="5"/>
        <v>433.35557545180649</v>
      </c>
      <c r="L30" s="231">
        <f t="shared" si="6"/>
        <v>20472280.365599066</v>
      </c>
      <c r="M30" s="99">
        <f t="shared" si="7"/>
        <v>-114.4358082873419</v>
      </c>
      <c r="N30" s="99">
        <f t="shared" si="8"/>
        <v>68.661484972405134</v>
      </c>
      <c r="O30" s="223">
        <f t="shared" si="9"/>
        <v>5406096.2494365023</v>
      </c>
      <c r="P30" s="245">
        <f t="shared" si="10"/>
        <v>25878376.615035567</v>
      </c>
      <c r="Q30" s="268">
        <f t="shared" si="11"/>
        <v>328.674830243489</v>
      </c>
      <c r="R30" s="245">
        <f t="shared" si="12"/>
        <v>13648186.910399377</v>
      </c>
      <c r="S30" s="250">
        <f t="shared" si="13"/>
        <v>173.34223018072259</v>
      </c>
      <c r="T30" s="251">
        <f t="shared" si="14"/>
        <v>39526563.525434941</v>
      </c>
      <c r="U30" s="154">
        <f t="shared" si="15"/>
        <v>502.01706042421154</v>
      </c>
      <c r="V30" s="161">
        <f t="shared" si="16"/>
        <v>30871661.279954761</v>
      </c>
      <c r="W30" s="251">
        <f t="shared" si="17"/>
        <v>2553519.2242067414</v>
      </c>
      <c r="X30" s="224">
        <f t="shared" si="18"/>
        <v>32.431613080861062</v>
      </c>
      <c r="Y30" s="272">
        <f t="shared" si="19"/>
        <v>7959615.4736432433</v>
      </c>
      <c r="Z30" s="318">
        <f t="shared" si="20"/>
        <v>42080082.749641687</v>
      </c>
      <c r="AA30" s="250">
        <f t="shared" si="21"/>
        <v>534.44867350507263</v>
      </c>
      <c r="AB30" s="224">
        <f t="shared" si="22"/>
        <v>948.96788105544704</v>
      </c>
      <c r="AC30" s="110"/>
      <c r="AD30" s="161">
        <v>36863420.034293696</v>
      </c>
      <c r="AE30" s="55">
        <f t="shared" si="23"/>
        <v>5216662.7153479904</v>
      </c>
      <c r="AF30" s="64">
        <f t="shared" si="24"/>
        <v>0.14151325922811764</v>
      </c>
      <c r="AH30" s="41"/>
      <c r="AI30" s="41"/>
      <c r="AJ30" s="41"/>
    </row>
    <row r="31" spans="1:36" ht="15" customHeight="1">
      <c r="A31" s="15">
        <v>15</v>
      </c>
      <c r="B31" s="113" t="s">
        <v>82</v>
      </c>
      <c r="C31" s="99">
        <f>Vertetie_ienemumi!I20</f>
        <v>24118150.658356786</v>
      </c>
      <c r="D31" s="99">
        <f>Iedzivotaju_skaits_struktura!C19</f>
        <v>34794</v>
      </c>
      <c r="E31" s="99">
        <f>Iedzivotaju_skaits_struktura!D19</f>
        <v>2165</v>
      </c>
      <c r="F31" s="99">
        <f>Iedzivotaju_skaits_struktura!E19</f>
        <v>3921</v>
      </c>
      <c r="G31" s="99">
        <f>Iedzivotaju_skaits_struktura!F19</f>
        <v>7758</v>
      </c>
      <c r="H31" s="101">
        <v>3590.7040069999998</v>
      </c>
      <c r="I31" s="101">
        <f t="shared" si="3"/>
        <v>693.1698183122603</v>
      </c>
      <c r="J31" s="101">
        <f t="shared" si="25"/>
        <v>63841.350090639993</v>
      </c>
      <c r="K31" s="238">
        <f t="shared" si="5"/>
        <v>377.78259112807882</v>
      </c>
      <c r="L31" s="231">
        <f t="shared" si="6"/>
        <v>14470890.395014072</v>
      </c>
      <c r="M31" s="99">
        <f t="shared" si="7"/>
        <v>-170.00879261106957</v>
      </c>
      <c r="N31" s="99">
        <f t="shared" si="8"/>
        <v>102.00527556664174</v>
      </c>
      <c r="O31" s="223">
        <f t="shared" si="9"/>
        <v>6512154.508542181</v>
      </c>
      <c r="P31" s="245">
        <f t="shared" si="10"/>
        <v>20983044.903556254</v>
      </c>
      <c r="Q31" s="268">
        <f t="shared" si="11"/>
        <v>328.67483024348905</v>
      </c>
      <c r="R31" s="245">
        <f t="shared" si="12"/>
        <v>9647260.2633427139</v>
      </c>
      <c r="S31" s="250">
        <f t="shared" si="13"/>
        <v>151.11303645123152</v>
      </c>
      <c r="T31" s="251">
        <f t="shared" si="14"/>
        <v>30630305.166898966</v>
      </c>
      <c r="U31" s="154">
        <f t="shared" si="15"/>
        <v>479.78786669472055</v>
      </c>
      <c r="V31" s="161">
        <f t="shared" si="16"/>
        <v>28579619.845335696</v>
      </c>
      <c r="W31" s="251">
        <f t="shared" si="17"/>
        <v>2363935.2619799199</v>
      </c>
      <c r="X31" s="224">
        <f t="shared" si="18"/>
        <v>37.028278045869598</v>
      </c>
      <c r="Y31" s="272">
        <f t="shared" si="19"/>
        <v>8876089.7705221009</v>
      </c>
      <c r="Z31" s="318">
        <f t="shared" si="20"/>
        <v>32994240.428878888</v>
      </c>
      <c r="AA31" s="250">
        <f t="shared" si="21"/>
        <v>516.81614474059018</v>
      </c>
      <c r="AB31" s="224">
        <f t="shared" si="22"/>
        <v>948.27385264352733</v>
      </c>
      <c r="AC31" s="110"/>
      <c r="AD31" s="161">
        <v>29143659.027703755</v>
      </c>
      <c r="AE31" s="55">
        <f t="shared" si="23"/>
        <v>3850581.4011751339</v>
      </c>
      <c r="AF31" s="64">
        <f t="shared" si="24"/>
        <v>0.13212415769463948</v>
      </c>
      <c r="AH31" s="41"/>
      <c r="AI31" s="41"/>
      <c r="AJ31" s="41"/>
    </row>
    <row r="32" spans="1:36" ht="15" customHeight="1">
      <c r="A32" s="15">
        <v>16</v>
      </c>
      <c r="B32" s="113" t="s">
        <v>8</v>
      </c>
      <c r="C32" s="99">
        <f>Vertetie_ienemumi!I21</f>
        <v>24497446.634787053</v>
      </c>
      <c r="D32" s="99">
        <f>Iedzivotaju_skaits_struktura!C20</f>
        <v>29910</v>
      </c>
      <c r="E32" s="99">
        <f>Iedzivotaju_skaits_struktura!D20</f>
        <v>1970</v>
      </c>
      <c r="F32" s="99">
        <f>Iedzivotaju_skaits_struktura!E20</f>
        <v>3304</v>
      </c>
      <c r="G32" s="99">
        <f>Iedzivotaju_skaits_struktura!F20</f>
        <v>6373</v>
      </c>
      <c r="H32" s="101">
        <v>1628.143284</v>
      </c>
      <c r="I32" s="101">
        <f t="shared" si="3"/>
        <v>819.03867050441499</v>
      </c>
      <c r="J32" s="101">
        <f t="shared" si="25"/>
        <v>52481.637791679997</v>
      </c>
      <c r="K32" s="238">
        <f t="shared" si="5"/>
        <v>466.78129085885109</v>
      </c>
      <c r="L32" s="231">
        <f t="shared" si="6"/>
        <v>14698467.980872231</v>
      </c>
      <c r="M32" s="99">
        <f t="shared" si="7"/>
        <v>-81.010092880297293</v>
      </c>
      <c r="N32" s="99">
        <f t="shared" si="8"/>
        <v>48.606055728178376</v>
      </c>
      <c r="O32" s="223">
        <f t="shared" si="9"/>
        <v>2550925.4112084704</v>
      </c>
      <c r="P32" s="245">
        <f t="shared" si="10"/>
        <v>17249393.392080702</v>
      </c>
      <c r="Q32" s="268">
        <f t="shared" si="11"/>
        <v>328.67483024348905</v>
      </c>
      <c r="R32" s="245">
        <f t="shared" si="12"/>
        <v>9798978.6539148223</v>
      </c>
      <c r="S32" s="250">
        <f t="shared" si="13"/>
        <v>186.71251634354047</v>
      </c>
      <c r="T32" s="251">
        <f t="shared" si="14"/>
        <v>27048372.045995526</v>
      </c>
      <c r="U32" s="154">
        <f t="shared" si="15"/>
        <v>515.38734658702958</v>
      </c>
      <c r="V32" s="161">
        <f t="shared" si="16"/>
        <v>18823462.15046357</v>
      </c>
      <c r="W32" s="251">
        <f t="shared" si="17"/>
        <v>1556964.2343331364</v>
      </c>
      <c r="X32" s="224">
        <f t="shared" si="18"/>
        <v>29.666837771209277</v>
      </c>
      <c r="Y32" s="272">
        <f t="shared" si="19"/>
        <v>4107889.6455416065</v>
      </c>
      <c r="Z32" s="318">
        <f t="shared" si="20"/>
        <v>28605336.280328661</v>
      </c>
      <c r="AA32" s="250">
        <f t="shared" si="21"/>
        <v>545.05418435823879</v>
      </c>
      <c r="AB32" s="224">
        <f t="shared" si="22"/>
        <v>956.38035039547515</v>
      </c>
      <c r="AC32" s="110"/>
      <c r="AD32" s="161">
        <v>25653207.614847228</v>
      </c>
      <c r="AE32" s="55">
        <f t="shared" si="23"/>
        <v>2952128.6654814333</v>
      </c>
      <c r="AF32" s="64">
        <f t="shared" si="24"/>
        <v>0.11507834457991284</v>
      </c>
      <c r="AH32" s="41"/>
      <c r="AI32" s="41"/>
      <c r="AJ32" s="41"/>
    </row>
    <row r="33" spans="1:36" ht="15" customHeight="1">
      <c r="A33" s="15">
        <v>17</v>
      </c>
      <c r="B33" s="113" t="s">
        <v>9</v>
      </c>
      <c r="C33" s="99">
        <f>Vertetie_ienemumi!I22</f>
        <v>13575950.52000474</v>
      </c>
      <c r="D33" s="99">
        <f>Iedzivotaju_skaits_struktura!C21</f>
        <v>20265</v>
      </c>
      <c r="E33" s="99">
        <f>Iedzivotaju_skaits_struktura!D21</f>
        <v>1262</v>
      </c>
      <c r="F33" s="99">
        <f>Iedzivotaju_skaits_struktura!E21</f>
        <v>2112</v>
      </c>
      <c r="G33" s="99">
        <f>Iedzivotaju_skaits_struktura!F21</f>
        <v>4236</v>
      </c>
      <c r="H33" s="101">
        <v>1871.8673040000001</v>
      </c>
      <c r="I33" s="101">
        <f t="shared" si="3"/>
        <v>669.92107179890161</v>
      </c>
      <c r="J33" s="101">
        <f t="shared" si="25"/>
        <v>36083.078302080001</v>
      </c>
      <c r="K33" s="238">
        <f t="shared" si="5"/>
        <v>376.24147270223773</v>
      </c>
      <c r="L33" s="231">
        <f t="shared" si="6"/>
        <v>8145570.3120028432</v>
      </c>
      <c r="M33" s="99">
        <f t="shared" si="7"/>
        <v>-171.54991103691066</v>
      </c>
      <c r="N33" s="99">
        <f t="shared" si="8"/>
        <v>102.92994662214639</v>
      </c>
      <c r="O33" s="223">
        <f t="shared" si="9"/>
        <v>3714029.3235958233</v>
      </c>
      <c r="P33" s="245">
        <f t="shared" si="10"/>
        <v>11859599.635598667</v>
      </c>
      <c r="Q33" s="268">
        <f t="shared" si="11"/>
        <v>328.67483024348905</v>
      </c>
      <c r="R33" s="245">
        <f t="shared" si="12"/>
        <v>5430380.2080018967</v>
      </c>
      <c r="S33" s="250">
        <f t="shared" si="13"/>
        <v>150.49658908089512</v>
      </c>
      <c r="T33" s="251">
        <f t="shared" si="14"/>
        <v>17289979.843600564</v>
      </c>
      <c r="U33" s="154">
        <f t="shared" si="15"/>
        <v>479.17141932438415</v>
      </c>
      <c r="V33" s="161">
        <f t="shared" si="16"/>
        <v>16208785.810447067</v>
      </c>
      <c r="W33" s="251">
        <f t="shared" si="17"/>
        <v>1340693.8419248776</v>
      </c>
      <c r="X33" s="224">
        <f t="shared" si="18"/>
        <v>37.155750146948897</v>
      </c>
      <c r="Y33" s="272">
        <f t="shared" si="19"/>
        <v>5054723.1655207006</v>
      </c>
      <c r="Z33" s="318">
        <f t="shared" si="20"/>
        <v>18630673.68552544</v>
      </c>
      <c r="AA33" s="250">
        <f t="shared" si="21"/>
        <v>516.32716947133304</v>
      </c>
      <c r="AB33" s="224">
        <f t="shared" si="22"/>
        <v>919.35226674194121</v>
      </c>
      <c r="AC33" s="110"/>
      <c r="AD33" s="161">
        <v>16653304.616182085</v>
      </c>
      <c r="AE33" s="55">
        <f t="shared" si="23"/>
        <v>1977369.0693433546</v>
      </c>
      <c r="AF33" s="64">
        <f t="shared" si="24"/>
        <v>0.11873733861938351</v>
      </c>
      <c r="AH33" s="41"/>
      <c r="AI33" s="41"/>
      <c r="AJ33" s="41"/>
    </row>
    <row r="34" spans="1:36" ht="15" customHeight="1">
      <c r="A34" s="15">
        <v>18</v>
      </c>
      <c r="B34" s="113" t="s">
        <v>11</v>
      </c>
      <c r="C34" s="99">
        <f>Vertetie_ienemumi!I23</f>
        <v>28773983.87039306</v>
      </c>
      <c r="D34" s="99">
        <f>Iedzivotaju_skaits_struktura!C22</f>
        <v>33655</v>
      </c>
      <c r="E34" s="99">
        <f>Iedzivotaju_skaits_struktura!D22</f>
        <v>2470</v>
      </c>
      <c r="F34" s="99">
        <f>Iedzivotaju_skaits_struktura!E22</f>
        <v>3890</v>
      </c>
      <c r="G34" s="99">
        <f>Iedzivotaju_skaits_struktura!F22</f>
        <v>6167</v>
      </c>
      <c r="H34" s="101">
        <v>1602.8036460000001</v>
      </c>
      <c r="I34" s="101">
        <f t="shared" si="3"/>
        <v>854.96906463803475</v>
      </c>
      <c r="J34" s="101">
        <f t="shared" si="25"/>
        <v>59116.041541920007</v>
      </c>
      <c r="K34" s="238">
        <f t="shared" si="5"/>
        <v>486.73732408129911</v>
      </c>
      <c r="L34" s="231">
        <f t="shared" si="6"/>
        <v>17264390.322235834</v>
      </c>
      <c r="M34" s="99">
        <f t="shared" si="7"/>
        <v>-61.05405965784928</v>
      </c>
      <c r="N34" s="99">
        <f t="shared" si="8"/>
        <v>36.632435794709565</v>
      </c>
      <c r="O34" s="223">
        <f t="shared" si="9"/>
        <v>2165564.5962217683</v>
      </c>
      <c r="P34" s="245">
        <f t="shared" si="10"/>
        <v>19429954.918457601</v>
      </c>
      <c r="Q34" s="268">
        <f t="shared" si="11"/>
        <v>328.674830243489</v>
      </c>
      <c r="R34" s="245">
        <f t="shared" si="12"/>
        <v>11509593.548157224</v>
      </c>
      <c r="S34" s="250">
        <f t="shared" si="13"/>
        <v>194.69492963251966</v>
      </c>
      <c r="T34" s="251">
        <f t="shared" si="14"/>
        <v>30939548.466614828</v>
      </c>
      <c r="U34" s="154">
        <f t="shared" si="15"/>
        <v>523.36975987600863</v>
      </c>
      <c r="V34" s="161">
        <f t="shared" si="16"/>
        <v>20023286.015658338</v>
      </c>
      <c r="W34" s="251">
        <f t="shared" si="17"/>
        <v>1656206.4901240878</v>
      </c>
      <c r="X34" s="224">
        <f t="shared" si="18"/>
        <v>28.016194030001969</v>
      </c>
      <c r="Y34" s="272">
        <f t="shared" si="19"/>
        <v>3821771.0863458561</v>
      </c>
      <c r="Z34" s="318">
        <f t="shared" si="20"/>
        <v>32595754.956738915</v>
      </c>
      <c r="AA34" s="250">
        <f t="shared" si="21"/>
        <v>551.38595390601063</v>
      </c>
      <c r="AB34" s="224">
        <f t="shared" si="22"/>
        <v>968.52636923901105</v>
      </c>
      <c r="AC34" s="110"/>
      <c r="AD34" s="161">
        <v>28626846.656402249</v>
      </c>
      <c r="AE34" s="55">
        <f t="shared" si="23"/>
        <v>3968908.3003366664</v>
      </c>
      <c r="AF34" s="64">
        <f t="shared" si="24"/>
        <v>0.1386428742213226</v>
      </c>
      <c r="AH34" s="41"/>
      <c r="AI34" s="41"/>
      <c r="AJ34" s="41"/>
    </row>
    <row r="35" spans="1:36" ht="15" customHeight="1">
      <c r="A35" s="15">
        <v>19</v>
      </c>
      <c r="B35" s="113" t="s">
        <v>10</v>
      </c>
      <c r="C35" s="99">
        <f>Vertetie_ienemumi!I24</f>
        <v>27852293.419206738</v>
      </c>
      <c r="D35" s="99">
        <f>Iedzivotaju_skaits_struktura!C23</f>
        <v>42198</v>
      </c>
      <c r="E35" s="99">
        <f>Iedzivotaju_skaits_struktura!D23</f>
        <v>2754</v>
      </c>
      <c r="F35" s="99">
        <f>Iedzivotaju_skaits_struktura!E23</f>
        <v>4713</v>
      </c>
      <c r="G35" s="99">
        <f>Iedzivotaju_skaits_struktura!F23</f>
        <v>8777</v>
      </c>
      <c r="H35" s="101">
        <v>2994.677275</v>
      </c>
      <c r="I35" s="101">
        <f t="shared" si="3"/>
        <v>660.03823449468553</v>
      </c>
      <c r="J35" s="101">
        <f t="shared" si="25"/>
        <v>75053.629457999996</v>
      </c>
      <c r="K35" s="238">
        <f t="shared" si="5"/>
        <v>371.09855473135883</v>
      </c>
      <c r="L35" s="231">
        <f t="shared" si="6"/>
        <v>16711376.051524043</v>
      </c>
      <c r="M35" s="99">
        <f t="shared" si="7"/>
        <v>-176.69282900778956</v>
      </c>
      <c r="N35" s="99">
        <f t="shared" si="8"/>
        <v>106.01569740467373</v>
      </c>
      <c r="O35" s="223">
        <f t="shared" si="9"/>
        <v>7956862.8697418338</v>
      </c>
      <c r="P35" s="245">
        <f t="shared" si="10"/>
        <v>24668238.921265878</v>
      </c>
      <c r="Q35" s="268">
        <f t="shared" si="11"/>
        <v>328.67483024348905</v>
      </c>
      <c r="R35" s="245">
        <f t="shared" si="12"/>
        <v>11140917.367682695</v>
      </c>
      <c r="S35" s="250">
        <f t="shared" si="13"/>
        <v>148.43942189254355</v>
      </c>
      <c r="T35" s="251">
        <f t="shared" si="14"/>
        <v>35809156.288948573</v>
      </c>
      <c r="U35" s="154">
        <f t="shared" si="15"/>
        <v>477.11425213603258</v>
      </c>
      <c r="V35" s="161">
        <f t="shared" si="16"/>
        <v>34100640.455647789</v>
      </c>
      <c r="W35" s="251">
        <f t="shared" si="17"/>
        <v>2820601.0739628836</v>
      </c>
      <c r="X35" s="224">
        <f t="shared" si="18"/>
        <v>37.581141569459895</v>
      </c>
      <c r="Y35" s="272">
        <f t="shared" si="19"/>
        <v>10777463.943704717</v>
      </c>
      <c r="Z35" s="318">
        <f t="shared" si="20"/>
        <v>38629757.362911455</v>
      </c>
      <c r="AA35" s="250">
        <f t="shared" si="21"/>
        <v>514.69539370549251</v>
      </c>
      <c r="AB35" s="224">
        <f t="shared" si="22"/>
        <v>915.4404797125801</v>
      </c>
      <c r="AC35" s="110"/>
      <c r="AD35" s="161">
        <v>33986337.57259924</v>
      </c>
      <c r="AE35" s="55">
        <f t="shared" si="23"/>
        <v>4643419.7903122157</v>
      </c>
      <c r="AF35" s="64">
        <f t="shared" si="24"/>
        <v>0.1366260715910701</v>
      </c>
      <c r="AH35" s="41"/>
      <c r="AI35" s="41"/>
      <c r="AJ35" s="41"/>
    </row>
    <row r="36" spans="1:36" ht="15" customHeight="1">
      <c r="A36" s="15">
        <v>20</v>
      </c>
      <c r="B36" s="118" t="s">
        <v>12</v>
      </c>
      <c r="C36" s="99">
        <f>Vertetie_ienemumi!I25</f>
        <v>9781416.7735274248</v>
      </c>
      <c r="D36" s="99">
        <f>Iedzivotaju_skaits_struktura!C24</f>
        <v>22931</v>
      </c>
      <c r="E36" s="99">
        <f>Iedzivotaju_skaits_struktura!D24</f>
        <v>964</v>
      </c>
      <c r="F36" s="99">
        <f>Iedzivotaju_skaits_struktura!E24</f>
        <v>2051</v>
      </c>
      <c r="G36" s="99">
        <f>Iedzivotaju_skaits_struktura!F24</f>
        <v>5537</v>
      </c>
      <c r="H36" s="101">
        <v>2289.6065520000002</v>
      </c>
      <c r="I36" s="101">
        <f t="shared" si="3"/>
        <v>426.55866615182174</v>
      </c>
      <c r="J36" s="101">
        <f t="shared" si="25"/>
        <v>39450.601959039996</v>
      </c>
      <c r="K36" s="238">
        <f t="shared" si="5"/>
        <v>247.94087511473421</v>
      </c>
      <c r="L36" s="231">
        <f t="shared" si="6"/>
        <v>5868850.0641164547</v>
      </c>
      <c r="M36" s="99">
        <f t="shared" si="7"/>
        <v>-299.85050862441415</v>
      </c>
      <c r="N36" s="99">
        <f t="shared" si="8"/>
        <v>179.91030517464847</v>
      </c>
      <c r="O36" s="223">
        <f t="shared" si="9"/>
        <v>7097569.8377744704</v>
      </c>
      <c r="P36" s="245">
        <f t="shared" si="10"/>
        <v>12966419.901890926</v>
      </c>
      <c r="Q36" s="268">
        <f t="shared" si="11"/>
        <v>328.674830243489</v>
      </c>
      <c r="R36" s="245">
        <f t="shared" si="12"/>
        <v>3912566.7094109701</v>
      </c>
      <c r="S36" s="250">
        <f t="shared" si="13"/>
        <v>99.176350045893699</v>
      </c>
      <c r="T36" s="251">
        <f t="shared" si="14"/>
        <v>16878986.611301895</v>
      </c>
      <c r="U36" s="154">
        <f t="shared" si="15"/>
        <v>427.85118028938268</v>
      </c>
      <c r="V36" s="161">
        <f t="shared" si="16"/>
        <v>22783038.165448155</v>
      </c>
      <c r="W36" s="251">
        <f t="shared" si="17"/>
        <v>1884476.6860370596</v>
      </c>
      <c r="X36" s="224">
        <f t="shared" si="18"/>
        <v>47.768008406909416</v>
      </c>
      <c r="Y36" s="272">
        <f t="shared" si="19"/>
        <v>8982046.5238115303</v>
      </c>
      <c r="Z36" s="318">
        <f t="shared" si="20"/>
        <v>18763463.297338955</v>
      </c>
      <c r="AA36" s="250">
        <f t="shared" si="21"/>
        <v>475.6191886962921</v>
      </c>
      <c r="AB36" s="224">
        <f t="shared" si="22"/>
        <v>818.25752463211177</v>
      </c>
      <c r="AC36" s="110"/>
      <c r="AD36" s="161">
        <v>17000080.172910575</v>
      </c>
      <c r="AE36" s="55">
        <f t="shared" si="23"/>
        <v>1763383.1244283803</v>
      </c>
      <c r="AF36" s="64">
        <f t="shared" si="24"/>
        <v>0.10372792989754887</v>
      </c>
      <c r="AH36" s="41"/>
      <c r="AI36" s="41"/>
      <c r="AJ36" s="41"/>
    </row>
    <row r="37" spans="1:36" ht="15" customHeight="1">
      <c r="A37" s="15">
        <v>21</v>
      </c>
      <c r="B37" s="113" t="s">
        <v>13</v>
      </c>
      <c r="C37" s="99">
        <f>Vertetie_ienemumi!I26</f>
        <v>18277107.277151745</v>
      </c>
      <c r="D37" s="99">
        <f>Iedzivotaju_skaits_struktura!C25</f>
        <v>28960</v>
      </c>
      <c r="E37" s="99">
        <f>Iedzivotaju_skaits_struktura!D25</f>
        <v>1830</v>
      </c>
      <c r="F37" s="99">
        <f>Iedzivotaju_skaits_struktura!E25</f>
        <v>3303</v>
      </c>
      <c r="G37" s="99">
        <f>Iedzivotaju_skaits_struktura!F25</f>
        <v>6078</v>
      </c>
      <c r="H37" s="101">
        <v>2504.1453280000001</v>
      </c>
      <c r="I37" s="101">
        <f t="shared" si="3"/>
        <v>631.11558277457686</v>
      </c>
      <c r="J37" s="101">
        <f t="shared" si="25"/>
        <v>52314.00089856</v>
      </c>
      <c r="K37" s="238">
        <f t="shared" si="5"/>
        <v>349.37314988758283</v>
      </c>
      <c r="L37" s="231">
        <f t="shared" si="6"/>
        <v>10966264.366291046</v>
      </c>
      <c r="M37" s="99">
        <f t="shared" si="7"/>
        <v>-198.41823385156556</v>
      </c>
      <c r="N37" s="99">
        <f t="shared" si="8"/>
        <v>119.05094031093932</v>
      </c>
      <c r="O37" s="223">
        <f t="shared" si="9"/>
        <v>6228030.9984008931</v>
      </c>
      <c r="P37" s="245">
        <f t="shared" si="10"/>
        <v>17194295.364691939</v>
      </c>
      <c r="Q37" s="268">
        <f t="shared" si="11"/>
        <v>328.674830243489</v>
      </c>
      <c r="R37" s="245">
        <f t="shared" si="12"/>
        <v>7310842.9108606987</v>
      </c>
      <c r="S37" s="250">
        <f t="shared" si="13"/>
        <v>139.74925995503315</v>
      </c>
      <c r="T37" s="251">
        <f t="shared" si="14"/>
        <v>24505138.275552638</v>
      </c>
      <c r="U37" s="154">
        <f t="shared" si="15"/>
        <v>468.42409019852215</v>
      </c>
      <c r="V37" s="161">
        <f t="shared" si="16"/>
        <v>24905425.823545728</v>
      </c>
      <c r="W37" s="251">
        <f t="shared" si="17"/>
        <v>2060027.90231353</v>
      </c>
      <c r="X37" s="224">
        <f t="shared" si="18"/>
        <v>39.378137151238889</v>
      </c>
      <c r="Y37" s="272">
        <f t="shared" si="19"/>
        <v>8288058.9007144235</v>
      </c>
      <c r="Z37" s="318">
        <f t="shared" si="20"/>
        <v>26565166.177866168</v>
      </c>
      <c r="AA37" s="250">
        <f t="shared" si="21"/>
        <v>507.80222734976104</v>
      </c>
      <c r="AB37" s="224">
        <f t="shared" si="22"/>
        <v>917.30546194289252</v>
      </c>
      <c r="AC37" s="110"/>
      <c r="AD37" s="161">
        <v>23854515.167479396</v>
      </c>
      <c r="AE37" s="55">
        <f t="shared" si="23"/>
        <v>2710651.0103867725</v>
      </c>
      <c r="AF37" s="64">
        <f t="shared" si="24"/>
        <v>0.11363261803292368</v>
      </c>
      <c r="AH37" s="41"/>
      <c r="AI37" s="41"/>
      <c r="AJ37" s="41"/>
    </row>
    <row r="38" spans="1:36" ht="15" customHeight="1">
      <c r="A38" s="15">
        <v>22</v>
      </c>
      <c r="B38" s="113" t="s">
        <v>14</v>
      </c>
      <c r="C38" s="99">
        <f>Vertetie_ienemumi!I27</f>
        <v>41477859.244059741</v>
      </c>
      <c r="D38" s="99">
        <f>Iedzivotaju_skaits_struktura!C26</f>
        <v>31855</v>
      </c>
      <c r="E38" s="99">
        <f>Iedzivotaju_skaits_struktura!D26</f>
        <v>3345</v>
      </c>
      <c r="F38" s="99">
        <f>Iedzivotaju_skaits_struktura!E26</f>
        <v>4681</v>
      </c>
      <c r="G38" s="99">
        <f>Iedzivotaju_skaits_struktura!F26</f>
        <v>4763</v>
      </c>
      <c r="H38" s="101">
        <v>443.910053</v>
      </c>
      <c r="I38" s="101">
        <f t="shared" si="3"/>
        <v>1302.0831657215426</v>
      </c>
      <c r="J38" s="101">
        <f t="shared" si="25"/>
        <v>59141.72328056</v>
      </c>
      <c r="K38" s="238">
        <f t="shared" si="5"/>
        <v>701.32990625407751</v>
      </c>
      <c r="L38" s="231">
        <f t="shared" si="6"/>
        <v>24886715.546435844</v>
      </c>
      <c r="M38" s="99">
        <f t="shared" si="7"/>
        <v>153.53852251492913</v>
      </c>
      <c r="N38" s="99">
        <f t="shared" si="8"/>
        <v>-92.123113508957474</v>
      </c>
      <c r="O38" s="223">
        <f t="shared" si="9"/>
        <v>-5448319.6868903814</v>
      </c>
      <c r="P38" s="245">
        <f t="shared" si="10"/>
        <v>19438395.859545462</v>
      </c>
      <c r="Q38" s="268">
        <f t="shared" si="11"/>
        <v>328.67483024348905</v>
      </c>
      <c r="R38" s="245">
        <f t="shared" si="12"/>
        <v>16591143.697623897</v>
      </c>
      <c r="S38" s="250">
        <f t="shared" si="13"/>
        <v>280.53196250163103</v>
      </c>
      <c r="T38" s="251">
        <f t="shared" si="14"/>
        <v>36029539.557169363</v>
      </c>
      <c r="U38" s="154">
        <f t="shared" si="15"/>
        <v>609.2067927451202</v>
      </c>
      <c r="V38" s="161">
        <f t="shared" si="16"/>
        <v>7340609.6042169984</v>
      </c>
      <c r="W38" s="251">
        <f t="shared" si="17"/>
        <v>607171.33333979791</v>
      </c>
      <c r="X38" s="224">
        <f t="shared" si="18"/>
        <v>10.26637878743341</v>
      </c>
      <c r="Y38" s="272">
        <f t="shared" si="19"/>
        <v>-4841148.3535505831</v>
      </c>
      <c r="Z38" s="318">
        <f t="shared" si="20"/>
        <v>36636710.890509158</v>
      </c>
      <c r="AA38" s="250">
        <f t="shared" si="21"/>
        <v>619.47317153255347</v>
      </c>
      <c r="AB38" s="224">
        <f t="shared" si="22"/>
        <v>1150.1086451266412</v>
      </c>
      <c r="AC38" s="110"/>
      <c r="AD38" s="161">
        <v>30695829.825585872</v>
      </c>
      <c r="AE38" s="55">
        <f t="shared" si="23"/>
        <v>5940881.0649232864</v>
      </c>
      <c r="AF38" s="64">
        <f t="shared" si="24"/>
        <v>0.19354033100520351</v>
      </c>
      <c r="AH38" s="41"/>
      <c r="AI38" s="41"/>
      <c r="AJ38" s="41"/>
    </row>
    <row r="39" spans="1:36" ht="15" customHeight="1">
      <c r="A39" s="15">
        <v>23</v>
      </c>
      <c r="B39" s="113" t="s">
        <v>15</v>
      </c>
      <c r="C39" s="99">
        <f>Vertetie_ienemumi!I28</f>
        <v>21082494.59907949</v>
      </c>
      <c r="D39" s="99">
        <f>Iedzivotaju_skaits_struktura!C27</f>
        <v>29738</v>
      </c>
      <c r="E39" s="99">
        <f>Iedzivotaju_skaits_struktura!D27</f>
        <v>1688</v>
      </c>
      <c r="F39" s="99">
        <f>Iedzivotaju_skaits_struktura!E27</f>
        <v>3030</v>
      </c>
      <c r="G39" s="99">
        <f>Iedzivotaju_skaits_struktura!F27</f>
        <v>6581</v>
      </c>
      <c r="H39" s="101">
        <v>2438.9964169999998</v>
      </c>
      <c r="I39" s="101">
        <f t="shared" si="3"/>
        <v>708.94124013314581</v>
      </c>
      <c r="J39" s="101">
        <f t="shared" si="25"/>
        <v>52142.934553840001</v>
      </c>
      <c r="K39" s="238">
        <f t="shared" si="5"/>
        <v>404.32121397599582</v>
      </c>
      <c r="L39" s="231">
        <f t="shared" si="6"/>
        <v>12649496.759447694</v>
      </c>
      <c r="M39" s="99">
        <f t="shared" si="7"/>
        <v>-143.47016976315257</v>
      </c>
      <c r="N39" s="99">
        <f t="shared" si="8"/>
        <v>86.082101857891544</v>
      </c>
      <c r="O39" s="223">
        <f t="shared" si="9"/>
        <v>4488573.4034330277</v>
      </c>
      <c r="P39" s="245">
        <f t="shared" si="10"/>
        <v>17138070.162880722</v>
      </c>
      <c r="Q39" s="268">
        <f t="shared" si="11"/>
        <v>328.67483024348905</v>
      </c>
      <c r="R39" s="245">
        <f t="shared" si="12"/>
        <v>8432997.8396317959</v>
      </c>
      <c r="S39" s="250">
        <f t="shared" si="13"/>
        <v>161.72848559039832</v>
      </c>
      <c r="T39" s="251">
        <f t="shared" si="14"/>
        <v>25571068.002512518</v>
      </c>
      <c r="U39" s="154">
        <f t="shared" si="15"/>
        <v>490.4033158338874</v>
      </c>
      <c r="V39" s="161">
        <f t="shared" si="16"/>
        <v>21958831.980105501</v>
      </c>
      <c r="W39" s="251">
        <f t="shared" si="17"/>
        <v>1816303.2787203265</v>
      </c>
      <c r="X39" s="224">
        <f t="shared" si="18"/>
        <v>34.833161851389647</v>
      </c>
      <c r="Y39" s="272">
        <f t="shared" si="19"/>
        <v>6304876.6821533544</v>
      </c>
      <c r="Z39" s="318">
        <f t="shared" si="20"/>
        <v>27387371.281232845</v>
      </c>
      <c r="AA39" s="250">
        <f t="shared" si="21"/>
        <v>525.23647768527701</v>
      </c>
      <c r="AB39" s="224">
        <f t="shared" si="22"/>
        <v>920.95538641579276</v>
      </c>
      <c r="AC39" s="110"/>
      <c r="AD39" s="161">
        <v>24168579.919261329</v>
      </c>
      <c r="AE39" s="55">
        <f t="shared" si="23"/>
        <v>3218791.3619715162</v>
      </c>
      <c r="AF39" s="64">
        <f t="shared" si="24"/>
        <v>0.13318082289999489</v>
      </c>
      <c r="AH39" s="41"/>
      <c r="AI39" s="41"/>
      <c r="AJ39" s="41"/>
    </row>
    <row r="40" spans="1:36" ht="15" customHeight="1">
      <c r="A40" s="15">
        <v>24</v>
      </c>
      <c r="B40" s="113" t="s">
        <v>16</v>
      </c>
      <c r="C40" s="99">
        <f>Vertetie_ienemumi!I29</f>
        <v>6647953.5043851733</v>
      </c>
      <c r="D40" s="99">
        <f>Iedzivotaju_skaits_struktura!C28</f>
        <v>11373</v>
      </c>
      <c r="E40" s="99">
        <f>Iedzivotaju_skaits_struktura!D28</f>
        <v>649</v>
      </c>
      <c r="F40" s="99">
        <f>Iedzivotaju_skaits_struktura!E28</f>
        <v>1213</v>
      </c>
      <c r="G40" s="99">
        <f>Iedzivotaju_skaits_struktura!F28</f>
        <v>2600</v>
      </c>
      <c r="H40" s="101">
        <v>622.38461800000005</v>
      </c>
      <c r="I40" s="101">
        <f t="shared" si="3"/>
        <v>584.5382488688274</v>
      </c>
      <c r="J40" s="101">
        <f t="shared" si="25"/>
        <v>19716.064619360001</v>
      </c>
      <c r="K40" s="238">
        <f t="shared" si="5"/>
        <v>337.18460720894979</v>
      </c>
      <c r="L40" s="231">
        <f t="shared" si="6"/>
        <v>3988772.1026311037</v>
      </c>
      <c r="M40" s="99">
        <f t="shared" si="7"/>
        <v>-210.6067765301986</v>
      </c>
      <c r="N40" s="99">
        <f t="shared" si="8"/>
        <v>126.36406591811915</v>
      </c>
      <c r="O40" s="223">
        <f t="shared" si="9"/>
        <v>2491402.0892067039</v>
      </c>
      <c r="P40" s="245">
        <f t="shared" si="10"/>
        <v>6480174.1918378081</v>
      </c>
      <c r="Q40" s="268">
        <f t="shared" si="11"/>
        <v>328.674830243489</v>
      </c>
      <c r="R40" s="245">
        <f t="shared" si="12"/>
        <v>2659181.4017540696</v>
      </c>
      <c r="S40" s="250">
        <f t="shared" si="13"/>
        <v>134.87384288357993</v>
      </c>
      <c r="T40" s="251">
        <f t="shared" si="14"/>
        <v>9139355.5935918782</v>
      </c>
      <c r="U40" s="154">
        <f t="shared" si="15"/>
        <v>463.54867312706898</v>
      </c>
      <c r="V40" s="161">
        <f t="shared" si="16"/>
        <v>9626649.8220149484</v>
      </c>
      <c r="W40" s="251">
        <f t="shared" si="17"/>
        <v>796258.91079540888</v>
      </c>
      <c r="X40" s="224">
        <f t="shared" si="18"/>
        <v>40.386300520314286</v>
      </c>
      <c r="Y40" s="272">
        <f t="shared" si="19"/>
        <v>3287661.0000021127</v>
      </c>
      <c r="Z40" s="318">
        <f t="shared" si="20"/>
        <v>9935614.5043872856</v>
      </c>
      <c r="AA40" s="250">
        <f t="shared" si="21"/>
        <v>503.93497364738317</v>
      </c>
      <c r="AB40" s="224">
        <f t="shared" si="22"/>
        <v>873.6142182702265</v>
      </c>
      <c r="AC40" s="110"/>
      <c r="AD40" s="161">
        <v>8688319.9877714124</v>
      </c>
      <c r="AE40" s="55">
        <f t="shared" si="23"/>
        <v>1247294.5166158732</v>
      </c>
      <c r="AF40" s="64">
        <f t="shared" si="24"/>
        <v>0.14355991933669676</v>
      </c>
      <c r="AH40" s="41"/>
      <c r="AI40" s="41"/>
      <c r="AJ40" s="41"/>
    </row>
    <row r="41" spans="1:36" ht="15" customHeight="1">
      <c r="A41" s="15">
        <v>25</v>
      </c>
      <c r="B41" s="113" t="s">
        <v>17</v>
      </c>
      <c r="C41" s="99">
        <f>Vertetie_ienemumi!I30</f>
        <v>11351734.578968821</v>
      </c>
      <c r="D41" s="99">
        <f>Iedzivotaju_skaits_struktura!C29</f>
        <v>22610</v>
      </c>
      <c r="E41" s="99">
        <f>Iedzivotaju_skaits_struktura!D29</f>
        <v>1082</v>
      </c>
      <c r="F41" s="99">
        <f>Iedzivotaju_skaits_struktura!E29</f>
        <v>2076</v>
      </c>
      <c r="G41" s="99">
        <f>Iedzivotaju_skaits_struktura!F29</f>
        <v>5115</v>
      </c>
      <c r="H41" s="101">
        <v>2412.7371779999999</v>
      </c>
      <c r="I41" s="101">
        <f t="shared" si="3"/>
        <v>502.06698712820969</v>
      </c>
      <c r="J41" s="101">
        <f t="shared" si="25"/>
        <v>39362.100510559998</v>
      </c>
      <c r="K41" s="238">
        <f t="shared" si="5"/>
        <v>288.39250018995801</v>
      </c>
      <c r="L41" s="231">
        <f t="shared" si="6"/>
        <v>6811040.7473812923</v>
      </c>
      <c r="M41" s="99">
        <f t="shared" si="7"/>
        <v>-259.39888354919037</v>
      </c>
      <c r="N41" s="99">
        <f t="shared" si="8"/>
        <v>155.63933012951421</v>
      </c>
      <c r="O41" s="223">
        <f t="shared" si="9"/>
        <v>6126290.9559541671</v>
      </c>
      <c r="P41" s="245">
        <f t="shared" si="10"/>
        <v>12937331.70333546</v>
      </c>
      <c r="Q41" s="268">
        <f t="shared" si="11"/>
        <v>328.67483024348905</v>
      </c>
      <c r="R41" s="245">
        <f t="shared" si="12"/>
        <v>4540693.8315875288</v>
      </c>
      <c r="S41" s="250">
        <f t="shared" si="13"/>
        <v>115.35700007598322</v>
      </c>
      <c r="T41" s="251">
        <f t="shared" si="14"/>
        <v>17478025.534922987</v>
      </c>
      <c r="U41" s="154">
        <f t="shared" si="15"/>
        <v>444.03183031947219</v>
      </c>
      <c r="V41" s="161">
        <f t="shared" si="16"/>
        <v>21139666.939071555</v>
      </c>
      <c r="W41" s="251">
        <f t="shared" si="17"/>
        <v>1748546.8447173245</v>
      </c>
      <c r="X41" s="224">
        <f t="shared" si="18"/>
        <v>44.422091860880933</v>
      </c>
      <c r="Y41" s="272">
        <f t="shared" si="19"/>
        <v>7874837.8006714918</v>
      </c>
      <c r="Z41" s="318">
        <f t="shared" si="20"/>
        <v>19226572.379640311</v>
      </c>
      <c r="AA41" s="250">
        <f t="shared" si="21"/>
        <v>488.45392218035312</v>
      </c>
      <c r="AB41" s="224">
        <f t="shared" si="22"/>
        <v>850.35702696330429</v>
      </c>
      <c r="AC41" s="110"/>
      <c r="AD41" s="161">
        <v>17280124.488292992</v>
      </c>
      <c r="AE41" s="55">
        <f t="shared" si="23"/>
        <v>1946447.8913473189</v>
      </c>
      <c r="AF41" s="64">
        <f t="shared" si="24"/>
        <v>0.11264084889353687</v>
      </c>
      <c r="AH41" s="41"/>
      <c r="AI41" s="41"/>
      <c r="AJ41" s="41"/>
    </row>
    <row r="42" spans="1:36" ht="15" customHeight="1">
      <c r="A42" s="15">
        <v>26</v>
      </c>
      <c r="B42" s="113" t="s">
        <v>18</v>
      </c>
      <c r="C42" s="99">
        <f>Vertetie_ienemumi!I31</f>
        <v>19632250.19208042</v>
      </c>
      <c r="D42" s="99">
        <f>Iedzivotaju_skaits_struktura!C30</f>
        <v>30060</v>
      </c>
      <c r="E42" s="99">
        <f>Iedzivotaju_skaits_struktura!D30</f>
        <v>1813</v>
      </c>
      <c r="F42" s="99">
        <f>Iedzivotaju_skaits_struktura!E30</f>
        <v>3105</v>
      </c>
      <c r="G42" s="99">
        <f>Iedzivotaju_skaits_struktura!F30</f>
        <v>6693</v>
      </c>
      <c r="H42" s="101">
        <v>3075.732458</v>
      </c>
      <c r="I42" s="101">
        <f t="shared" si="3"/>
        <v>653.10213546508385</v>
      </c>
      <c r="J42" s="101">
        <f t="shared" si="25"/>
        <v>54052.653336160001</v>
      </c>
      <c r="K42" s="238">
        <f t="shared" si="5"/>
        <v>363.20604041368841</v>
      </c>
      <c r="L42" s="231">
        <f t="shared" si="6"/>
        <v>11779350.115248252</v>
      </c>
      <c r="M42" s="99">
        <f t="shared" si="7"/>
        <v>-184.58534332545997</v>
      </c>
      <c r="N42" s="99">
        <f t="shared" si="8"/>
        <v>110.75120599527598</v>
      </c>
      <c r="O42" s="223">
        <f t="shared" si="9"/>
        <v>5986396.5442242976</v>
      </c>
      <c r="P42" s="245">
        <f t="shared" si="10"/>
        <v>17765746.659472547</v>
      </c>
      <c r="Q42" s="268">
        <f t="shared" si="11"/>
        <v>328.674830243489</v>
      </c>
      <c r="R42" s="245">
        <f t="shared" si="12"/>
        <v>7852900.0768321678</v>
      </c>
      <c r="S42" s="250">
        <f t="shared" si="13"/>
        <v>145.28241616547535</v>
      </c>
      <c r="T42" s="251">
        <f t="shared" si="14"/>
        <v>25618646.736304715</v>
      </c>
      <c r="U42" s="154">
        <f t="shared" si="15"/>
        <v>473.95724640896435</v>
      </c>
      <c r="V42" s="161">
        <f t="shared" si="16"/>
        <v>24985451.604333024</v>
      </c>
      <c r="W42" s="251">
        <f t="shared" si="17"/>
        <v>2066647.1563866888</v>
      </c>
      <c r="X42" s="224">
        <f t="shared" si="18"/>
        <v>38.233963160586399</v>
      </c>
      <c r="Y42" s="272">
        <f t="shared" si="19"/>
        <v>8053043.700610986</v>
      </c>
      <c r="Z42" s="318">
        <f t="shared" si="20"/>
        <v>27685293.892691404</v>
      </c>
      <c r="AA42" s="250">
        <f t="shared" si="21"/>
        <v>512.19120956955078</v>
      </c>
      <c r="AB42" s="224">
        <f t="shared" si="22"/>
        <v>921.00112750137737</v>
      </c>
      <c r="AC42" s="110"/>
      <c r="AD42" s="161">
        <v>24519629.673712209</v>
      </c>
      <c r="AE42" s="55">
        <f t="shared" si="23"/>
        <v>3165664.2189791948</v>
      </c>
      <c r="AF42" s="64">
        <f t="shared" si="24"/>
        <v>0.12910734220317943</v>
      </c>
      <c r="AH42" s="41"/>
      <c r="AI42" s="41"/>
      <c r="AJ42" s="41"/>
    </row>
    <row r="43" spans="1:36" ht="15" customHeight="1">
      <c r="A43" s="15">
        <v>27</v>
      </c>
      <c r="B43" s="118" t="s">
        <v>19</v>
      </c>
      <c r="C43" s="99">
        <f>Vertetie_ienemumi!I32</f>
        <v>61217411.382737182</v>
      </c>
      <c r="D43" s="99">
        <f>Iedzivotaju_skaits_struktura!C31</f>
        <v>38402</v>
      </c>
      <c r="E43" s="99">
        <f>Iedzivotaju_skaits_struktura!D31</f>
        <v>4747</v>
      </c>
      <c r="F43" s="99">
        <f>Iedzivotaju_skaits_struktura!E31</f>
        <v>6565</v>
      </c>
      <c r="G43" s="99">
        <f>Iedzivotaju_skaits_struktura!F31</f>
        <v>3680</v>
      </c>
      <c r="H43" s="101">
        <v>347.03411699999998</v>
      </c>
      <c r="I43" s="101">
        <f t="shared" si="3"/>
        <v>1594.1203943215764</v>
      </c>
      <c r="J43" s="101">
        <f t="shared" si="25"/>
        <v>74162.571857839983</v>
      </c>
      <c r="K43" s="239">
        <f t="shared" si="5"/>
        <v>825.44887332228723</v>
      </c>
      <c r="L43" s="231">
        <f t="shared" si="6"/>
        <v>36730446.829642311</v>
      </c>
      <c r="M43" s="99">
        <f t="shared" si="7"/>
        <v>277.65748958313884</v>
      </c>
      <c r="N43" s="99">
        <f t="shared" si="8"/>
        <v>-166.5944937498833</v>
      </c>
      <c r="O43" s="223">
        <f t="shared" si="9"/>
        <v>-12355076.113846194</v>
      </c>
      <c r="P43" s="245">
        <f t="shared" si="10"/>
        <v>24375370.715796117</v>
      </c>
      <c r="Q43" s="268">
        <f t="shared" si="11"/>
        <v>328.67483024348905</v>
      </c>
      <c r="R43" s="245">
        <f t="shared" si="12"/>
        <v>24486964.553094875</v>
      </c>
      <c r="S43" s="250">
        <f t="shared" si="13"/>
        <v>330.17954932891496</v>
      </c>
      <c r="T43" s="251">
        <f t="shared" si="14"/>
        <v>48862335.268890992</v>
      </c>
      <c r="U43" s="154">
        <f t="shared" si="15"/>
        <v>658.85437957240401</v>
      </c>
      <c r="V43" s="161">
        <f t="shared" si="16"/>
        <v>0</v>
      </c>
      <c r="W43" s="251">
        <f t="shared" si="17"/>
        <v>0</v>
      </c>
      <c r="X43" s="224">
        <f t="shared" si="18"/>
        <v>0</v>
      </c>
      <c r="Y43" s="272">
        <f t="shared" si="19"/>
        <v>-12355076.113846194</v>
      </c>
      <c r="Z43" s="318">
        <f t="shared" si="20"/>
        <v>48862335.268890992</v>
      </c>
      <c r="AA43" s="250">
        <f t="shared" si="21"/>
        <v>658.85437957240401</v>
      </c>
      <c r="AB43" s="224">
        <f t="shared" si="22"/>
        <v>1272.3903772952187</v>
      </c>
      <c r="AC43" s="110"/>
      <c r="AD43" s="161">
        <v>39051712.792949282</v>
      </c>
      <c r="AE43" s="55">
        <f t="shared" si="23"/>
        <v>9810622.4759417102</v>
      </c>
      <c r="AF43" s="64">
        <f t="shared" si="24"/>
        <v>0.2512213107772574</v>
      </c>
      <c r="AH43" s="41"/>
      <c r="AI43" s="41"/>
      <c r="AJ43" s="41"/>
    </row>
    <row r="44" spans="1:36" ht="15" customHeight="1">
      <c r="A44" s="15">
        <v>28</v>
      </c>
      <c r="B44" s="118" t="s">
        <v>20</v>
      </c>
      <c r="C44" s="99">
        <f>Vertetie_ienemumi!I33</f>
        <v>57617671.841984943</v>
      </c>
      <c r="D44" s="99">
        <f>Iedzivotaju_skaits_struktura!C32</f>
        <v>61148</v>
      </c>
      <c r="E44" s="99">
        <f>Iedzivotaju_skaits_struktura!D32</f>
        <v>4819</v>
      </c>
      <c r="F44" s="99">
        <f>Iedzivotaju_skaits_struktura!E32</f>
        <v>7808</v>
      </c>
      <c r="G44" s="99">
        <f>Iedzivotaju_skaits_struktura!F32</f>
        <v>12027</v>
      </c>
      <c r="H44" s="101">
        <v>1838.123961</v>
      </c>
      <c r="I44" s="101">
        <f t="shared" si="3"/>
        <v>942.26584421379187</v>
      </c>
      <c r="J44" s="101">
        <f t="shared" si="25"/>
        <v>109572.46842071999</v>
      </c>
      <c r="K44" s="238">
        <f t="shared" si="5"/>
        <v>525.84077617703394</v>
      </c>
      <c r="L44" s="231">
        <f t="shared" si="6"/>
        <v>34570603.105190963</v>
      </c>
      <c r="M44" s="99">
        <f t="shared" si="7"/>
        <v>-21.950607562114442</v>
      </c>
      <c r="N44" s="99">
        <f t="shared" si="8"/>
        <v>13.170364537268664</v>
      </c>
      <c r="O44" s="223">
        <f t="shared" si="9"/>
        <v>1443109.3523492413</v>
      </c>
      <c r="P44" s="245">
        <f t="shared" si="10"/>
        <v>36013712.457540207</v>
      </c>
      <c r="Q44" s="268">
        <f t="shared" si="11"/>
        <v>328.67483024348905</v>
      </c>
      <c r="R44" s="245">
        <f t="shared" si="12"/>
        <v>23047068.73679398</v>
      </c>
      <c r="S44" s="250">
        <f t="shared" si="13"/>
        <v>210.3363104708136</v>
      </c>
      <c r="T44" s="251">
        <f t="shared" si="14"/>
        <v>59060781.194334187</v>
      </c>
      <c r="U44" s="154">
        <f t="shared" si="15"/>
        <v>539.01114071430266</v>
      </c>
      <c r="V44" s="161">
        <f t="shared" si="16"/>
        <v>32828798.763040271</v>
      </c>
      <c r="W44" s="251">
        <f t="shared" si="17"/>
        <v>2715401.934118418</v>
      </c>
      <c r="X44" s="224">
        <f t="shared" si="18"/>
        <v>24.78179029144642</v>
      </c>
      <c r="Y44" s="272">
        <f t="shared" si="19"/>
        <v>4158511.2864676593</v>
      </c>
      <c r="Z44" s="318">
        <f t="shared" si="20"/>
        <v>61776183.128452599</v>
      </c>
      <c r="AA44" s="250">
        <f t="shared" si="21"/>
        <v>563.79293100574898</v>
      </c>
      <c r="AB44" s="224">
        <f t="shared" si="22"/>
        <v>1010.273159031409</v>
      </c>
      <c r="AC44" s="110"/>
      <c r="AD44" s="161">
        <v>53965390.43020872</v>
      </c>
      <c r="AE44" s="55">
        <f t="shared" si="23"/>
        <v>7810792.6982438788</v>
      </c>
      <c r="AF44" s="64">
        <f t="shared" si="24"/>
        <v>0.14473707381669487</v>
      </c>
      <c r="AH44" s="41"/>
      <c r="AI44" s="41"/>
      <c r="AJ44" s="41"/>
    </row>
    <row r="45" spans="1:36" ht="15" customHeight="1">
      <c r="A45" s="15">
        <v>29</v>
      </c>
      <c r="B45" s="113" t="s">
        <v>21</v>
      </c>
      <c r="C45" s="99">
        <f>Vertetie_ienemumi!I34</f>
        <v>21301856.842166651</v>
      </c>
      <c r="D45" s="99">
        <f>Iedzivotaju_skaits_struktura!C33</f>
        <v>21061</v>
      </c>
      <c r="E45" s="99">
        <f>Iedzivotaju_skaits_struktura!D33</f>
        <v>1518</v>
      </c>
      <c r="F45" s="99">
        <f>Iedzivotaju_skaits_struktura!E33</f>
        <v>2534</v>
      </c>
      <c r="G45" s="99">
        <f>Iedzivotaju_skaits_struktura!F33</f>
        <v>3872</v>
      </c>
      <c r="H45" s="101">
        <v>308.43314299999997</v>
      </c>
      <c r="I45" s="101">
        <f t="shared" si="3"/>
        <v>1011.4361541316485</v>
      </c>
      <c r="J45" s="101">
        <f t="shared" si="25"/>
        <v>36208.058377360001</v>
      </c>
      <c r="K45" s="238">
        <f t="shared" si="5"/>
        <v>588.31812024160274</v>
      </c>
      <c r="L45" s="231">
        <f t="shared" si="6"/>
        <v>12781114.105299991</v>
      </c>
      <c r="M45" s="99">
        <f t="shared" si="7"/>
        <v>40.526736502454355</v>
      </c>
      <c r="N45" s="99">
        <f t="shared" si="8"/>
        <v>-24.316041901472612</v>
      </c>
      <c r="O45" s="223">
        <f t="shared" si="9"/>
        <v>-880436.66467485228</v>
      </c>
      <c r="P45" s="245">
        <f t="shared" si="10"/>
        <v>11900677.440625139</v>
      </c>
      <c r="Q45" s="268">
        <f t="shared" si="11"/>
        <v>328.674830243489</v>
      </c>
      <c r="R45" s="245">
        <f t="shared" si="12"/>
        <v>8520742.7368666604</v>
      </c>
      <c r="S45" s="250">
        <f t="shared" si="13"/>
        <v>235.32724809664109</v>
      </c>
      <c r="T45" s="251">
        <f t="shared" si="14"/>
        <v>20421420.177491799</v>
      </c>
      <c r="U45" s="154">
        <f t="shared" si="15"/>
        <v>564.00207834013008</v>
      </c>
      <c r="V45" s="161">
        <f t="shared" si="16"/>
        <v>8586044.1506127641</v>
      </c>
      <c r="W45" s="251">
        <f t="shared" si="17"/>
        <v>710186.23195096373</v>
      </c>
      <c r="X45" s="224">
        <f t="shared" si="18"/>
        <v>19.6140379732437</v>
      </c>
      <c r="Y45" s="272">
        <f t="shared" si="19"/>
        <v>-170250.43272388855</v>
      </c>
      <c r="Z45" s="318">
        <f t="shared" si="20"/>
        <v>21131606.409442764</v>
      </c>
      <c r="AA45" s="250">
        <f t="shared" si="21"/>
        <v>583.61611631337382</v>
      </c>
      <c r="AB45" s="224">
        <f t="shared" si="22"/>
        <v>1003.3524718409745</v>
      </c>
      <c r="AC45" s="110"/>
      <c r="AD45" s="161">
        <v>17948819.369159557</v>
      </c>
      <c r="AE45" s="55">
        <f t="shared" si="23"/>
        <v>3182787.0402832069</v>
      </c>
      <c r="AF45" s="64">
        <f t="shared" si="24"/>
        <v>0.17732570453920826</v>
      </c>
      <c r="AH45" s="41"/>
      <c r="AI45" s="41"/>
      <c r="AJ45" s="41"/>
    </row>
    <row r="46" spans="1:36" ht="15" customHeight="1">
      <c r="A46" s="15">
        <v>30</v>
      </c>
      <c r="B46" s="118" t="s">
        <v>22</v>
      </c>
      <c r="C46" s="99">
        <f>Vertetie_ienemumi!I35</f>
        <v>9448656.9021145757</v>
      </c>
      <c r="D46" s="99">
        <f>Iedzivotaju_skaits_struktura!C34</f>
        <v>17378</v>
      </c>
      <c r="E46" s="99">
        <f>Iedzivotaju_skaits_struktura!D34</f>
        <v>966</v>
      </c>
      <c r="F46" s="99">
        <f>Iedzivotaju_skaits_struktura!E34</f>
        <v>1705</v>
      </c>
      <c r="G46" s="99">
        <f>Iedzivotaju_skaits_struktura!F34</f>
        <v>3785</v>
      </c>
      <c r="H46" s="101">
        <v>1413.3045959999999</v>
      </c>
      <c r="I46" s="101">
        <f t="shared" si="3"/>
        <v>543.71371286192743</v>
      </c>
      <c r="J46" s="101">
        <f t="shared" si="25"/>
        <v>30145.862985920001</v>
      </c>
      <c r="K46" s="238">
        <f t="shared" si="5"/>
        <v>313.43129591372747</v>
      </c>
      <c r="L46" s="231">
        <f t="shared" si="6"/>
        <v>5669194.1412687451</v>
      </c>
      <c r="M46" s="99">
        <f t="shared" si="7"/>
        <v>-234.36008782542092</v>
      </c>
      <c r="N46" s="99">
        <f t="shared" si="8"/>
        <v>140.61605269525253</v>
      </c>
      <c r="O46" s="223">
        <f t="shared" si="9"/>
        <v>4238992.2581719896</v>
      </c>
      <c r="P46" s="245">
        <f t="shared" si="10"/>
        <v>9908186.3994407356</v>
      </c>
      <c r="Q46" s="268">
        <f t="shared" si="11"/>
        <v>328.67483024348905</v>
      </c>
      <c r="R46" s="245">
        <f t="shared" si="12"/>
        <v>3779462.7608458307</v>
      </c>
      <c r="S46" s="250">
        <f t="shared" si="13"/>
        <v>125.372518365491</v>
      </c>
      <c r="T46" s="251">
        <f t="shared" si="14"/>
        <v>13687649.160286566</v>
      </c>
      <c r="U46" s="154">
        <f t="shared" si="15"/>
        <v>454.04734860898003</v>
      </c>
      <c r="V46" s="161">
        <f t="shared" si="16"/>
        <v>15435211.734941131</v>
      </c>
      <c r="W46" s="251">
        <f t="shared" si="17"/>
        <v>1276708.4199795104</v>
      </c>
      <c r="X46" s="224">
        <f t="shared" si="18"/>
        <v>42.351032397905243</v>
      </c>
      <c r="Y46" s="272">
        <f t="shared" si="19"/>
        <v>5515700.6781514995</v>
      </c>
      <c r="Z46" s="318">
        <f t="shared" si="20"/>
        <v>14964357.580266075</v>
      </c>
      <c r="AA46" s="250">
        <f t="shared" si="21"/>
        <v>496.39838100688524</v>
      </c>
      <c r="AB46" s="224">
        <f t="shared" si="22"/>
        <v>861.10930948705698</v>
      </c>
      <c r="AC46" s="110"/>
      <c r="AD46" s="161">
        <v>13321495.643293381</v>
      </c>
      <c r="AE46" s="55">
        <f t="shared" si="23"/>
        <v>1642861.9369726945</v>
      </c>
      <c r="AF46" s="64">
        <f t="shared" si="24"/>
        <v>0.12332413573995216</v>
      </c>
      <c r="AH46" s="41"/>
      <c r="AI46" s="41"/>
      <c r="AJ46" s="41"/>
    </row>
    <row r="47" spans="1:36" ht="15" customHeight="1">
      <c r="A47" s="15">
        <v>31</v>
      </c>
      <c r="B47" s="118" t="s">
        <v>23</v>
      </c>
      <c r="C47" s="99">
        <f>Vertetie_ienemumi!I36</f>
        <v>14351319.781982183</v>
      </c>
      <c r="D47" s="99">
        <f>Iedzivotaju_skaits_struktura!C35</f>
        <v>30675</v>
      </c>
      <c r="E47" s="99">
        <f>Iedzivotaju_skaits_struktura!D35</f>
        <v>1702</v>
      </c>
      <c r="F47" s="99">
        <f>Iedzivotaju_skaits_struktura!E35</f>
        <v>3055</v>
      </c>
      <c r="G47" s="99">
        <f>Iedzivotaju_skaits_struktura!F35</f>
        <v>6053</v>
      </c>
      <c r="H47" s="101">
        <v>2811.3584989999999</v>
      </c>
      <c r="I47" s="101">
        <f t="shared" si="3"/>
        <v>467.850685639191</v>
      </c>
      <c r="J47" s="101">
        <f t="shared" si="25"/>
        <v>53369.46491848</v>
      </c>
      <c r="K47" s="238">
        <f t="shared" si="5"/>
        <v>268.90507154050215</v>
      </c>
      <c r="L47" s="231">
        <f t="shared" si="6"/>
        <v>8610791.869189309</v>
      </c>
      <c r="M47" s="99">
        <f t="shared" si="7"/>
        <v>-278.88631219864624</v>
      </c>
      <c r="N47" s="99">
        <f t="shared" si="8"/>
        <v>167.33178731918773</v>
      </c>
      <c r="O47" s="223">
        <f t="shared" si="9"/>
        <v>8930407.9530779459</v>
      </c>
      <c r="P47" s="245">
        <f t="shared" si="10"/>
        <v>17541199.822267257</v>
      </c>
      <c r="Q47" s="268">
        <f t="shared" si="11"/>
        <v>328.674830243489</v>
      </c>
      <c r="R47" s="245">
        <f t="shared" si="12"/>
        <v>5740527.9127928736</v>
      </c>
      <c r="S47" s="250">
        <f t="shared" si="13"/>
        <v>107.56202861620086</v>
      </c>
      <c r="T47" s="251">
        <f t="shared" si="14"/>
        <v>23281727.735060129</v>
      </c>
      <c r="U47" s="154">
        <f t="shared" si="15"/>
        <v>436.23685885968985</v>
      </c>
      <c r="V47" s="161">
        <f t="shared" si="16"/>
        <v>29702444.904790465</v>
      </c>
      <c r="W47" s="251">
        <f t="shared" si="17"/>
        <v>2456808.63697385</v>
      </c>
      <c r="X47" s="224">
        <f t="shared" si="18"/>
        <v>46.033975433827933</v>
      </c>
      <c r="Y47" s="272">
        <f t="shared" si="19"/>
        <v>11387216.590051796</v>
      </c>
      <c r="Z47" s="318">
        <f t="shared" si="20"/>
        <v>25738536.37203398</v>
      </c>
      <c r="AA47" s="250">
        <f t="shared" si="21"/>
        <v>482.27083429351779</v>
      </c>
      <c r="AB47" s="224">
        <f t="shared" si="22"/>
        <v>839.07209036785594</v>
      </c>
      <c r="AC47" s="110"/>
      <c r="AD47" s="161">
        <v>23080589.050171819</v>
      </c>
      <c r="AE47" s="55">
        <f t="shared" si="23"/>
        <v>2657947.3218621612</v>
      </c>
      <c r="AF47" s="64">
        <f t="shared" si="24"/>
        <v>0.11515942318822114</v>
      </c>
      <c r="AH47" s="41"/>
      <c r="AI47" s="41"/>
      <c r="AJ47" s="41"/>
    </row>
    <row r="48" spans="1:36" ht="15" customHeight="1">
      <c r="A48" s="15">
        <v>32</v>
      </c>
      <c r="B48" s="118" t="s">
        <v>24</v>
      </c>
      <c r="C48" s="99">
        <f>Vertetie_ienemumi!I37</f>
        <v>47172012.601684242</v>
      </c>
      <c r="D48" s="99">
        <f>Iedzivotaju_skaits_struktura!C36</f>
        <v>34949</v>
      </c>
      <c r="E48" s="99">
        <f>Iedzivotaju_skaits_struktura!D36</f>
        <v>3079</v>
      </c>
      <c r="F48" s="99">
        <f>Iedzivotaju_skaits_struktura!E36</f>
        <v>4925</v>
      </c>
      <c r="G48" s="99">
        <f>Iedzivotaju_skaits_struktura!F36</f>
        <v>5152</v>
      </c>
      <c r="H48" s="101">
        <v>535.70443799999998</v>
      </c>
      <c r="I48" s="101">
        <f t="shared" si="3"/>
        <v>1349.7385505074321</v>
      </c>
      <c r="J48" s="101">
        <f t="shared" si="25"/>
        <v>62836.110745760001</v>
      </c>
      <c r="K48" s="238">
        <f t="shared" si="5"/>
        <v>750.71502742341943</v>
      </c>
      <c r="L48" s="231">
        <f t="shared" si="6"/>
        <v>28303207.561010543</v>
      </c>
      <c r="M48" s="99">
        <f t="shared" si="7"/>
        <v>202.92364368427104</v>
      </c>
      <c r="N48" s="99">
        <f t="shared" si="8"/>
        <v>-121.75418621056262</v>
      </c>
      <c r="O48" s="223">
        <f t="shared" si="9"/>
        <v>-7650559.5284867985</v>
      </c>
      <c r="P48" s="245">
        <f t="shared" si="10"/>
        <v>20652648.032523744</v>
      </c>
      <c r="Q48" s="268">
        <f t="shared" si="11"/>
        <v>328.674830243489</v>
      </c>
      <c r="R48" s="245">
        <f t="shared" si="12"/>
        <v>18868805.040673699</v>
      </c>
      <c r="S48" s="250">
        <f t="shared" si="13"/>
        <v>300.28601096936785</v>
      </c>
      <c r="T48" s="251">
        <f t="shared" si="14"/>
        <v>39521453.073197439</v>
      </c>
      <c r="U48" s="154">
        <f t="shared" si="15"/>
        <v>628.96084121285674</v>
      </c>
      <c r="V48" s="161">
        <f t="shared" si="16"/>
        <v>4695984.217357819</v>
      </c>
      <c r="W48" s="251">
        <f t="shared" si="17"/>
        <v>388423.73485681793</v>
      </c>
      <c r="X48" s="224">
        <f t="shared" si="18"/>
        <v>6.18153686227354</v>
      </c>
      <c r="Y48" s="272">
        <f t="shared" si="19"/>
        <v>-7262135.7936299806</v>
      </c>
      <c r="Z48" s="318">
        <f t="shared" si="20"/>
        <v>39909876.808054261</v>
      </c>
      <c r="AA48" s="250">
        <f t="shared" si="21"/>
        <v>635.14237807513041</v>
      </c>
      <c r="AB48" s="224">
        <f t="shared" si="22"/>
        <v>1141.9461732253931</v>
      </c>
      <c r="AC48" s="110"/>
      <c r="AD48" s="161">
        <v>32925436.419630058</v>
      </c>
      <c r="AE48" s="55">
        <f t="shared" si="23"/>
        <v>6984440.3884242028</v>
      </c>
      <c r="AF48" s="64">
        <f t="shared" si="24"/>
        <v>0.21212901476562052</v>
      </c>
      <c r="AH48" s="41"/>
      <c r="AI48" s="41"/>
      <c r="AJ48" s="41"/>
    </row>
    <row r="49" spans="1:36" ht="15" customHeight="1">
      <c r="A49" s="15">
        <v>33</v>
      </c>
      <c r="B49" s="118" t="s">
        <v>25</v>
      </c>
      <c r="C49" s="99">
        <f>Vertetie_ienemumi!I38</f>
        <v>24551193.647781391</v>
      </c>
      <c r="D49" s="99">
        <f>Iedzivotaju_skaits_struktura!C37</f>
        <v>24387</v>
      </c>
      <c r="E49" s="99">
        <f>Iedzivotaju_skaits_struktura!D37</f>
        <v>2036</v>
      </c>
      <c r="F49" s="99">
        <f>Iedzivotaju_skaits_struktura!E37</f>
        <v>3117</v>
      </c>
      <c r="G49" s="99">
        <f>Iedzivotaju_skaits_struktura!F37</f>
        <v>4351</v>
      </c>
      <c r="H49" s="101">
        <v>122.717664</v>
      </c>
      <c r="I49" s="101">
        <f t="shared" si="3"/>
        <v>1006.7328350260955</v>
      </c>
      <c r="J49" s="101">
        <f t="shared" si="25"/>
        <v>42718.930849279997</v>
      </c>
      <c r="K49" s="238">
        <f t="shared" si="5"/>
        <v>574.71460918351113</v>
      </c>
      <c r="L49" s="231">
        <f t="shared" si="6"/>
        <v>14730716.188668834</v>
      </c>
      <c r="M49" s="99">
        <f t="shared" si="7"/>
        <v>26.923225444362743</v>
      </c>
      <c r="N49" s="99">
        <f t="shared" si="8"/>
        <v>-16.153935266617644</v>
      </c>
      <c r="O49" s="223">
        <f t="shared" si="9"/>
        <v>-690078.84359838453</v>
      </c>
      <c r="P49" s="245">
        <f t="shared" si="10"/>
        <v>14040637.34507045</v>
      </c>
      <c r="Q49" s="268">
        <f t="shared" si="11"/>
        <v>328.67483024348905</v>
      </c>
      <c r="R49" s="245">
        <f t="shared" si="12"/>
        <v>9820477.4591125567</v>
      </c>
      <c r="S49" s="250">
        <f t="shared" si="13"/>
        <v>229.88584367340445</v>
      </c>
      <c r="T49" s="251">
        <f t="shared" si="14"/>
        <v>23861114.804183006</v>
      </c>
      <c r="U49" s="154">
        <f t="shared" si="15"/>
        <v>558.56067391689351</v>
      </c>
      <c r="V49" s="161">
        <f t="shared" si="16"/>
        <v>10711099.691289481</v>
      </c>
      <c r="W49" s="251">
        <f t="shared" si="17"/>
        <v>885958.1195217967</v>
      </c>
      <c r="X49" s="224">
        <f t="shared" si="18"/>
        <v>20.739239065874912</v>
      </c>
      <c r="Y49" s="272">
        <f t="shared" si="19"/>
        <v>195879.27592341218</v>
      </c>
      <c r="Z49" s="318">
        <f t="shared" si="20"/>
        <v>24747072.923704803</v>
      </c>
      <c r="AA49" s="250">
        <f t="shared" si="21"/>
        <v>579.29991298276843</v>
      </c>
      <c r="AB49" s="224">
        <f t="shared" si="22"/>
        <v>1014.7649536107272</v>
      </c>
      <c r="AC49" s="110"/>
      <c r="AD49" s="161">
        <v>21232247.995453596</v>
      </c>
      <c r="AE49" s="55">
        <f t="shared" si="23"/>
        <v>3514824.9282512069</v>
      </c>
      <c r="AF49" s="64">
        <f t="shared" si="24"/>
        <v>0.16554181775777232</v>
      </c>
      <c r="AH49" s="41"/>
      <c r="AI49" s="41"/>
      <c r="AJ49" s="41"/>
    </row>
    <row r="50" spans="1:36" ht="15" customHeight="1">
      <c r="A50" s="15">
        <v>34</v>
      </c>
      <c r="B50" s="118" t="s">
        <v>26</v>
      </c>
      <c r="C50" s="99">
        <f>Vertetie_ienemumi!I39</f>
        <v>21085205.118388589</v>
      </c>
      <c r="D50" s="99">
        <f>Iedzivotaju_skaits_struktura!C38</f>
        <v>29128</v>
      </c>
      <c r="E50" s="99">
        <f>Iedzivotaju_skaits_struktura!D38</f>
        <v>1999</v>
      </c>
      <c r="F50" s="99">
        <f>Iedzivotaju_skaits_struktura!E38</f>
        <v>3270</v>
      </c>
      <c r="G50" s="99">
        <f>Iedzivotaju_skaits_struktura!F38</f>
        <v>5909</v>
      </c>
      <c r="H50" s="101">
        <v>2178.1494809999999</v>
      </c>
      <c r="I50" s="101">
        <f t="shared" si="3"/>
        <v>723.88097769804278</v>
      </c>
      <c r="J50" s="101">
        <f t="shared" si="25"/>
        <v>52149.307211120002</v>
      </c>
      <c r="K50" s="238">
        <f t="shared" si="5"/>
        <v>404.32378196373253</v>
      </c>
      <c r="L50" s="231">
        <f t="shared" si="6"/>
        <v>12651123.071033154</v>
      </c>
      <c r="M50" s="99">
        <f t="shared" si="7"/>
        <v>-143.46760177541586</v>
      </c>
      <c r="N50" s="99">
        <f t="shared" si="8"/>
        <v>86.080561065249512</v>
      </c>
      <c r="O50" s="223">
        <f t="shared" si="9"/>
        <v>4489041.6238972722</v>
      </c>
      <c r="P50" s="245">
        <f t="shared" si="10"/>
        <v>17140164.694930427</v>
      </c>
      <c r="Q50" s="268">
        <f t="shared" si="11"/>
        <v>328.67483024348905</v>
      </c>
      <c r="R50" s="245">
        <f t="shared" si="12"/>
        <v>8434082.0473554358</v>
      </c>
      <c r="S50" s="250">
        <f t="shared" si="13"/>
        <v>161.72951278549303</v>
      </c>
      <c r="T50" s="251">
        <f t="shared" si="14"/>
        <v>25574246.742285863</v>
      </c>
      <c r="U50" s="154">
        <f t="shared" si="15"/>
        <v>490.40434302898211</v>
      </c>
      <c r="V50" s="161">
        <f t="shared" si="16"/>
        <v>21961381.763568245</v>
      </c>
      <c r="W50" s="251">
        <f t="shared" si="17"/>
        <v>1816514.1815619534</v>
      </c>
      <c r="X50" s="224">
        <f t="shared" si="18"/>
        <v>34.832949442799325</v>
      </c>
      <c r="Y50" s="272">
        <f t="shared" si="19"/>
        <v>6305555.8054592256</v>
      </c>
      <c r="Z50" s="318">
        <f t="shared" si="20"/>
        <v>27390760.923847817</v>
      </c>
      <c r="AA50" s="250">
        <f t="shared" si="21"/>
        <v>525.23729247178142</v>
      </c>
      <c r="AB50" s="224">
        <f t="shared" si="22"/>
        <v>940.35844973385804</v>
      </c>
      <c r="AC50" s="110"/>
      <c r="AD50" s="161">
        <v>24165426.347365387</v>
      </c>
      <c r="AE50" s="55">
        <f t="shared" si="23"/>
        <v>3225334.5764824301</v>
      </c>
      <c r="AF50" s="64">
        <f t="shared" si="24"/>
        <v>0.13346897050852435</v>
      </c>
      <c r="AH50" s="41"/>
      <c r="AI50" s="41"/>
      <c r="AJ50" s="41"/>
    </row>
    <row r="51" spans="1:36" ht="15" customHeight="1">
      <c r="A51" s="15">
        <v>35</v>
      </c>
      <c r="B51" s="118" t="s">
        <v>27</v>
      </c>
      <c r="C51" s="99">
        <f>Vertetie_ienemumi!I40</f>
        <v>11043050.596919248</v>
      </c>
      <c r="D51" s="99">
        <f>Iedzivotaju_skaits_struktura!C39</f>
        <v>10196</v>
      </c>
      <c r="E51" s="99">
        <f>Iedzivotaju_skaits_struktura!D39</f>
        <v>583</v>
      </c>
      <c r="F51" s="99">
        <f>Iedzivotaju_skaits_struktura!E39</f>
        <v>1006</v>
      </c>
      <c r="G51" s="99">
        <f>Iedzivotaju_skaits_struktura!F39</f>
        <v>2169</v>
      </c>
      <c r="H51" s="101">
        <v>277.611672</v>
      </c>
      <c r="I51" s="101">
        <f t="shared" si="3"/>
        <v>1083.0767552882746</v>
      </c>
      <c r="J51" s="101">
        <f t="shared" si="25"/>
        <v>16866.80974144</v>
      </c>
      <c r="K51" s="238">
        <f t="shared" si="5"/>
        <v>654.72076617948801</v>
      </c>
      <c r="L51" s="231">
        <f t="shared" si="6"/>
        <v>6625830.3581515485</v>
      </c>
      <c r="M51" s="99">
        <f t="shared" si="7"/>
        <v>106.92938244033962</v>
      </c>
      <c r="N51" s="99">
        <f t="shared" si="8"/>
        <v>-64.157629464203765</v>
      </c>
      <c r="O51" s="223">
        <f t="shared" si="9"/>
        <v>-1082134.52963453</v>
      </c>
      <c r="P51" s="245">
        <f t="shared" si="10"/>
        <v>5543695.8285170188</v>
      </c>
      <c r="Q51" s="268">
        <f t="shared" si="11"/>
        <v>328.674830243489</v>
      </c>
      <c r="R51" s="245">
        <f t="shared" si="12"/>
        <v>4417220.2387676993</v>
      </c>
      <c r="S51" s="250">
        <f t="shared" si="13"/>
        <v>261.8883064717952</v>
      </c>
      <c r="T51" s="251">
        <f t="shared" si="14"/>
        <v>9960916.0672847182</v>
      </c>
      <c r="U51" s="154">
        <f t="shared" si="15"/>
        <v>590.56313671528426</v>
      </c>
      <c r="V51" s="161">
        <f t="shared" si="16"/>
        <v>2879638.500693778</v>
      </c>
      <c r="W51" s="251">
        <f t="shared" si="17"/>
        <v>238186.47800019578</v>
      </c>
      <c r="X51" s="224">
        <f t="shared" si="18"/>
        <v>14.121608155393865</v>
      </c>
      <c r="Y51" s="272">
        <f t="shared" si="19"/>
        <v>-843948.05163433414</v>
      </c>
      <c r="Z51" s="318">
        <f t="shared" si="20"/>
        <v>10199102.545284914</v>
      </c>
      <c r="AA51" s="250">
        <f t="shared" si="21"/>
        <v>604.68474487067806</v>
      </c>
      <c r="AB51" s="224">
        <f t="shared" si="22"/>
        <v>1000.3042904359469</v>
      </c>
      <c r="AC51" s="110"/>
      <c r="AD51" s="161">
        <v>8706748.912050603</v>
      </c>
      <c r="AE51" s="55">
        <f t="shared" si="23"/>
        <v>1492353.6332343109</v>
      </c>
      <c r="AF51" s="64">
        <f t="shared" si="24"/>
        <v>0.17140193754396815</v>
      </c>
      <c r="AH51" s="41"/>
      <c r="AI51" s="41"/>
      <c r="AJ51" s="41"/>
    </row>
    <row r="52" spans="1:36" ht="15" customHeight="1">
      <c r="A52" s="15">
        <v>36</v>
      </c>
      <c r="B52" s="118" t="s">
        <v>28</v>
      </c>
      <c r="C52" s="99">
        <f>Vertetie_ienemumi!I41</f>
        <v>34193978.177887693</v>
      </c>
      <c r="D52" s="99">
        <f>Iedzivotaju_skaits_struktura!C40</f>
        <v>32420</v>
      </c>
      <c r="E52" s="99">
        <f>Iedzivotaju_skaits_struktura!D40</f>
        <v>2788</v>
      </c>
      <c r="F52" s="99">
        <f>Iedzivotaju_skaits_struktura!E40</f>
        <v>4326</v>
      </c>
      <c r="G52" s="99">
        <f>Iedzivotaju_skaits_struktura!F40</f>
        <v>5776</v>
      </c>
      <c r="H52" s="101">
        <v>1029.141198</v>
      </c>
      <c r="I52" s="101">
        <f t="shared" si="3"/>
        <v>1054.7186359619893</v>
      </c>
      <c r="J52" s="101">
        <f t="shared" si="25"/>
        <v>58885.214620959989</v>
      </c>
      <c r="K52" s="238">
        <f t="shared" si="5"/>
        <v>580.68869066695163</v>
      </c>
      <c r="L52" s="231">
        <f t="shared" si="6"/>
        <v>20516386.906732615</v>
      </c>
      <c r="M52" s="99">
        <f t="shared" si="7"/>
        <v>32.897306927803243</v>
      </c>
      <c r="N52" s="99">
        <f t="shared" si="8"/>
        <v>-19.738384156681946</v>
      </c>
      <c r="O52" s="223">
        <f t="shared" si="9"/>
        <v>-1162298.9873371727</v>
      </c>
      <c r="P52" s="245">
        <f t="shared" si="10"/>
        <v>19354087.919395443</v>
      </c>
      <c r="Q52" s="268">
        <f t="shared" si="11"/>
        <v>328.67483024348905</v>
      </c>
      <c r="R52" s="245">
        <f t="shared" si="12"/>
        <v>13677591.271155078</v>
      </c>
      <c r="S52" s="250">
        <f t="shared" si="13"/>
        <v>232.27547626678066</v>
      </c>
      <c r="T52" s="251">
        <f t="shared" si="14"/>
        <v>33031679.190550521</v>
      </c>
      <c r="U52" s="154">
        <f t="shared" si="15"/>
        <v>560.95030651026968</v>
      </c>
      <c r="V52" s="161">
        <f t="shared" si="16"/>
        <v>14412755.886324804</v>
      </c>
      <c r="W52" s="251">
        <f t="shared" si="17"/>
        <v>1192136.9859491796</v>
      </c>
      <c r="X52" s="224">
        <f t="shared" si="18"/>
        <v>20.24509876754092</v>
      </c>
      <c r="Y52" s="272">
        <f t="shared" si="19"/>
        <v>29837.998612006893</v>
      </c>
      <c r="Z52" s="318">
        <f t="shared" si="20"/>
        <v>34223816.176499702</v>
      </c>
      <c r="AA52" s="250">
        <f t="shared" si="21"/>
        <v>581.19540527781066</v>
      </c>
      <c r="AB52" s="224">
        <f t="shared" si="22"/>
        <v>1055.6389937230012</v>
      </c>
      <c r="AC52" s="110"/>
      <c r="AD52" s="161">
        <v>29190819.51416605</v>
      </c>
      <c r="AE52" s="55">
        <f t="shared" si="23"/>
        <v>5032996.6623336524</v>
      </c>
      <c r="AF52" s="64">
        <f t="shared" si="24"/>
        <v>0.17241710736799232</v>
      </c>
      <c r="AH52" s="41"/>
      <c r="AI52" s="41"/>
      <c r="AJ52" s="41"/>
    </row>
    <row r="53" spans="1:36" ht="15" customHeight="1">
      <c r="A53" s="15">
        <v>37</v>
      </c>
      <c r="B53" s="113" t="s">
        <v>29</v>
      </c>
      <c r="C53" s="99">
        <f>Vertetie_ienemumi!I42</f>
        <v>13590254.58577076</v>
      </c>
      <c r="D53" s="99">
        <f>Iedzivotaju_skaits_struktura!C41</f>
        <v>18891</v>
      </c>
      <c r="E53" s="99">
        <f>Iedzivotaju_skaits_struktura!D41</f>
        <v>1343</v>
      </c>
      <c r="F53" s="99">
        <f>Iedzivotaju_skaits_struktura!E41</f>
        <v>2178</v>
      </c>
      <c r="G53" s="99">
        <f>Iedzivotaju_skaits_struktura!F41</f>
        <v>3846</v>
      </c>
      <c r="H53" s="101">
        <v>1800.620146</v>
      </c>
      <c r="I53" s="101">
        <f t="shared" si="3"/>
        <v>719.40366236677573</v>
      </c>
      <c r="J53" s="101">
        <f t="shared" si="25"/>
        <v>34716.882621919998</v>
      </c>
      <c r="K53" s="238">
        <f t="shared" si="5"/>
        <v>391.4595309081688</v>
      </c>
      <c r="L53" s="231">
        <f t="shared" si="6"/>
        <v>8154152.7514624558</v>
      </c>
      <c r="M53" s="99">
        <f t="shared" si="7"/>
        <v>-156.33185283097959</v>
      </c>
      <c r="N53" s="99">
        <f t="shared" si="8"/>
        <v>93.799111698587751</v>
      </c>
      <c r="O53" s="223">
        <f t="shared" si="9"/>
        <v>3256412.7508802339</v>
      </c>
      <c r="P53" s="245">
        <f t="shared" si="10"/>
        <v>11410565.50234269</v>
      </c>
      <c r="Q53" s="268">
        <f t="shared" si="11"/>
        <v>328.67483024348905</v>
      </c>
      <c r="R53" s="245">
        <f t="shared" si="12"/>
        <v>5436101.8343083039</v>
      </c>
      <c r="S53" s="250">
        <f t="shared" si="13"/>
        <v>156.58381236326753</v>
      </c>
      <c r="T53" s="251">
        <f t="shared" si="14"/>
        <v>16846667.336650994</v>
      </c>
      <c r="U53" s="154">
        <f t="shared" si="15"/>
        <v>485.25864260675655</v>
      </c>
      <c r="V53" s="161">
        <f t="shared" si="16"/>
        <v>15066757.059755195</v>
      </c>
      <c r="W53" s="251">
        <f t="shared" si="17"/>
        <v>1246232.0524201447</v>
      </c>
      <c r="X53" s="224">
        <f t="shared" si="18"/>
        <v>35.897003368421174</v>
      </c>
      <c r="Y53" s="272">
        <f t="shared" si="19"/>
        <v>4502644.8033003788</v>
      </c>
      <c r="Z53" s="318">
        <f t="shared" si="20"/>
        <v>18092899.389071137</v>
      </c>
      <c r="AA53" s="250">
        <f t="shared" si="21"/>
        <v>521.15564597517766</v>
      </c>
      <c r="AB53" s="224">
        <f t="shared" si="22"/>
        <v>957.75233651321457</v>
      </c>
      <c r="AC53" s="110"/>
      <c r="AD53" s="161">
        <v>15860970.821049327</v>
      </c>
      <c r="AE53" s="55">
        <f t="shared" si="23"/>
        <v>2231928.5680218097</v>
      </c>
      <c r="AF53" s="64">
        <f t="shared" si="24"/>
        <v>0.14071828220374671</v>
      </c>
      <c r="AH53" s="41"/>
      <c r="AI53" s="41"/>
      <c r="AJ53" s="41"/>
    </row>
    <row r="54" spans="1:36" ht="15" customHeight="1">
      <c r="A54" s="15">
        <v>38</v>
      </c>
      <c r="B54" s="113" t="s">
        <v>30</v>
      </c>
      <c r="C54" s="99">
        <f>Vertetie_ienemumi!I43</f>
        <v>24779807.675693482</v>
      </c>
      <c r="D54" s="99">
        <f>Iedzivotaju_skaits_struktura!C42</f>
        <v>37983</v>
      </c>
      <c r="E54" s="99">
        <f>Iedzivotaju_skaits_struktura!D42</f>
        <v>2499</v>
      </c>
      <c r="F54" s="99">
        <f>Iedzivotaju_skaits_struktura!E42</f>
        <v>4152</v>
      </c>
      <c r="G54" s="99">
        <f>Iedzivotaju_skaits_struktura!F42</f>
        <v>8064</v>
      </c>
      <c r="H54" s="101">
        <v>2748.944583</v>
      </c>
      <c r="I54" s="101">
        <f t="shared" si="3"/>
        <v>652.39206159843832</v>
      </c>
      <c r="J54" s="101">
        <f t="shared" si="25"/>
        <v>67511.935766159993</v>
      </c>
      <c r="K54" s="238">
        <f t="shared" si="5"/>
        <v>367.04335899244398</v>
      </c>
      <c r="L54" s="231">
        <f t="shared" si="6"/>
        <v>14867884.605416089</v>
      </c>
      <c r="M54" s="99">
        <f t="shared" si="7"/>
        <v>-180.7480247467044</v>
      </c>
      <c r="N54" s="99">
        <f t="shared" si="8"/>
        <v>108.44881484802264</v>
      </c>
      <c r="O54" s="223">
        <f t="shared" si="9"/>
        <v>7321589.4219358824</v>
      </c>
      <c r="P54" s="245">
        <f t="shared" si="10"/>
        <v>22189474.027351972</v>
      </c>
      <c r="Q54" s="268">
        <f t="shared" si="11"/>
        <v>328.67483024348905</v>
      </c>
      <c r="R54" s="245">
        <f t="shared" si="12"/>
        <v>9911923.0702773929</v>
      </c>
      <c r="S54" s="250">
        <f t="shared" si="13"/>
        <v>146.81734359697759</v>
      </c>
      <c r="T54" s="251">
        <f t="shared" si="14"/>
        <v>32101397.097629365</v>
      </c>
      <c r="U54" s="154">
        <f t="shared" si="15"/>
        <v>475.49217384046665</v>
      </c>
      <c r="V54" s="161">
        <f t="shared" si="16"/>
        <v>30947843.63828991</v>
      </c>
      <c r="W54" s="251">
        <f t="shared" si="17"/>
        <v>2559820.5733563746</v>
      </c>
      <c r="X54" s="224">
        <f t="shared" si="18"/>
        <v>37.916563112969889</v>
      </c>
      <c r="Y54" s="272">
        <f t="shared" si="19"/>
        <v>9881409.9952922575</v>
      </c>
      <c r="Z54" s="318">
        <f t="shared" si="20"/>
        <v>34661217.670985743</v>
      </c>
      <c r="AA54" s="250">
        <f t="shared" si="21"/>
        <v>513.40873695343657</v>
      </c>
      <c r="AB54" s="224">
        <f t="shared" si="22"/>
        <v>912.54555119357985</v>
      </c>
      <c r="AC54" s="110"/>
      <c r="AD54" s="161">
        <v>30698082.061377227</v>
      </c>
      <c r="AE54" s="55">
        <f t="shared" si="23"/>
        <v>3963135.6096085161</v>
      </c>
      <c r="AF54" s="64">
        <f t="shared" si="24"/>
        <v>0.12910043049870956</v>
      </c>
      <c r="AH54" s="41"/>
      <c r="AI54" s="41"/>
      <c r="AJ54" s="41"/>
    </row>
    <row r="55" spans="1:36" ht="15" customHeight="1">
      <c r="A55" s="15">
        <v>39</v>
      </c>
      <c r="B55" s="113" t="s">
        <v>31</v>
      </c>
      <c r="C55" s="99">
        <f>Vertetie_ienemumi!I44</f>
        <v>35641994.848373942</v>
      </c>
      <c r="D55" s="99">
        <f>Iedzivotaju_skaits_struktura!C43</f>
        <v>46929</v>
      </c>
      <c r="E55" s="99">
        <f>Iedzivotaju_skaits_struktura!D43</f>
        <v>3432</v>
      </c>
      <c r="F55" s="99">
        <f>Iedzivotaju_skaits_struktura!E43</f>
        <v>5601</v>
      </c>
      <c r="G55" s="99">
        <f>Iedzivotaju_skaits_struktura!F43</f>
        <v>9404</v>
      </c>
      <c r="H55" s="101">
        <v>2448.3879390000002</v>
      </c>
      <c r="I55" s="101">
        <f t="shared" si="3"/>
        <v>759.48762701898488</v>
      </c>
      <c r="J55" s="101">
        <f t="shared" si="25"/>
        <v>83899.649667280013</v>
      </c>
      <c r="K55" s="238">
        <f t="shared" si="5"/>
        <v>424.816968720597</v>
      </c>
      <c r="L55" s="231">
        <f t="shared" si="6"/>
        <v>21385196.909024365</v>
      </c>
      <c r="M55" s="99">
        <f t="shared" si="7"/>
        <v>-122.97441501855138</v>
      </c>
      <c r="N55" s="99">
        <f t="shared" si="8"/>
        <v>73.784649011130824</v>
      </c>
      <c r="O55" s="223">
        <f t="shared" si="9"/>
        <v>6190506.2028570948</v>
      </c>
      <c r="P55" s="245">
        <f t="shared" si="10"/>
        <v>27575703.111881461</v>
      </c>
      <c r="Q55" s="268">
        <f t="shared" si="11"/>
        <v>328.67483024348905</v>
      </c>
      <c r="R55" s="245">
        <f t="shared" si="12"/>
        <v>14256797.939349577</v>
      </c>
      <c r="S55" s="250">
        <f t="shared" si="13"/>
        <v>169.9267874882388</v>
      </c>
      <c r="T55" s="251">
        <f t="shared" si="14"/>
        <v>41832501.051231042</v>
      </c>
      <c r="U55" s="154">
        <f t="shared" si="15"/>
        <v>498.60161773172791</v>
      </c>
      <c r="V55" s="161">
        <f t="shared" si="16"/>
        <v>33612876.44161696</v>
      </c>
      <c r="W55" s="251">
        <f t="shared" si="17"/>
        <v>2780256.1513035805</v>
      </c>
      <c r="X55" s="224">
        <f t="shared" si="18"/>
        <v>33.137875573130685</v>
      </c>
      <c r="Y55" s="272">
        <f t="shared" si="19"/>
        <v>8970762.3541606758</v>
      </c>
      <c r="Z55" s="318">
        <f t="shared" si="20"/>
        <v>44612757.202534616</v>
      </c>
      <c r="AA55" s="250">
        <f t="shared" si="21"/>
        <v>531.73949330485857</v>
      </c>
      <c r="AB55" s="224">
        <f t="shared" si="22"/>
        <v>950.64367880275768</v>
      </c>
      <c r="AC55" s="110"/>
      <c r="AD55" s="161">
        <v>39319007.793654114</v>
      </c>
      <c r="AE55" s="55">
        <f t="shared" si="23"/>
        <v>5293749.408880502</v>
      </c>
      <c r="AF55" s="64">
        <f t="shared" si="24"/>
        <v>0.13463588493031309</v>
      </c>
      <c r="AH55" s="41"/>
      <c r="AI55" s="41"/>
      <c r="AJ55" s="41"/>
    </row>
    <row r="56" spans="1:36" ht="15" customHeight="1">
      <c r="A56" s="15">
        <v>40</v>
      </c>
      <c r="B56" s="113" t="s">
        <v>32</v>
      </c>
      <c r="C56" s="99">
        <f>Vertetie_ienemumi!I45</f>
        <v>5096568.391271241</v>
      </c>
      <c r="D56" s="99">
        <f>Iedzivotaju_skaits_struktura!C44</f>
        <v>8487</v>
      </c>
      <c r="E56" s="99">
        <f>Iedzivotaju_skaits_struktura!D44</f>
        <v>518</v>
      </c>
      <c r="F56" s="99">
        <f>Iedzivotaju_skaits_struktura!E44</f>
        <v>833</v>
      </c>
      <c r="G56" s="99">
        <f>Iedzivotaju_skaits_struktura!F44</f>
        <v>2062</v>
      </c>
      <c r="H56" s="101">
        <v>908.41287699999998</v>
      </c>
      <c r="I56" s="101">
        <f t="shared" si="3"/>
        <v>600.5147155969413</v>
      </c>
      <c r="J56" s="101">
        <f t="shared" si="25"/>
        <v>15321.367573039999</v>
      </c>
      <c r="K56" s="237">
        <f t="shared" si="5"/>
        <v>332.64448274443441</v>
      </c>
      <c r="L56" s="231">
        <f t="shared" si="6"/>
        <v>3057941.0347627443</v>
      </c>
      <c r="M56" s="99">
        <f t="shared" si="7"/>
        <v>-215.14690099471397</v>
      </c>
      <c r="N56" s="99">
        <f t="shared" si="8"/>
        <v>129.08814059682837</v>
      </c>
      <c r="O56" s="223">
        <f t="shared" si="9"/>
        <v>1977806.8514042743</v>
      </c>
      <c r="P56" s="245">
        <f t="shared" si="10"/>
        <v>5035747.8861670187</v>
      </c>
      <c r="Q56" s="268">
        <f t="shared" si="11"/>
        <v>328.674830243489</v>
      </c>
      <c r="R56" s="245">
        <f t="shared" si="12"/>
        <v>2038627.3565084965</v>
      </c>
      <c r="S56" s="250">
        <f t="shared" si="13"/>
        <v>133.05779309777378</v>
      </c>
      <c r="T56" s="251">
        <f t="shared" si="14"/>
        <v>7074375.2426755149</v>
      </c>
      <c r="U56" s="154">
        <f t="shared" si="15"/>
        <v>461.73262334126275</v>
      </c>
      <c r="V56" s="161">
        <f t="shared" si="16"/>
        <v>7550437.2096512523</v>
      </c>
      <c r="W56" s="251">
        <f t="shared" si="17"/>
        <v>624527.01819869911</v>
      </c>
      <c r="X56" s="224">
        <f t="shared" si="18"/>
        <v>40.761832468378223</v>
      </c>
      <c r="Y56" s="272">
        <f t="shared" si="19"/>
        <v>2602333.8696029736</v>
      </c>
      <c r="Z56" s="318">
        <f t="shared" si="20"/>
        <v>7698902.2608742146</v>
      </c>
      <c r="AA56" s="250">
        <f t="shared" si="21"/>
        <v>502.49445580964101</v>
      </c>
      <c r="AB56" s="224">
        <f t="shared" si="22"/>
        <v>907.14059866551372</v>
      </c>
      <c r="AC56" s="110"/>
      <c r="AD56" s="161">
        <v>7200029.2730960399</v>
      </c>
      <c r="AE56" s="55">
        <f t="shared" si="23"/>
        <v>498872.98777817469</v>
      </c>
      <c r="AF56" s="64">
        <f t="shared" si="24"/>
        <v>6.9287633265921134E-2</v>
      </c>
      <c r="AH56" s="41"/>
      <c r="AI56" s="41"/>
      <c r="AJ56" s="41"/>
    </row>
    <row r="57" spans="1:36" ht="15" customHeight="1">
      <c r="A57" s="15">
        <v>41</v>
      </c>
      <c r="B57" s="113" t="s">
        <v>83</v>
      </c>
      <c r="C57" s="99">
        <f>Vertetie_ienemumi!I46</f>
        <v>44639968.943431705</v>
      </c>
      <c r="D57" s="99">
        <f>Iedzivotaju_skaits_struktura!C45</f>
        <v>53967</v>
      </c>
      <c r="E57" s="99">
        <f>Iedzivotaju_skaits_struktura!D45</f>
        <v>4018</v>
      </c>
      <c r="F57" s="99">
        <f>Iedzivotaju_skaits_struktura!E45</f>
        <v>6215</v>
      </c>
      <c r="G57" s="99">
        <f>Iedzivotaju_skaits_struktura!F45</f>
        <v>11350</v>
      </c>
      <c r="H57" s="101">
        <v>2946.0473649999999</v>
      </c>
      <c r="I57" s="101">
        <f t="shared" si="3"/>
        <v>827.17158529159872</v>
      </c>
      <c r="J57" s="101">
        <f t="shared" si="25"/>
        <v>96507.011994799992</v>
      </c>
      <c r="K57" s="238">
        <f t="shared" si="5"/>
        <v>462.55674091160341</v>
      </c>
      <c r="L57" s="231">
        <f t="shared" si="6"/>
        <v>26783981.366059024</v>
      </c>
      <c r="M57" s="99">
        <f t="shared" si="7"/>
        <v>-85.234642827544974</v>
      </c>
      <c r="N57" s="99">
        <f t="shared" si="8"/>
        <v>51.140785696526983</v>
      </c>
      <c r="O57" s="223">
        <f t="shared" si="9"/>
        <v>4935444.4186382256</v>
      </c>
      <c r="P57" s="245">
        <f t="shared" si="10"/>
        <v>31719425.78469725</v>
      </c>
      <c r="Q57" s="268">
        <f t="shared" si="11"/>
        <v>328.67483024348905</v>
      </c>
      <c r="R57" s="245">
        <f t="shared" si="12"/>
        <v>17855987.577372681</v>
      </c>
      <c r="S57" s="250">
        <f t="shared" si="13"/>
        <v>185.02269636464138</v>
      </c>
      <c r="T57" s="251">
        <f t="shared" si="14"/>
        <v>49575413.362069935</v>
      </c>
      <c r="U57" s="154">
        <f t="shared" si="15"/>
        <v>513.69752660813049</v>
      </c>
      <c r="V57" s="161">
        <f t="shared" si="16"/>
        <v>35021635.375376411</v>
      </c>
      <c r="W57" s="251">
        <f t="shared" si="17"/>
        <v>2896780.2666404997</v>
      </c>
      <c r="X57" s="224">
        <f t="shared" si="18"/>
        <v>30.01626728218033</v>
      </c>
      <c r="Y57" s="272">
        <f t="shared" si="19"/>
        <v>7832224.6852787249</v>
      </c>
      <c r="Z57" s="318">
        <f t="shared" si="20"/>
        <v>52472193.628710434</v>
      </c>
      <c r="AA57" s="250">
        <f t="shared" si="21"/>
        <v>543.71379389031074</v>
      </c>
      <c r="AB57" s="224">
        <f t="shared" si="22"/>
        <v>972.30147365446351</v>
      </c>
      <c r="AC57" s="110"/>
      <c r="AD57" s="161">
        <v>46251865.610652201</v>
      </c>
      <c r="AE57" s="55">
        <f t="shared" si="23"/>
        <v>6220328.018058233</v>
      </c>
      <c r="AF57" s="64">
        <f t="shared" si="24"/>
        <v>0.13448815384920687</v>
      </c>
      <c r="AH57" s="41"/>
      <c r="AI57" s="41"/>
      <c r="AJ57" s="41"/>
    </row>
    <row r="58" spans="1:36" ht="15" customHeight="1">
      <c r="A58" s="15">
        <v>42</v>
      </c>
      <c r="B58" s="113" t="s">
        <v>33</v>
      </c>
      <c r="C58" s="99">
        <f>Vertetie_ienemumi!I47</f>
        <v>1684823.7749241896</v>
      </c>
      <c r="D58" s="99">
        <f>Iedzivotaju_skaits_struktura!C46</f>
        <v>3032</v>
      </c>
      <c r="E58" s="99">
        <f>Iedzivotaju_skaits_struktura!D46</f>
        <v>141</v>
      </c>
      <c r="F58" s="99">
        <f>Iedzivotaju_skaits_struktura!E46</f>
        <v>309</v>
      </c>
      <c r="G58" s="99">
        <f>Iedzivotaju_skaits_struktura!F46</f>
        <v>692</v>
      </c>
      <c r="H58" s="101">
        <v>277.90106700000001</v>
      </c>
      <c r="I58" s="101">
        <f t="shared" si="3"/>
        <v>555.68066455283292</v>
      </c>
      <c r="J58" s="101">
        <f t="shared" si="25"/>
        <v>5303.7696218399997</v>
      </c>
      <c r="K58" s="238">
        <f t="shared" si="5"/>
        <v>317.66533900461638</v>
      </c>
      <c r="L58" s="231">
        <f t="shared" si="6"/>
        <v>1010894.2649545136</v>
      </c>
      <c r="M58" s="99">
        <f t="shared" si="7"/>
        <v>-230.126044734532</v>
      </c>
      <c r="N58" s="99">
        <f t="shared" si="8"/>
        <v>138.0756268407192</v>
      </c>
      <c r="O58" s="223">
        <f t="shared" si="9"/>
        <v>732321.31515432219</v>
      </c>
      <c r="P58" s="245">
        <f t="shared" si="10"/>
        <v>1743215.5801088358</v>
      </c>
      <c r="Q58" s="268">
        <f t="shared" si="11"/>
        <v>328.674830243489</v>
      </c>
      <c r="R58" s="245">
        <f t="shared" si="12"/>
        <v>673929.50996967591</v>
      </c>
      <c r="S58" s="250">
        <f t="shared" si="13"/>
        <v>127.06613560184657</v>
      </c>
      <c r="T58" s="251">
        <f t="shared" si="14"/>
        <v>2417145.0900785117</v>
      </c>
      <c r="U58" s="154">
        <f t="shared" si="15"/>
        <v>455.74096584533561</v>
      </c>
      <c r="V58" s="161">
        <f t="shared" si="16"/>
        <v>2693166.8837846117</v>
      </c>
      <c r="W58" s="251">
        <f t="shared" si="17"/>
        <v>222762.66085512866</v>
      </c>
      <c r="X58" s="224">
        <f t="shared" si="18"/>
        <v>42.000817670856371</v>
      </c>
      <c r="Y58" s="272">
        <f t="shared" si="19"/>
        <v>955083.97600945085</v>
      </c>
      <c r="Z58" s="318">
        <f t="shared" si="20"/>
        <v>2639907.7509336406</v>
      </c>
      <c r="AA58" s="250">
        <f t="shared" si="21"/>
        <v>497.74178351619202</v>
      </c>
      <c r="AB58" s="224">
        <f t="shared" si="22"/>
        <v>870.6819759015965</v>
      </c>
      <c r="AC58" s="110"/>
      <c r="AD58" s="161">
        <v>2330773.238354682</v>
      </c>
      <c r="AE58" s="55">
        <f t="shared" si="23"/>
        <v>309134.51257895865</v>
      </c>
      <c r="AF58" s="64">
        <f t="shared" si="24"/>
        <v>0.13263174104280528</v>
      </c>
      <c r="AH58" s="41"/>
      <c r="AI58" s="41"/>
      <c r="AJ58" s="41"/>
    </row>
    <row r="59" spans="1:36" ht="15" customHeight="1">
      <c r="A59" s="225">
        <v>43</v>
      </c>
      <c r="B59" s="116" t="s">
        <v>34</v>
      </c>
      <c r="C59" s="100">
        <f>Vertetie_ienemumi!I48</f>
        <v>8504245.5870038569</v>
      </c>
      <c r="D59" s="100">
        <f>Iedzivotaju_skaits_struktura!C47</f>
        <v>11321</v>
      </c>
      <c r="E59" s="100">
        <f>Iedzivotaju_skaits_struktura!D47</f>
        <v>713</v>
      </c>
      <c r="F59" s="100">
        <f>Iedzivotaju_skaits_struktura!E47</f>
        <v>1325</v>
      </c>
      <c r="G59" s="100">
        <f>Iedzivotaju_skaits_struktura!F47</f>
        <v>2342</v>
      </c>
      <c r="H59" s="102">
        <v>2457.608217</v>
      </c>
      <c r="I59" s="102">
        <f t="shared" si="3"/>
        <v>751.19208435684629</v>
      </c>
      <c r="J59" s="102">
        <f t="shared" si="25"/>
        <v>22777.564489839999</v>
      </c>
      <c r="K59" s="240">
        <f t="shared" si="5"/>
        <v>373.36061942870151</v>
      </c>
      <c r="L59" s="232">
        <f t="shared" si="6"/>
        <v>5102547.352202314</v>
      </c>
      <c r="M59" s="100">
        <f t="shared" si="7"/>
        <v>-174.43076431044688</v>
      </c>
      <c r="N59" s="100">
        <f t="shared" si="8"/>
        <v>104.65845858626813</v>
      </c>
      <c r="O59" s="226">
        <f t="shared" si="9"/>
        <v>2383864.789855971</v>
      </c>
      <c r="P59" s="246">
        <f t="shared" si="10"/>
        <v>7486412.142058285</v>
      </c>
      <c r="Q59" s="269">
        <f t="shared" si="11"/>
        <v>328.674830243489</v>
      </c>
      <c r="R59" s="246">
        <f t="shared" si="12"/>
        <v>3401698.2348015429</v>
      </c>
      <c r="S59" s="252">
        <f t="shared" si="13"/>
        <v>149.34424777148061</v>
      </c>
      <c r="T59" s="253">
        <f t="shared" si="14"/>
        <v>10888110.376859829</v>
      </c>
      <c r="U59" s="260">
        <f t="shared" si="15"/>
        <v>478.01907801496964</v>
      </c>
      <c r="V59" s="162">
        <f t="shared" si="16"/>
        <v>10297469.358160308</v>
      </c>
      <c r="W59" s="253">
        <f t="shared" si="17"/>
        <v>851745.09166488028</v>
      </c>
      <c r="X59" s="227">
        <f t="shared" si="18"/>
        <v>37.394037103694899</v>
      </c>
      <c r="Y59" s="273">
        <f t="shared" si="19"/>
        <v>3235609.8815208515</v>
      </c>
      <c r="Z59" s="319">
        <f t="shared" si="20"/>
        <v>11739855.468524709</v>
      </c>
      <c r="AA59" s="252">
        <f t="shared" si="21"/>
        <v>515.41311511866456</v>
      </c>
      <c r="AB59" s="227">
        <f t="shared" si="22"/>
        <v>1036.9980980942239</v>
      </c>
      <c r="AC59" s="110"/>
      <c r="AD59" s="162">
        <v>10352392.210289916</v>
      </c>
      <c r="AE59" s="279">
        <f t="shared" si="23"/>
        <v>1387463.2582347933</v>
      </c>
      <c r="AF59" s="280">
        <f t="shared" si="24"/>
        <v>0.13402344405534627</v>
      </c>
      <c r="AH59" s="41"/>
      <c r="AI59" s="41"/>
      <c r="AJ59" s="41"/>
    </row>
    <row r="61" spans="1:36" ht="15.75">
      <c r="B61" s="2"/>
      <c r="D61" s="41"/>
      <c r="E61" s="41"/>
      <c r="F61" s="41"/>
      <c r="G61" s="41"/>
      <c r="H61" s="41"/>
      <c r="AE61" s="41"/>
    </row>
    <row r="62" spans="1:36">
      <c r="C62" s="76"/>
      <c r="D62" s="76"/>
      <c r="E62" s="76"/>
      <c r="F62" s="76"/>
      <c r="G62" s="76"/>
      <c r="H62" s="76"/>
      <c r="I62" s="76"/>
      <c r="J62" s="76"/>
      <c r="K62" s="76"/>
      <c r="AD62" s="75"/>
    </row>
  </sheetData>
  <sheetProtection formatCells="0" formatColumns="0" formatRows="0" insertColumns="0" insertRows="0" insertHyperlinks="0" deleteColumns="0" deleteRows="0"/>
  <mergeCells count="26">
    <mergeCell ref="AE13:AF13"/>
    <mergeCell ref="M4:O4"/>
    <mergeCell ref="L12:U12"/>
    <mergeCell ref="V12:X12"/>
    <mergeCell ref="Y12:AB12"/>
    <mergeCell ref="M7:O7"/>
    <mergeCell ref="B9:D9"/>
    <mergeCell ref="E9:F9"/>
    <mergeCell ref="H9:J9"/>
    <mergeCell ref="D12:H12"/>
    <mergeCell ref="AD12:AF12"/>
    <mergeCell ref="K5:K6"/>
    <mergeCell ref="B6:D6"/>
    <mergeCell ref="E6:F6"/>
    <mergeCell ref="B7:D7"/>
    <mergeCell ref="E7:F7"/>
    <mergeCell ref="H7:J8"/>
    <mergeCell ref="K7:K8"/>
    <mergeCell ref="B8:D8"/>
    <mergeCell ref="E8:F8"/>
    <mergeCell ref="B4:D4"/>
    <mergeCell ref="E4:F4"/>
    <mergeCell ref="H4:J4"/>
    <mergeCell ref="B5:D5"/>
    <mergeCell ref="E5:F5"/>
    <mergeCell ref="H5:J6"/>
  </mergeCells>
  <pageMargins left="0.7" right="0.7"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49"/>
  <sheetViews>
    <sheetView zoomScaleNormal="100" workbookViewId="0">
      <pane xSplit="2" ySplit="2" topLeftCell="C3" activePane="bottomRight" state="frozen"/>
      <selection activeCell="AA32" sqref="AA32"/>
      <selection pane="topRight" activeCell="AA32" sqref="AA32"/>
      <selection pane="bottomLeft" activeCell="AA32" sqref="AA32"/>
      <selection pane="bottomRight" activeCell="H27" sqref="H27"/>
    </sheetView>
  </sheetViews>
  <sheetFormatPr defaultRowHeight="15"/>
  <cols>
    <col min="1" max="1" width="6.7109375" style="13" customWidth="1"/>
    <col min="2" max="2" width="22.28515625" style="14" customWidth="1"/>
    <col min="3" max="3" width="15.5703125" style="8" customWidth="1"/>
    <col min="4" max="8" width="14.7109375" style="1" customWidth="1"/>
    <col min="9" max="9" width="15.7109375" style="8" customWidth="1"/>
    <col min="10" max="10" width="11.7109375" customWidth="1"/>
    <col min="13" max="13" width="16" customWidth="1"/>
  </cols>
  <sheetData>
    <row r="1" spans="1:14" ht="15.75">
      <c r="H1" s="298"/>
    </row>
    <row r="2" spans="1:14" ht="19.5">
      <c r="A2" s="388" t="s">
        <v>172</v>
      </c>
      <c r="B2" s="389"/>
      <c r="C2" s="389"/>
      <c r="D2" s="389"/>
      <c r="E2" s="389"/>
      <c r="F2" s="389"/>
      <c r="G2" s="389"/>
      <c r="H2" s="389"/>
      <c r="I2" s="389"/>
    </row>
    <row r="3" spans="1:14" ht="15" customHeight="1">
      <c r="B3" s="46"/>
      <c r="C3" s="22"/>
      <c r="D3" s="22"/>
      <c r="E3" s="22"/>
      <c r="F3" s="22"/>
      <c r="G3" s="22"/>
      <c r="H3" s="22"/>
      <c r="I3" s="22"/>
    </row>
    <row r="4" spans="1:14" ht="43.5">
      <c r="A4" s="29"/>
      <c r="B4" s="166"/>
      <c r="C4" s="93" t="s">
        <v>80</v>
      </c>
      <c r="D4" s="171" t="s">
        <v>77</v>
      </c>
      <c r="E4" s="79" t="s">
        <v>43</v>
      </c>
      <c r="F4" s="79" t="s">
        <v>44</v>
      </c>
      <c r="G4" s="80" t="s">
        <v>45</v>
      </c>
      <c r="H4" s="81" t="s">
        <v>46</v>
      </c>
      <c r="I4" s="81" t="s">
        <v>79</v>
      </c>
    </row>
    <row r="5" spans="1:14" ht="30" customHeight="1">
      <c r="A5" s="24"/>
      <c r="B5" s="167" t="s">
        <v>35</v>
      </c>
      <c r="C5" s="175">
        <f>SUM(C6:C48)</f>
        <v>1758000000.0000007</v>
      </c>
      <c r="D5" s="179">
        <f t="shared" ref="D5:G5" si="0">SUM(D6:D48)</f>
        <v>99597959</v>
      </c>
      <c r="E5" s="179">
        <f t="shared" si="0"/>
        <v>53341716</v>
      </c>
      <c r="F5" s="179">
        <f t="shared" si="0"/>
        <v>2019086</v>
      </c>
      <c r="G5" s="179">
        <f t="shared" si="0"/>
        <v>21162366</v>
      </c>
      <c r="H5" s="108">
        <f>SUM(H6:H48)</f>
        <v>176121127</v>
      </c>
      <c r="I5" s="108">
        <f t="shared" ref="I5:I14" si="1">C5+H5</f>
        <v>1934121127.0000007</v>
      </c>
    </row>
    <row r="6" spans="1:14" ht="15.75">
      <c r="A6" s="82">
        <v>1</v>
      </c>
      <c r="B6" s="168" t="s">
        <v>55</v>
      </c>
      <c r="C6" s="90">
        <f>IIN_ienemumi!D12</f>
        <v>45697904.354132518</v>
      </c>
      <c r="D6" s="172">
        <v>789234</v>
      </c>
      <c r="E6" s="164">
        <v>1357009</v>
      </c>
      <c r="F6" s="164">
        <v>10370</v>
      </c>
      <c r="G6" s="176">
        <v>465222</v>
      </c>
      <c r="H6" s="90">
        <f>SUM(D6:G6)</f>
        <v>2621835</v>
      </c>
      <c r="I6" s="90">
        <f t="shared" si="1"/>
        <v>48319739.354132518</v>
      </c>
      <c r="N6" s="22"/>
    </row>
    <row r="7" spans="1:14" ht="15.75">
      <c r="A7" s="62">
        <v>2</v>
      </c>
      <c r="B7" s="169" t="s">
        <v>58</v>
      </c>
      <c r="C7" s="90">
        <f>IIN_ienemumi!D13</f>
        <v>48220903.007031709</v>
      </c>
      <c r="D7" s="173">
        <v>1193498</v>
      </c>
      <c r="E7" s="163">
        <v>1229920</v>
      </c>
      <c r="F7" s="163">
        <v>29681</v>
      </c>
      <c r="G7" s="177">
        <v>597846</v>
      </c>
      <c r="H7" s="90">
        <f t="shared" ref="H7:H48" si="2">SUM(D7:G7)</f>
        <v>3050945</v>
      </c>
      <c r="I7" s="91">
        <f t="shared" si="1"/>
        <v>51271848.007031709</v>
      </c>
      <c r="N7" s="22"/>
    </row>
    <row r="8" spans="1:14" ht="15.75">
      <c r="A8" s="62">
        <v>3</v>
      </c>
      <c r="B8" s="169" t="s">
        <v>59</v>
      </c>
      <c r="C8" s="90">
        <f>IIN_ienemumi!D14</f>
        <v>59354935.208505318</v>
      </c>
      <c r="D8" s="173">
        <v>6105788</v>
      </c>
      <c r="E8" s="163">
        <v>2508866</v>
      </c>
      <c r="F8" s="163">
        <v>11555</v>
      </c>
      <c r="G8" s="177">
        <v>1167590</v>
      </c>
      <c r="H8" s="90">
        <f t="shared" si="2"/>
        <v>9793799</v>
      </c>
      <c r="I8" s="91">
        <f t="shared" si="1"/>
        <v>69148734.208505318</v>
      </c>
      <c r="N8" s="22"/>
    </row>
    <row r="9" spans="1:14" ht="15.75">
      <c r="A9" s="62">
        <v>4</v>
      </c>
      <c r="B9" s="169" t="s">
        <v>60</v>
      </c>
      <c r="C9" s="90">
        <f>IIN_ienemumi!D15</f>
        <v>47768211.249729492</v>
      </c>
      <c r="D9" s="173">
        <v>1515562</v>
      </c>
      <c r="E9" s="163">
        <v>1558243</v>
      </c>
      <c r="F9" s="163">
        <v>125913</v>
      </c>
      <c r="G9" s="177">
        <v>491016</v>
      </c>
      <c r="H9" s="90">
        <f t="shared" si="2"/>
        <v>3690734</v>
      </c>
      <c r="I9" s="91">
        <f t="shared" si="1"/>
        <v>51458945.249729492</v>
      </c>
      <c r="N9" s="22"/>
    </row>
    <row r="10" spans="1:14" ht="15.75">
      <c r="A10" s="62">
        <v>5</v>
      </c>
      <c r="B10" s="169" t="s">
        <v>61</v>
      </c>
      <c r="C10" s="90">
        <f>IIN_ienemumi!D16</f>
        <v>16197308.421922546</v>
      </c>
      <c r="D10" s="173">
        <v>320636</v>
      </c>
      <c r="E10" s="163">
        <v>316068</v>
      </c>
      <c r="F10" s="163">
        <v>2608</v>
      </c>
      <c r="G10" s="177">
        <v>158806</v>
      </c>
      <c r="H10" s="90">
        <f t="shared" si="2"/>
        <v>798118</v>
      </c>
      <c r="I10" s="91">
        <f t="shared" si="1"/>
        <v>16995426.421922546</v>
      </c>
      <c r="N10" s="22"/>
    </row>
    <row r="11" spans="1:14" ht="15.75">
      <c r="A11" s="62">
        <v>6</v>
      </c>
      <c r="B11" s="169" t="s">
        <v>56</v>
      </c>
      <c r="C11" s="90">
        <f>IIN_ienemumi!D17</f>
        <v>747519387.64695561</v>
      </c>
      <c r="D11" s="173">
        <v>38675691</v>
      </c>
      <c r="E11" s="163">
        <v>33158690</v>
      </c>
      <c r="F11" s="163">
        <v>444025</v>
      </c>
      <c r="G11" s="177">
        <v>11270199</v>
      </c>
      <c r="H11" s="90">
        <f t="shared" si="2"/>
        <v>83548605</v>
      </c>
      <c r="I11" s="91">
        <f>C11+H11</f>
        <v>831067992.64695561</v>
      </c>
      <c r="N11" s="22"/>
    </row>
    <row r="12" spans="1:14" ht="15.75">
      <c r="A12" s="62">
        <v>7</v>
      </c>
      <c r="B12" s="169" t="s">
        <v>57</v>
      </c>
      <c r="C12" s="90">
        <f>IIN_ienemumi!D18</f>
        <v>27254418.605378613</v>
      </c>
      <c r="D12" s="173">
        <v>1470676</v>
      </c>
      <c r="E12" s="163">
        <v>1239049</v>
      </c>
      <c r="F12" s="163">
        <v>216962</v>
      </c>
      <c r="G12" s="177">
        <v>280497</v>
      </c>
      <c r="H12" s="90">
        <f t="shared" si="2"/>
        <v>3207184</v>
      </c>
      <c r="I12" s="91">
        <f t="shared" si="1"/>
        <v>30461602.605378613</v>
      </c>
      <c r="N12" s="22"/>
    </row>
    <row r="13" spans="1:14" ht="15.75">
      <c r="A13" s="62">
        <v>8</v>
      </c>
      <c r="B13" s="169" t="s">
        <v>2</v>
      </c>
      <c r="C13" s="90">
        <f>IIN_ienemumi!D19</f>
        <v>20530605.197515134</v>
      </c>
      <c r="D13" s="173">
        <v>1115638</v>
      </c>
      <c r="E13" s="163">
        <v>244551</v>
      </c>
      <c r="F13" s="163">
        <v>62545</v>
      </c>
      <c r="G13" s="177">
        <v>113330</v>
      </c>
      <c r="H13" s="90">
        <f t="shared" si="2"/>
        <v>1536064</v>
      </c>
      <c r="I13" s="91">
        <f t="shared" si="1"/>
        <v>22066669.197515134</v>
      </c>
      <c r="N13" s="22"/>
    </row>
    <row r="14" spans="1:14" ht="15.75">
      <c r="A14" s="62">
        <v>9</v>
      </c>
      <c r="B14" s="169" t="s">
        <v>3</v>
      </c>
      <c r="C14" s="90">
        <f>IIN_ienemumi!D20</f>
        <v>8081523.1409512581</v>
      </c>
      <c r="D14" s="173">
        <v>569544</v>
      </c>
      <c r="E14" s="163">
        <v>97924</v>
      </c>
      <c r="F14" s="163">
        <v>14594</v>
      </c>
      <c r="G14" s="177">
        <v>46855</v>
      </c>
      <c r="H14" s="90">
        <f t="shared" si="2"/>
        <v>728917</v>
      </c>
      <c r="I14" s="91">
        <f t="shared" si="1"/>
        <v>8810440.1409512572</v>
      </c>
      <c r="N14" s="22"/>
    </row>
    <row r="15" spans="1:14" ht="15.75">
      <c r="A15" s="62">
        <v>10</v>
      </c>
      <c r="B15" s="169" t="s">
        <v>81</v>
      </c>
      <c r="C15" s="90">
        <f>IIN_ienemumi!D21</f>
        <v>11692170.529953113</v>
      </c>
      <c r="D15" s="173">
        <v>1000846</v>
      </c>
      <c r="E15" s="163">
        <v>180061</v>
      </c>
      <c r="F15" s="163">
        <v>43045</v>
      </c>
      <c r="G15" s="177">
        <v>71273</v>
      </c>
      <c r="H15" s="90">
        <f t="shared" si="2"/>
        <v>1295225</v>
      </c>
      <c r="I15" s="91">
        <f t="shared" ref="I15:I46" si="3">C15+H15</f>
        <v>12987395.529953113</v>
      </c>
      <c r="N15" s="22"/>
    </row>
    <row r="16" spans="1:14" ht="15.75">
      <c r="A16" s="62">
        <v>11</v>
      </c>
      <c r="B16" s="169" t="s">
        <v>4</v>
      </c>
      <c r="C16" s="90">
        <f>IIN_ienemumi!D22</f>
        <v>28441559.29747111</v>
      </c>
      <c r="D16" s="173">
        <v>1807872</v>
      </c>
      <c r="E16" s="163">
        <v>326353</v>
      </c>
      <c r="F16" s="163">
        <v>667</v>
      </c>
      <c r="G16" s="177">
        <v>431787</v>
      </c>
      <c r="H16" s="90">
        <f t="shared" si="2"/>
        <v>2566679</v>
      </c>
      <c r="I16" s="91">
        <f t="shared" si="3"/>
        <v>31008238.29747111</v>
      </c>
      <c r="N16" s="22"/>
    </row>
    <row r="17" spans="1:14" ht="15.75">
      <c r="A17" s="62">
        <v>12</v>
      </c>
      <c r="B17" s="169" t="s">
        <v>5</v>
      </c>
      <c r="C17" s="90">
        <f>IIN_ienemumi!D23</f>
        <v>9648568.1414564531</v>
      </c>
      <c r="D17" s="173">
        <v>747119</v>
      </c>
      <c r="E17" s="163">
        <v>71143</v>
      </c>
      <c r="F17" s="163">
        <v>4954</v>
      </c>
      <c r="G17" s="177">
        <v>41969</v>
      </c>
      <c r="H17" s="90">
        <f t="shared" si="2"/>
        <v>865185</v>
      </c>
      <c r="I17" s="91">
        <f t="shared" si="3"/>
        <v>10513753.141456453</v>
      </c>
      <c r="N17" s="22"/>
    </row>
    <row r="18" spans="1:14" ht="15.75">
      <c r="A18" s="62">
        <v>13</v>
      </c>
      <c r="B18" s="169" t="s">
        <v>6</v>
      </c>
      <c r="C18" s="90">
        <f>IIN_ienemumi!D24</f>
        <v>29363748.950881772</v>
      </c>
      <c r="D18" s="173">
        <v>2964016</v>
      </c>
      <c r="E18" s="163">
        <v>338112</v>
      </c>
      <c r="F18" s="163">
        <v>33438</v>
      </c>
      <c r="G18" s="177">
        <v>201898</v>
      </c>
      <c r="H18" s="90">
        <f t="shared" si="2"/>
        <v>3537464</v>
      </c>
      <c r="I18" s="91">
        <f t="shared" si="3"/>
        <v>32901212.950881772</v>
      </c>
      <c r="N18" s="22"/>
    </row>
    <row r="19" spans="1:14" ht="15.75">
      <c r="A19" s="62">
        <v>14</v>
      </c>
      <c r="B19" s="169" t="s">
        <v>7</v>
      </c>
      <c r="C19" s="90">
        <f>IIN_ienemumi!D25</f>
        <v>31801690.27599844</v>
      </c>
      <c r="D19" s="173">
        <v>1499414</v>
      </c>
      <c r="E19" s="163">
        <v>523546</v>
      </c>
      <c r="F19" s="163">
        <v>46037</v>
      </c>
      <c r="G19" s="177">
        <v>249780</v>
      </c>
      <c r="H19" s="90">
        <f t="shared" si="2"/>
        <v>2318777</v>
      </c>
      <c r="I19" s="91">
        <f t="shared" si="3"/>
        <v>34120467.275998443</v>
      </c>
      <c r="N19" s="22"/>
    </row>
    <row r="20" spans="1:14" ht="15.75">
      <c r="A20" s="62">
        <v>15</v>
      </c>
      <c r="B20" s="169" t="s">
        <v>82</v>
      </c>
      <c r="C20" s="90">
        <f>IIN_ienemumi!D26</f>
        <v>21579471.658356786</v>
      </c>
      <c r="D20" s="173">
        <v>2162207</v>
      </c>
      <c r="E20" s="163">
        <v>192478</v>
      </c>
      <c r="F20" s="163">
        <v>52309</v>
      </c>
      <c r="G20" s="177">
        <v>131685</v>
      </c>
      <c r="H20" s="90">
        <f t="shared" si="2"/>
        <v>2538679</v>
      </c>
      <c r="I20" s="91">
        <f t="shared" si="3"/>
        <v>24118150.658356786</v>
      </c>
      <c r="N20" s="22"/>
    </row>
    <row r="21" spans="1:14" ht="15.75">
      <c r="A21" s="62">
        <v>16</v>
      </c>
      <c r="B21" s="169" t="s">
        <v>8</v>
      </c>
      <c r="C21" s="90">
        <f>IIN_ienemumi!D27</f>
        <v>21462991.634787053</v>
      </c>
      <c r="D21" s="173">
        <v>2522361</v>
      </c>
      <c r="E21" s="163">
        <v>367054</v>
      </c>
      <c r="F21" s="163">
        <v>24714</v>
      </c>
      <c r="G21" s="177">
        <v>120326</v>
      </c>
      <c r="H21" s="90">
        <f t="shared" si="2"/>
        <v>3034455</v>
      </c>
      <c r="I21" s="91">
        <f t="shared" si="3"/>
        <v>24497446.634787053</v>
      </c>
      <c r="N21" s="22"/>
    </row>
    <row r="22" spans="1:14" ht="15.75">
      <c r="A22" s="62">
        <v>17</v>
      </c>
      <c r="B22" s="169" t="s">
        <v>9</v>
      </c>
      <c r="C22" s="90">
        <f>IIN_ienemumi!D28</f>
        <v>12514105.52000474</v>
      </c>
      <c r="D22" s="173">
        <v>840140</v>
      </c>
      <c r="E22" s="163">
        <v>146872</v>
      </c>
      <c r="F22" s="163">
        <v>14514</v>
      </c>
      <c r="G22" s="177">
        <v>60319</v>
      </c>
      <c r="H22" s="90">
        <f t="shared" si="2"/>
        <v>1061845</v>
      </c>
      <c r="I22" s="91">
        <f t="shared" si="3"/>
        <v>13575950.52000474</v>
      </c>
      <c r="N22" s="22"/>
    </row>
    <row r="23" spans="1:14" ht="15.75">
      <c r="A23" s="62">
        <v>18</v>
      </c>
      <c r="B23" s="169" t="s">
        <v>11</v>
      </c>
      <c r="C23" s="90">
        <f>IIN_ienemumi!D29</f>
        <v>25538768.87039306</v>
      </c>
      <c r="D23" s="173">
        <v>2775047</v>
      </c>
      <c r="E23" s="163">
        <v>260036</v>
      </c>
      <c r="F23" s="163">
        <v>26066</v>
      </c>
      <c r="G23" s="177">
        <v>174066</v>
      </c>
      <c r="H23" s="90">
        <f t="shared" si="2"/>
        <v>3235215</v>
      </c>
      <c r="I23" s="91">
        <f t="shared" si="3"/>
        <v>28773983.87039306</v>
      </c>
      <c r="N23" s="22"/>
    </row>
    <row r="24" spans="1:14" ht="15.75">
      <c r="A24" s="62">
        <v>19</v>
      </c>
      <c r="B24" s="169" t="s">
        <v>10</v>
      </c>
      <c r="C24" s="90">
        <f>IIN_ienemumi!D30</f>
        <v>25946439.419206738</v>
      </c>
      <c r="D24" s="173">
        <v>1385502</v>
      </c>
      <c r="E24" s="163">
        <v>300266</v>
      </c>
      <c r="F24" s="163">
        <v>87050</v>
      </c>
      <c r="G24" s="177">
        <v>133036</v>
      </c>
      <c r="H24" s="90">
        <f t="shared" si="2"/>
        <v>1905854</v>
      </c>
      <c r="I24" s="91">
        <f t="shared" si="3"/>
        <v>27852293.419206738</v>
      </c>
      <c r="N24" s="22"/>
    </row>
    <row r="25" spans="1:14" ht="15.75">
      <c r="A25" s="62">
        <v>20</v>
      </c>
      <c r="B25" s="169" t="s">
        <v>12</v>
      </c>
      <c r="C25" s="90">
        <f>IIN_ienemumi!D31</f>
        <v>8801298.7735274248</v>
      </c>
      <c r="D25" s="173">
        <v>836553</v>
      </c>
      <c r="E25" s="163">
        <v>86014</v>
      </c>
      <c r="F25" s="163">
        <v>4872</v>
      </c>
      <c r="G25" s="177">
        <v>52679</v>
      </c>
      <c r="H25" s="90">
        <f t="shared" si="2"/>
        <v>980118</v>
      </c>
      <c r="I25" s="91">
        <f t="shared" si="3"/>
        <v>9781416.7735274248</v>
      </c>
      <c r="N25" s="22"/>
    </row>
    <row r="26" spans="1:14" ht="15.75">
      <c r="A26" s="62">
        <v>21</v>
      </c>
      <c r="B26" s="169" t="s">
        <v>13</v>
      </c>
      <c r="C26" s="90">
        <f>IIN_ienemumi!D32</f>
        <v>16420966.277151745</v>
      </c>
      <c r="D26" s="173">
        <v>1461866</v>
      </c>
      <c r="E26" s="163">
        <v>269629</v>
      </c>
      <c r="F26" s="163">
        <v>26336</v>
      </c>
      <c r="G26" s="177">
        <v>98310</v>
      </c>
      <c r="H26" s="90">
        <f t="shared" si="2"/>
        <v>1856141</v>
      </c>
      <c r="I26" s="91">
        <f t="shared" si="3"/>
        <v>18277107.277151745</v>
      </c>
      <c r="N26" s="22"/>
    </row>
    <row r="27" spans="1:14" ht="15.75">
      <c r="A27" s="62">
        <v>22</v>
      </c>
      <c r="B27" s="169" t="s">
        <v>14</v>
      </c>
      <c r="C27" s="90">
        <f>IIN_ienemumi!D33</f>
        <v>38624850.244059741</v>
      </c>
      <c r="D27" s="173">
        <v>1542178</v>
      </c>
      <c r="E27" s="163">
        <v>856622</v>
      </c>
      <c r="F27" s="163">
        <v>4698</v>
      </c>
      <c r="G27" s="177">
        <v>449511</v>
      </c>
      <c r="H27" s="90">
        <f t="shared" si="2"/>
        <v>2853009</v>
      </c>
      <c r="I27" s="91">
        <f t="shared" si="3"/>
        <v>41477859.244059741</v>
      </c>
      <c r="N27" s="22"/>
    </row>
    <row r="28" spans="1:14" ht="15.75">
      <c r="A28" s="62">
        <v>23</v>
      </c>
      <c r="B28" s="169" t="s">
        <v>15</v>
      </c>
      <c r="C28" s="90">
        <f>IIN_ienemumi!D34</f>
        <v>19245484.59907949</v>
      </c>
      <c r="D28" s="173">
        <v>1427399</v>
      </c>
      <c r="E28" s="163">
        <v>234855</v>
      </c>
      <c r="F28" s="163">
        <v>11818</v>
      </c>
      <c r="G28" s="177">
        <v>162938</v>
      </c>
      <c r="H28" s="90">
        <f t="shared" si="2"/>
        <v>1837010</v>
      </c>
      <c r="I28" s="91">
        <f t="shared" si="3"/>
        <v>21082494.59907949</v>
      </c>
      <c r="N28" s="22"/>
    </row>
    <row r="29" spans="1:14" ht="15.75">
      <c r="A29" s="62">
        <v>24</v>
      </c>
      <c r="B29" s="169" t="s">
        <v>16</v>
      </c>
      <c r="C29" s="90">
        <f>IIN_ienemumi!D35</f>
        <v>6259033.5043851733</v>
      </c>
      <c r="D29" s="173">
        <v>273773</v>
      </c>
      <c r="E29" s="163">
        <v>70906</v>
      </c>
      <c r="F29" s="163">
        <v>9972</v>
      </c>
      <c r="G29" s="177">
        <v>34269</v>
      </c>
      <c r="H29" s="90">
        <f t="shared" si="2"/>
        <v>388920</v>
      </c>
      <c r="I29" s="91">
        <f t="shared" si="3"/>
        <v>6647953.5043851733</v>
      </c>
      <c r="N29" s="22"/>
    </row>
    <row r="30" spans="1:14" ht="15.75">
      <c r="A30" s="62">
        <v>25</v>
      </c>
      <c r="B30" s="169" t="s">
        <v>17</v>
      </c>
      <c r="C30" s="90">
        <f>IIN_ienemumi!D36</f>
        <v>10394465.578968821</v>
      </c>
      <c r="D30" s="173">
        <v>810860</v>
      </c>
      <c r="E30" s="163">
        <v>87092</v>
      </c>
      <c r="F30" s="163">
        <v>2559</v>
      </c>
      <c r="G30" s="177">
        <v>56758</v>
      </c>
      <c r="H30" s="90">
        <f t="shared" si="2"/>
        <v>957269</v>
      </c>
      <c r="I30" s="91">
        <f t="shared" si="3"/>
        <v>11351734.578968821</v>
      </c>
      <c r="N30" s="22"/>
    </row>
    <row r="31" spans="1:14" ht="15.75">
      <c r="A31" s="62">
        <v>26</v>
      </c>
      <c r="B31" s="169" t="s">
        <v>18</v>
      </c>
      <c r="C31" s="90">
        <f>IIN_ienemumi!D37</f>
        <v>18001948.19208042</v>
      </c>
      <c r="D31" s="173">
        <v>1274379</v>
      </c>
      <c r="E31" s="163">
        <v>238871</v>
      </c>
      <c r="F31" s="163">
        <v>20763</v>
      </c>
      <c r="G31" s="177">
        <v>96289</v>
      </c>
      <c r="H31" s="90">
        <f t="shared" si="2"/>
        <v>1630302</v>
      </c>
      <c r="I31" s="91">
        <f t="shared" si="3"/>
        <v>19632250.19208042</v>
      </c>
      <c r="N31" s="22"/>
    </row>
    <row r="32" spans="1:14" ht="15.75">
      <c r="A32" s="62">
        <v>27</v>
      </c>
      <c r="B32" s="169" t="s">
        <v>19</v>
      </c>
      <c r="C32" s="90">
        <f>IIN_ienemumi!D38</f>
        <v>56172318.382737182</v>
      </c>
      <c r="D32" s="173">
        <v>2754896</v>
      </c>
      <c r="E32" s="163">
        <v>1495728</v>
      </c>
      <c r="F32" s="163">
        <v>83143</v>
      </c>
      <c r="G32" s="177">
        <v>711326</v>
      </c>
      <c r="H32" s="90">
        <f t="shared" si="2"/>
        <v>5045093</v>
      </c>
      <c r="I32" s="91">
        <f t="shared" si="3"/>
        <v>61217411.382737182</v>
      </c>
      <c r="N32" s="22"/>
    </row>
    <row r="33" spans="1:14" ht="15.75">
      <c r="A33" s="62">
        <v>28</v>
      </c>
      <c r="B33" s="169" t="s">
        <v>20</v>
      </c>
      <c r="C33" s="90">
        <f>IIN_ienemumi!D39</f>
        <v>54204666.841984943</v>
      </c>
      <c r="D33" s="173">
        <v>2161042</v>
      </c>
      <c r="E33" s="163">
        <v>658633</v>
      </c>
      <c r="F33" s="163">
        <v>39190</v>
      </c>
      <c r="G33" s="177">
        <v>554140</v>
      </c>
      <c r="H33" s="90">
        <f t="shared" si="2"/>
        <v>3413005</v>
      </c>
      <c r="I33" s="91">
        <f t="shared" si="3"/>
        <v>57617671.841984943</v>
      </c>
      <c r="N33" s="22"/>
    </row>
    <row r="34" spans="1:14" ht="15.75">
      <c r="A34" s="62">
        <v>29</v>
      </c>
      <c r="B34" s="169" t="s">
        <v>21</v>
      </c>
      <c r="C34" s="90">
        <f>IIN_ienemumi!D40</f>
        <v>19956659.842166651</v>
      </c>
      <c r="D34" s="173">
        <v>743168</v>
      </c>
      <c r="E34" s="163">
        <v>352774</v>
      </c>
      <c r="F34" s="163">
        <v>16514</v>
      </c>
      <c r="G34" s="177">
        <v>232741</v>
      </c>
      <c r="H34" s="90">
        <f t="shared" si="2"/>
        <v>1345197</v>
      </c>
      <c r="I34" s="91">
        <f t="shared" si="3"/>
        <v>21301856.842166651</v>
      </c>
      <c r="N34" s="22"/>
    </row>
    <row r="35" spans="1:14" ht="15.75">
      <c r="A35" s="62">
        <v>30</v>
      </c>
      <c r="B35" s="169" t="s">
        <v>22</v>
      </c>
      <c r="C35" s="90">
        <f>IIN_ienemumi!D41</f>
        <v>8694453.9021145757</v>
      </c>
      <c r="D35" s="173">
        <v>591360</v>
      </c>
      <c r="E35" s="163">
        <v>81786</v>
      </c>
      <c r="F35" s="163">
        <v>34580</v>
      </c>
      <c r="G35" s="177">
        <v>46477</v>
      </c>
      <c r="H35" s="90">
        <f t="shared" si="2"/>
        <v>754203</v>
      </c>
      <c r="I35" s="91">
        <f t="shared" si="3"/>
        <v>9448656.9021145757</v>
      </c>
      <c r="N35" s="22"/>
    </row>
    <row r="36" spans="1:14" ht="15.75">
      <c r="A36" s="62">
        <v>31</v>
      </c>
      <c r="B36" s="169" t="s">
        <v>23</v>
      </c>
      <c r="C36" s="90">
        <f>IIN_ienemumi!D42</f>
        <v>13050743.781982183</v>
      </c>
      <c r="D36" s="173">
        <v>1103665</v>
      </c>
      <c r="E36" s="163">
        <v>91540</v>
      </c>
      <c r="F36" s="163">
        <v>40217</v>
      </c>
      <c r="G36" s="177">
        <v>65154</v>
      </c>
      <c r="H36" s="90">
        <f t="shared" si="2"/>
        <v>1300576</v>
      </c>
      <c r="I36" s="91">
        <f t="shared" si="3"/>
        <v>14351319.781982183</v>
      </c>
      <c r="N36" s="22"/>
    </row>
    <row r="37" spans="1:14" ht="15.75">
      <c r="A37" s="62">
        <v>32</v>
      </c>
      <c r="B37" s="169" t="s">
        <v>24</v>
      </c>
      <c r="C37" s="90">
        <f>IIN_ienemumi!D43</f>
        <v>43171040.601684242</v>
      </c>
      <c r="D37" s="173">
        <v>2217092</v>
      </c>
      <c r="E37" s="163">
        <v>1144541</v>
      </c>
      <c r="F37" s="163">
        <v>33905</v>
      </c>
      <c r="G37" s="177">
        <v>605434</v>
      </c>
      <c r="H37" s="90">
        <f t="shared" si="2"/>
        <v>4000972</v>
      </c>
      <c r="I37" s="91">
        <f t="shared" si="3"/>
        <v>47172012.601684242</v>
      </c>
      <c r="N37" s="22"/>
    </row>
    <row r="38" spans="1:14" ht="15.75">
      <c r="A38" s="62">
        <v>33</v>
      </c>
      <c r="B38" s="169" t="s">
        <v>25</v>
      </c>
      <c r="C38" s="90">
        <f>IIN_ienemumi!D44</f>
        <v>23087734.647781391</v>
      </c>
      <c r="D38" s="173">
        <v>711555</v>
      </c>
      <c r="E38" s="163">
        <v>450235</v>
      </c>
      <c r="F38" s="163">
        <v>15506</v>
      </c>
      <c r="G38" s="177">
        <v>286163</v>
      </c>
      <c r="H38" s="90">
        <f t="shared" si="2"/>
        <v>1463459</v>
      </c>
      <c r="I38" s="91">
        <f t="shared" si="3"/>
        <v>24551193.647781391</v>
      </c>
      <c r="N38" s="22"/>
    </row>
    <row r="39" spans="1:14" ht="15.75">
      <c r="A39" s="62">
        <v>34</v>
      </c>
      <c r="B39" s="169" t="s">
        <v>26</v>
      </c>
      <c r="C39" s="90">
        <f>IIN_ienemumi!D45</f>
        <v>19047425.118388589</v>
      </c>
      <c r="D39" s="173">
        <v>1504155</v>
      </c>
      <c r="E39" s="163">
        <v>382720</v>
      </c>
      <c r="F39" s="163">
        <v>36311</v>
      </c>
      <c r="G39" s="177">
        <v>114594</v>
      </c>
      <c r="H39" s="90">
        <f t="shared" si="2"/>
        <v>2037780</v>
      </c>
      <c r="I39" s="91">
        <f t="shared" si="3"/>
        <v>21085205.118388589</v>
      </c>
      <c r="N39" s="22"/>
    </row>
    <row r="40" spans="1:14" ht="15.75">
      <c r="A40" s="62">
        <v>35</v>
      </c>
      <c r="B40" s="169" t="s">
        <v>27</v>
      </c>
      <c r="C40" s="90">
        <f>IIN_ienemumi!D46</f>
        <v>9735179.5969192479</v>
      </c>
      <c r="D40" s="173">
        <v>967000</v>
      </c>
      <c r="E40" s="163">
        <v>122587</v>
      </c>
      <c r="F40" s="163">
        <v>28079</v>
      </c>
      <c r="G40" s="177">
        <v>190205</v>
      </c>
      <c r="H40" s="90">
        <f t="shared" si="2"/>
        <v>1307871</v>
      </c>
      <c r="I40" s="91">
        <f t="shared" si="3"/>
        <v>11043050.596919248</v>
      </c>
      <c r="N40" s="22"/>
    </row>
    <row r="41" spans="1:14" ht="15.75">
      <c r="A41" s="62">
        <v>36</v>
      </c>
      <c r="B41" s="169" t="s">
        <v>28</v>
      </c>
      <c r="C41" s="90">
        <f>IIN_ienemumi!D47</f>
        <v>32023262.177887697</v>
      </c>
      <c r="D41" s="173">
        <v>1345261</v>
      </c>
      <c r="E41" s="163">
        <v>473438</v>
      </c>
      <c r="F41" s="163">
        <v>80776</v>
      </c>
      <c r="G41" s="177">
        <v>271241</v>
      </c>
      <c r="H41" s="90">
        <f t="shared" si="2"/>
        <v>2170716</v>
      </c>
      <c r="I41" s="91">
        <f t="shared" si="3"/>
        <v>34193978.177887693</v>
      </c>
      <c r="N41" s="22"/>
    </row>
    <row r="42" spans="1:14" ht="15.75">
      <c r="A42" s="62">
        <v>37</v>
      </c>
      <c r="B42" s="169" t="s">
        <v>29</v>
      </c>
      <c r="C42" s="90">
        <f>IIN_ienemumi!D48</f>
        <v>12577432.58577076</v>
      </c>
      <c r="D42" s="173">
        <v>779994</v>
      </c>
      <c r="E42" s="163">
        <v>125465</v>
      </c>
      <c r="F42" s="163">
        <v>39871</v>
      </c>
      <c r="G42" s="177">
        <v>67492</v>
      </c>
      <c r="H42" s="90">
        <f t="shared" si="2"/>
        <v>1012822</v>
      </c>
      <c r="I42" s="91">
        <f t="shared" si="3"/>
        <v>13590254.58577076</v>
      </c>
      <c r="N42" s="22"/>
    </row>
    <row r="43" spans="1:14" ht="15.75">
      <c r="A43" s="62">
        <v>38</v>
      </c>
      <c r="B43" s="169" t="s">
        <v>30</v>
      </c>
      <c r="C43" s="90">
        <f>IIN_ienemumi!D49</f>
        <v>22506470.675693482</v>
      </c>
      <c r="D43" s="173">
        <v>1697626</v>
      </c>
      <c r="E43" s="163">
        <v>361928</v>
      </c>
      <c r="F43" s="163">
        <v>60590</v>
      </c>
      <c r="G43" s="177">
        <v>153193</v>
      </c>
      <c r="H43" s="90">
        <f t="shared" si="2"/>
        <v>2273337</v>
      </c>
      <c r="I43" s="91">
        <f t="shared" si="3"/>
        <v>24779807.675693482</v>
      </c>
      <c r="N43" s="22"/>
    </row>
    <row r="44" spans="1:14" ht="15.75">
      <c r="A44" s="62">
        <v>39</v>
      </c>
      <c r="B44" s="169" t="s">
        <v>31</v>
      </c>
      <c r="C44" s="90">
        <f>IIN_ienemumi!D50</f>
        <v>32189413.848373942</v>
      </c>
      <c r="D44" s="173">
        <v>2639634</v>
      </c>
      <c r="E44" s="163">
        <v>476670</v>
      </c>
      <c r="F44" s="163">
        <v>47941</v>
      </c>
      <c r="G44" s="177">
        <v>288336</v>
      </c>
      <c r="H44" s="90">
        <f t="shared" si="2"/>
        <v>3452581</v>
      </c>
      <c r="I44" s="91">
        <f t="shared" si="3"/>
        <v>35641994.848373942</v>
      </c>
      <c r="N44" s="22"/>
    </row>
    <row r="45" spans="1:14" ht="15.75">
      <c r="A45" s="62">
        <v>40</v>
      </c>
      <c r="B45" s="169" t="s">
        <v>32</v>
      </c>
      <c r="C45" s="90">
        <f>IIN_ienemumi!D51</f>
        <v>4695697.391271241</v>
      </c>
      <c r="D45" s="173">
        <v>306323</v>
      </c>
      <c r="E45" s="163">
        <v>64412</v>
      </c>
      <c r="F45" s="163">
        <v>126</v>
      </c>
      <c r="G45" s="177">
        <v>30010</v>
      </c>
      <c r="H45" s="90">
        <f t="shared" si="2"/>
        <v>400871</v>
      </c>
      <c r="I45" s="91">
        <f t="shared" si="3"/>
        <v>5096568.391271241</v>
      </c>
      <c r="N45" s="22"/>
    </row>
    <row r="46" spans="1:14" ht="15.75">
      <c r="A46" s="62">
        <v>41</v>
      </c>
      <c r="B46" s="169" t="s">
        <v>83</v>
      </c>
      <c r="C46" s="90">
        <f>IIN_ienemumi!D52</f>
        <v>41599511.943431705</v>
      </c>
      <c r="D46" s="173">
        <v>1885398</v>
      </c>
      <c r="E46" s="163">
        <v>707810</v>
      </c>
      <c r="F46" s="163">
        <v>109098</v>
      </c>
      <c r="G46" s="177">
        <v>338151</v>
      </c>
      <c r="H46" s="90">
        <f t="shared" si="2"/>
        <v>3040457</v>
      </c>
      <c r="I46" s="91">
        <f t="shared" si="3"/>
        <v>44639968.943431705</v>
      </c>
      <c r="N46" s="22"/>
    </row>
    <row r="47" spans="1:14" ht="15.75">
      <c r="A47" s="62">
        <v>42</v>
      </c>
      <c r="B47" s="169" t="s">
        <v>33</v>
      </c>
      <c r="C47" s="90">
        <f>IIN_ienemumi!D53</f>
        <v>1522117.7749241896</v>
      </c>
      <c r="D47" s="173">
        <v>145453</v>
      </c>
      <c r="E47" s="163">
        <v>9870</v>
      </c>
      <c r="F47" s="163">
        <v>104</v>
      </c>
      <c r="G47" s="177">
        <v>7279</v>
      </c>
      <c r="H47" s="90">
        <f t="shared" si="2"/>
        <v>162706</v>
      </c>
      <c r="I47" s="91">
        <f t="shared" ref="I47:I48" si="4">C47+H47</f>
        <v>1684823.7749241896</v>
      </c>
      <c r="N47" s="22"/>
    </row>
    <row r="48" spans="1:14" ht="15.75">
      <c r="A48" s="83">
        <v>43</v>
      </c>
      <c r="B48" s="170" t="s">
        <v>34</v>
      </c>
      <c r="C48" s="90">
        <f>IIN_ienemumi!D54</f>
        <v>7403112.5870038578</v>
      </c>
      <c r="D48" s="174">
        <v>956538</v>
      </c>
      <c r="E48" s="165">
        <v>81349</v>
      </c>
      <c r="F48" s="165">
        <v>21070</v>
      </c>
      <c r="G48" s="178">
        <v>42176</v>
      </c>
      <c r="H48" s="90">
        <f t="shared" si="2"/>
        <v>1101133</v>
      </c>
      <c r="I48" s="92">
        <f t="shared" si="4"/>
        <v>8504245.5870038569</v>
      </c>
      <c r="N48" s="22"/>
    </row>
    <row r="49" spans="1:9" ht="14.25">
      <c r="A49" s="143"/>
      <c r="B49" s="296" t="s">
        <v>131</v>
      </c>
      <c r="C49" s="297">
        <f>SUM(C6:C48)</f>
        <v>1758000000.0000007</v>
      </c>
      <c r="D49" s="297">
        <f t="shared" ref="D49:G49" si="5">SUM(D6:D48)</f>
        <v>99597959</v>
      </c>
      <c r="E49" s="297">
        <f t="shared" si="5"/>
        <v>53341716</v>
      </c>
      <c r="F49" s="297">
        <f t="shared" si="5"/>
        <v>2019086</v>
      </c>
      <c r="G49" s="297">
        <f t="shared" si="5"/>
        <v>21162366</v>
      </c>
      <c r="H49" s="297">
        <f>SUM(H6:H48)</f>
        <v>176121127</v>
      </c>
      <c r="I49" s="297">
        <f>SUM(I6:I48)</f>
        <v>1934121127.0000002</v>
      </c>
    </row>
  </sheetData>
  <sheetProtection formatCells="0" formatColumns="0" formatRows="0" insertColumns="0" insertRows="0" insertHyperlinks="0" deleteColumns="0" deleteRows="0"/>
  <mergeCells count="1">
    <mergeCell ref="A2:I2"/>
  </mergeCells>
  <phoneticPr fontId="10" type="noConversion"/>
  <pageMargins left="0.75" right="0.75" top="1" bottom="1" header="0" footer="0"/>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P56"/>
  <sheetViews>
    <sheetView workbookViewId="0">
      <selection activeCell="D33" sqref="D33"/>
    </sheetView>
  </sheetViews>
  <sheetFormatPr defaultRowHeight="15.75"/>
  <cols>
    <col min="1" max="1" width="5.85546875" style="2" customWidth="1"/>
    <col min="2" max="2" width="21.85546875" style="2" customWidth="1"/>
    <col min="3" max="3" width="22.42578125" style="2" customWidth="1"/>
    <col min="4" max="4" width="18.7109375" customWidth="1"/>
    <col min="6" max="6" width="15.85546875" customWidth="1"/>
    <col min="7" max="7" width="11" bestFit="1" customWidth="1"/>
    <col min="16" max="16" width="15.85546875" customWidth="1"/>
  </cols>
  <sheetData>
    <row r="1" spans="1:16" ht="12.75" customHeight="1"/>
    <row r="2" spans="1:16" ht="39.75" customHeight="1">
      <c r="A2" s="392" t="s">
        <v>171</v>
      </c>
      <c r="B2" s="393"/>
      <c r="C2" s="393"/>
      <c r="D2" s="393"/>
    </row>
    <row r="3" spans="1:16" ht="15" customHeight="1">
      <c r="A3" s="390"/>
      <c r="B3" s="391"/>
      <c r="C3" s="391"/>
      <c r="D3" s="391"/>
    </row>
    <row r="4" spans="1:16" ht="17.25" customHeight="1">
      <c r="A4" s="4"/>
      <c r="C4" s="290" t="s">
        <v>130</v>
      </c>
      <c r="D4" s="291">
        <v>2344000000</v>
      </c>
      <c r="F4" s="304" t="s">
        <v>178</v>
      </c>
      <c r="O4" s="327"/>
      <c r="P4" s="192"/>
    </row>
    <row r="5" spans="1:16" s="6" customFormat="1" ht="31.5">
      <c r="A5" s="10"/>
      <c r="B5" s="10"/>
      <c r="C5" s="292" t="s">
        <v>47</v>
      </c>
      <c r="D5" s="293">
        <v>0.75</v>
      </c>
      <c r="P5" s="328"/>
    </row>
    <row r="6" spans="1:16" s="6" customFormat="1" ht="34.5" customHeight="1">
      <c r="A6" s="10"/>
      <c r="B6" s="10"/>
      <c r="C6" s="294" t="s">
        <v>48</v>
      </c>
      <c r="D6" s="295">
        <f>D4*D5</f>
        <v>1758000000</v>
      </c>
      <c r="F6" s="76"/>
    </row>
    <row r="7" spans="1:16" s="6" customFormat="1" ht="15" customHeight="1">
      <c r="A7" s="10"/>
      <c r="B7" s="10"/>
      <c r="C7" s="187"/>
      <c r="D7" s="188"/>
    </row>
    <row r="8" spans="1:16" s="6" customFormat="1" ht="15" customHeight="1">
      <c r="A8" s="10"/>
      <c r="B8" s="10"/>
      <c r="C8" s="187"/>
      <c r="D8" s="188"/>
    </row>
    <row r="9" spans="1:16" s="6" customFormat="1">
      <c r="A9" s="10"/>
      <c r="B9" s="10"/>
      <c r="C9" s="10"/>
    </row>
    <row r="10" spans="1:16" ht="63.75" customHeight="1">
      <c r="A10" s="28" t="s">
        <v>0</v>
      </c>
      <c r="B10" s="28" t="s">
        <v>1</v>
      </c>
      <c r="C10" s="28" t="s">
        <v>49</v>
      </c>
      <c r="D10" s="28" t="s">
        <v>170</v>
      </c>
    </row>
    <row r="11" spans="1:16" ht="15" customHeight="1">
      <c r="A11" s="190"/>
      <c r="B11" s="193" t="s">
        <v>35</v>
      </c>
      <c r="C11" s="194">
        <f>SUM(C12:C54)</f>
        <v>100</v>
      </c>
      <c r="D11" s="195">
        <f>SUM(D12:D54)</f>
        <v>1758000000.0000007</v>
      </c>
    </row>
    <row r="12" spans="1:16">
      <c r="A12" s="3">
        <v>1</v>
      </c>
      <c r="B12" s="127" t="s">
        <v>55</v>
      </c>
      <c r="C12" s="191">
        <f>IIN_SK_koeficienti!H10</f>
        <v>2.5994257311793243</v>
      </c>
      <c r="D12" s="329">
        <f t="shared" ref="D12:D43" si="0">$D$6*C12/100</f>
        <v>45697904.354132518</v>
      </c>
    </row>
    <row r="13" spans="1:16">
      <c r="A13" s="3">
        <v>2</v>
      </c>
      <c r="B13" s="124" t="s">
        <v>58</v>
      </c>
      <c r="C13" s="11">
        <f>IIN_SK_koeficienti!H11</f>
        <v>2.742941012914204</v>
      </c>
      <c r="D13" s="12">
        <f t="shared" si="0"/>
        <v>48220903.007031709</v>
      </c>
    </row>
    <row r="14" spans="1:16">
      <c r="A14" s="3">
        <v>3</v>
      </c>
      <c r="B14" s="124" t="s">
        <v>59</v>
      </c>
      <c r="C14" s="11">
        <f>IIN_SK_koeficienti!H12</f>
        <v>3.3762761779582089</v>
      </c>
      <c r="D14" s="12">
        <f t="shared" si="0"/>
        <v>59354935.208505318</v>
      </c>
    </row>
    <row r="15" spans="1:16">
      <c r="A15" s="3">
        <v>4</v>
      </c>
      <c r="B15" s="124" t="s">
        <v>60</v>
      </c>
      <c r="C15" s="11">
        <f>IIN_SK_koeficienti!H13</f>
        <v>2.7171906285397891</v>
      </c>
      <c r="D15" s="12">
        <f t="shared" si="0"/>
        <v>47768211.249729492</v>
      </c>
    </row>
    <row r="16" spans="1:16">
      <c r="A16" s="3">
        <v>5</v>
      </c>
      <c r="B16" s="124" t="s">
        <v>61</v>
      </c>
      <c r="C16" s="11">
        <f>IIN_SK_koeficienti!H14</f>
        <v>0.9213486019296101</v>
      </c>
      <c r="D16" s="12">
        <f t="shared" si="0"/>
        <v>16197308.421922546</v>
      </c>
    </row>
    <row r="17" spans="1:4">
      <c r="A17" s="3">
        <v>6</v>
      </c>
      <c r="B17" s="124" t="s">
        <v>56</v>
      </c>
      <c r="C17" s="11">
        <f>IIN_SK_koeficienti!H15</f>
        <v>42.521011811544682</v>
      </c>
      <c r="D17" s="12">
        <f t="shared" si="0"/>
        <v>747519387.64695561</v>
      </c>
    </row>
    <row r="18" spans="1:4">
      <c r="A18" s="3">
        <v>7</v>
      </c>
      <c r="B18" s="124" t="s">
        <v>57</v>
      </c>
      <c r="C18" s="11">
        <f>IIN_SK_koeficienti!H16</f>
        <v>1.5503082255619234</v>
      </c>
      <c r="D18" s="12">
        <f t="shared" si="0"/>
        <v>27254418.605378613</v>
      </c>
    </row>
    <row r="19" spans="1:4">
      <c r="A19" s="3">
        <v>8</v>
      </c>
      <c r="B19" s="124" t="s">
        <v>2</v>
      </c>
      <c r="C19" s="11">
        <f>IIN_SK_koeficienti!H17</f>
        <v>1.1678387484365833</v>
      </c>
      <c r="D19" s="12">
        <f t="shared" si="0"/>
        <v>20530605.197515134</v>
      </c>
    </row>
    <row r="20" spans="1:4">
      <c r="A20" s="3">
        <v>9</v>
      </c>
      <c r="B20" s="124" t="s">
        <v>3</v>
      </c>
      <c r="C20" s="11">
        <f>IIN_SK_koeficienti!H18</f>
        <v>0.45969983736924108</v>
      </c>
      <c r="D20" s="12">
        <f t="shared" si="0"/>
        <v>8081523.1409512581</v>
      </c>
    </row>
    <row r="21" spans="1:4">
      <c r="A21" s="3">
        <v>10</v>
      </c>
      <c r="B21" s="124" t="s">
        <v>81</v>
      </c>
      <c r="C21" s="11">
        <f>IIN_SK_koeficienti!H19</f>
        <v>0.66508364789266849</v>
      </c>
      <c r="D21" s="12">
        <f t="shared" si="0"/>
        <v>11692170.529953113</v>
      </c>
    </row>
    <row r="22" spans="1:4">
      <c r="A22" s="3">
        <v>11</v>
      </c>
      <c r="B22" s="124" t="s">
        <v>4</v>
      </c>
      <c r="C22" s="11">
        <f>IIN_SK_koeficienti!H20</f>
        <v>1.6178361375125774</v>
      </c>
      <c r="D22" s="12">
        <f t="shared" si="0"/>
        <v>28441559.29747111</v>
      </c>
    </row>
    <row r="23" spans="1:4">
      <c r="A23" s="3">
        <v>12</v>
      </c>
      <c r="B23" s="124" t="s">
        <v>5</v>
      </c>
      <c r="C23" s="11">
        <f>IIN_SK_koeficienti!H21</f>
        <v>0.54883777823984381</v>
      </c>
      <c r="D23" s="12">
        <f t="shared" si="0"/>
        <v>9648568.1414564531</v>
      </c>
    </row>
    <row r="24" spans="1:4">
      <c r="A24" s="3">
        <v>13</v>
      </c>
      <c r="B24" s="124" t="s">
        <v>6</v>
      </c>
      <c r="C24" s="11">
        <f>IIN_SK_koeficienti!H22</f>
        <v>1.6702928868533431</v>
      </c>
      <c r="D24" s="12">
        <f t="shared" si="0"/>
        <v>29363748.950881772</v>
      </c>
    </row>
    <row r="25" spans="1:4">
      <c r="A25" s="3">
        <v>14</v>
      </c>
      <c r="B25" s="124" t="s">
        <v>7</v>
      </c>
      <c r="C25" s="11">
        <f>IIN_SK_koeficienti!H23</f>
        <v>1.8089698678042343</v>
      </c>
      <c r="D25" s="12">
        <f t="shared" si="0"/>
        <v>31801690.27599844</v>
      </c>
    </row>
    <row r="26" spans="1:4">
      <c r="A26" s="3">
        <v>15</v>
      </c>
      <c r="B26" s="124" t="s">
        <v>82</v>
      </c>
      <c r="C26" s="11">
        <f>IIN_SK_koeficienti!H24</f>
        <v>1.2275012319884406</v>
      </c>
      <c r="D26" s="12">
        <f t="shared" si="0"/>
        <v>21579471.658356786</v>
      </c>
    </row>
    <row r="27" spans="1:4">
      <c r="A27" s="3">
        <v>16</v>
      </c>
      <c r="B27" s="124" t="s">
        <v>8</v>
      </c>
      <c r="C27" s="11">
        <f>IIN_SK_koeficienti!H25</f>
        <v>1.2208755196124603</v>
      </c>
      <c r="D27" s="12">
        <f t="shared" si="0"/>
        <v>21462991.634787053</v>
      </c>
    </row>
    <row r="28" spans="1:4">
      <c r="A28" s="3">
        <v>17</v>
      </c>
      <c r="B28" s="124" t="s">
        <v>9</v>
      </c>
      <c r="C28" s="11">
        <f>IIN_SK_koeficienti!H26</f>
        <v>0.71183762912427417</v>
      </c>
      <c r="D28" s="12">
        <f t="shared" si="0"/>
        <v>12514105.52000474</v>
      </c>
    </row>
    <row r="29" spans="1:4">
      <c r="A29" s="3">
        <v>18</v>
      </c>
      <c r="B29" s="124" t="s">
        <v>11</v>
      </c>
      <c r="C29" s="11">
        <f>IIN_SK_koeficienti!H27</f>
        <v>1.4527172281224723</v>
      </c>
      <c r="D29" s="12">
        <f t="shared" si="0"/>
        <v>25538768.87039306</v>
      </c>
    </row>
    <row r="30" spans="1:4">
      <c r="A30" s="3">
        <v>19</v>
      </c>
      <c r="B30" s="124" t="s">
        <v>10</v>
      </c>
      <c r="C30" s="11">
        <f>IIN_SK_koeficienti!H28</f>
        <v>1.4759066791357645</v>
      </c>
      <c r="D30" s="12">
        <f t="shared" si="0"/>
        <v>25946439.419206738</v>
      </c>
    </row>
    <row r="31" spans="1:4">
      <c r="A31" s="3">
        <v>20</v>
      </c>
      <c r="B31" s="124" t="s">
        <v>12</v>
      </c>
      <c r="C31" s="11">
        <f>IIN_SK_koeficienti!H29</f>
        <v>0.50064270611646333</v>
      </c>
      <c r="D31" s="12">
        <f t="shared" si="0"/>
        <v>8801298.7735274248</v>
      </c>
    </row>
    <row r="32" spans="1:4">
      <c r="A32" s="3">
        <v>21</v>
      </c>
      <c r="B32" s="124" t="s">
        <v>13</v>
      </c>
      <c r="C32" s="11">
        <f>IIN_SK_koeficienti!H30</f>
        <v>0.93407089176062252</v>
      </c>
      <c r="D32" s="12">
        <f t="shared" si="0"/>
        <v>16420966.277151745</v>
      </c>
    </row>
    <row r="33" spans="1:4">
      <c r="A33" s="3">
        <v>22</v>
      </c>
      <c r="B33" s="124" t="s">
        <v>14</v>
      </c>
      <c r="C33" s="11">
        <f>IIN_SK_koeficienti!H31</f>
        <v>2.1970904575688137</v>
      </c>
      <c r="D33" s="12">
        <f t="shared" si="0"/>
        <v>38624850.244059741</v>
      </c>
    </row>
    <row r="34" spans="1:4">
      <c r="A34" s="3">
        <v>23</v>
      </c>
      <c r="B34" s="124" t="s">
        <v>15</v>
      </c>
      <c r="C34" s="11">
        <f>IIN_SK_koeficienti!H32</f>
        <v>1.0947374629738049</v>
      </c>
      <c r="D34" s="12">
        <f t="shared" si="0"/>
        <v>19245484.59907949</v>
      </c>
    </row>
    <row r="35" spans="1:4">
      <c r="A35" s="3">
        <v>24</v>
      </c>
      <c r="B35" s="124" t="s">
        <v>16</v>
      </c>
      <c r="C35" s="11">
        <f>IIN_SK_koeficienti!H33</f>
        <v>0.35603148489107928</v>
      </c>
      <c r="D35" s="12">
        <f t="shared" si="0"/>
        <v>6259033.5043851733</v>
      </c>
    </row>
    <row r="36" spans="1:4">
      <c r="A36" s="3">
        <v>25</v>
      </c>
      <c r="B36" s="124" t="s">
        <v>17</v>
      </c>
      <c r="C36" s="11">
        <f>IIN_SK_koeficienti!H34</f>
        <v>0.5912665289515826</v>
      </c>
      <c r="D36" s="12">
        <f t="shared" si="0"/>
        <v>10394465.578968821</v>
      </c>
    </row>
    <row r="37" spans="1:4">
      <c r="A37" s="3">
        <v>26</v>
      </c>
      <c r="B37" s="124" t="s">
        <v>18</v>
      </c>
      <c r="C37" s="11">
        <f>IIN_SK_koeficienti!H35</f>
        <v>1.024001603645075</v>
      </c>
      <c r="D37" s="12">
        <f t="shared" si="0"/>
        <v>18001948.19208042</v>
      </c>
    </row>
    <row r="38" spans="1:4">
      <c r="A38" s="3">
        <v>27</v>
      </c>
      <c r="B38" s="124" t="s">
        <v>19</v>
      </c>
      <c r="C38" s="11">
        <f>IIN_SK_koeficienti!H36</f>
        <v>3.195239953511785</v>
      </c>
      <c r="D38" s="12">
        <f t="shared" si="0"/>
        <v>56172318.382737182</v>
      </c>
    </row>
    <row r="39" spans="1:4">
      <c r="A39" s="3">
        <v>28</v>
      </c>
      <c r="B39" s="124" t="s">
        <v>20</v>
      </c>
      <c r="C39" s="11">
        <f>IIN_SK_koeficienti!H37</f>
        <v>3.0833143823654687</v>
      </c>
      <c r="D39" s="12">
        <f t="shared" si="0"/>
        <v>54204666.841984943</v>
      </c>
    </row>
    <row r="40" spans="1:4">
      <c r="A40" s="3">
        <v>29</v>
      </c>
      <c r="B40" s="124" t="s">
        <v>21</v>
      </c>
      <c r="C40" s="11">
        <f>IIN_SK_koeficienti!H38</f>
        <v>1.1351911173018572</v>
      </c>
      <c r="D40" s="12">
        <f t="shared" si="0"/>
        <v>19956659.842166651</v>
      </c>
    </row>
    <row r="41" spans="1:4">
      <c r="A41" s="3">
        <v>30</v>
      </c>
      <c r="B41" s="124" t="s">
        <v>22</v>
      </c>
      <c r="C41" s="11">
        <f>IIN_SK_koeficienti!H39</f>
        <v>0.49456506837966868</v>
      </c>
      <c r="D41" s="12">
        <f t="shared" si="0"/>
        <v>8694453.9021145757</v>
      </c>
    </row>
    <row r="42" spans="1:4">
      <c r="A42" s="3">
        <v>31</v>
      </c>
      <c r="B42" s="124" t="s">
        <v>23</v>
      </c>
      <c r="C42" s="11">
        <f>IIN_SK_koeficienti!H40</f>
        <v>0.74236312753027212</v>
      </c>
      <c r="D42" s="12">
        <f t="shared" si="0"/>
        <v>13050743.781982183</v>
      </c>
    </row>
    <row r="43" spans="1:4">
      <c r="A43" s="3">
        <v>32</v>
      </c>
      <c r="B43" s="124" t="s">
        <v>24</v>
      </c>
      <c r="C43" s="11">
        <f>IIN_SK_koeficienti!H41</f>
        <v>2.455690591677147</v>
      </c>
      <c r="D43" s="12">
        <f t="shared" si="0"/>
        <v>43171040.601684242</v>
      </c>
    </row>
    <row r="44" spans="1:4">
      <c r="A44" s="3">
        <v>33</v>
      </c>
      <c r="B44" s="124" t="s">
        <v>25</v>
      </c>
      <c r="C44" s="11">
        <f>IIN_SK_koeficienti!H42</f>
        <v>1.3132954862219222</v>
      </c>
      <c r="D44" s="12">
        <f t="shared" ref="D44:D54" si="1">$D$6*C44/100</f>
        <v>23087734.647781391</v>
      </c>
    </row>
    <row r="45" spans="1:4">
      <c r="A45" s="3">
        <v>34</v>
      </c>
      <c r="B45" s="124" t="s">
        <v>26</v>
      </c>
      <c r="C45" s="11">
        <f>IIN_SK_koeficienti!H43</f>
        <v>1.083471280909476</v>
      </c>
      <c r="D45" s="12">
        <f t="shared" si="1"/>
        <v>19047425.118388589</v>
      </c>
    </row>
    <row r="46" spans="1:4">
      <c r="A46" s="3">
        <v>35</v>
      </c>
      <c r="B46" s="124" t="s">
        <v>27</v>
      </c>
      <c r="C46" s="11">
        <f>IIN_SK_koeficienti!H44</f>
        <v>0.55376448219108354</v>
      </c>
      <c r="D46" s="12">
        <f t="shared" si="1"/>
        <v>9735179.5969192479</v>
      </c>
    </row>
    <row r="47" spans="1:4">
      <c r="A47" s="3">
        <v>36</v>
      </c>
      <c r="B47" s="124" t="s">
        <v>28</v>
      </c>
      <c r="C47" s="11">
        <f>IIN_SK_koeficienti!H45</f>
        <v>1.8215735027239874</v>
      </c>
      <c r="D47" s="12">
        <f t="shared" si="1"/>
        <v>32023262.177887697</v>
      </c>
    </row>
    <row r="48" spans="1:4">
      <c r="A48" s="3">
        <v>37</v>
      </c>
      <c r="B48" s="124" t="s">
        <v>29</v>
      </c>
      <c r="C48" s="11">
        <f>IIN_SK_koeficienti!H46</f>
        <v>0.71543985129526511</v>
      </c>
      <c r="D48" s="12">
        <f t="shared" si="1"/>
        <v>12577432.58577076</v>
      </c>
    </row>
    <row r="49" spans="1:4">
      <c r="A49" s="3">
        <v>38</v>
      </c>
      <c r="B49" s="124" t="s">
        <v>30</v>
      </c>
      <c r="C49" s="11">
        <f>IIN_SK_koeficienti!H47</f>
        <v>1.2802315515184006</v>
      </c>
      <c r="D49" s="12">
        <f t="shared" si="1"/>
        <v>22506470.675693482</v>
      </c>
    </row>
    <row r="50" spans="1:4">
      <c r="A50" s="3">
        <v>39</v>
      </c>
      <c r="B50" s="124" t="s">
        <v>31</v>
      </c>
      <c r="C50" s="11">
        <f>IIN_SK_koeficienti!H48</f>
        <v>1.8310246785195643</v>
      </c>
      <c r="D50" s="12">
        <f t="shared" si="1"/>
        <v>32189413.848373942</v>
      </c>
    </row>
    <row r="51" spans="1:4">
      <c r="A51" s="3">
        <v>40</v>
      </c>
      <c r="B51" s="124" t="s">
        <v>32</v>
      </c>
      <c r="C51" s="11">
        <f>IIN_SK_koeficienti!H49</f>
        <v>0.26710451599950175</v>
      </c>
      <c r="D51" s="12">
        <f t="shared" si="1"/>
        <v>4695697.391271241</v>
      </c>
    </row>
    <row r="52" spans="1:4">
      <c r="A52" s="3">
        <v>41</v>
      </c>
      <c r="B52" s="124" t="s">
        <v>83</v>
      </c>
      <c r="C52" s="11">
        <f>IIN_SK_koeficienti!H50</f>
        <v>2.3662976077037374</v>
      </c>
      <c r="D52" s="12">
        <f t="shared" si="1"/>
        <v>41599511.943431705</v>
      </c>
    </row>
    <row r="53" spans="1:4">
      <c r="A53" s="3">
        <v>42</v>
      </c>
      <c r="B53" s="124" t="s">
        <v>33</v>
      </c>
      <c r="C53" s="11">
        <f>IIN_SK_koeficienti!H51</f>
        <v>8.6582353522422606E-2</v>
      </c>
      <c r="D53" s="12">
        <f t="shared" si="1"/>
        <v>1522117.7749241896</v>
      </c>
    </row>
    <row r="54" spans="1:4">
      <c r="A54" s="139">
        <v>43</v>
      </c>
      <c r="B54" s="129" t="s">
        <v>34</v>
      </c>
      <c r="C54" s="140">
        <f>IIN_SK_koeficienti!H52</f>
        <v>0.42110993100135713</v>
      </c>
      <c r="D54" s="141">
        <f t="shared" si="1"/>
        <v>7403112.5870038578</v>
      </c>
    </row>
    <row r="55" spans="1:4">
      <c r="A55" s="84"/>
      <c r="B55" s="142"/>
      <c r="C55" s="194">
        <f>IIN_SK_koeficienti!H53</f>
        <v>100</v>
      </c>
      <c r="D55" s="195">
        <f>SUM(D12:D54)</f>
        <v>1758000000.0000007</v>
      </c>
    </row>
    <row r="56" spans="1:4">
      <c r="C56" s="107"/>
    </row>
  </sheetData>
  <sheetProtection formatCells="0" formatColumns="0" formatRows="0" insertColumns="0" insertRows="0" insertHyperlinks="0" deleteColumns="0" deleteRows="0"/>
  <mergeCells count="2">
    <mergeCell ref="A3:D3"/>
    <mergeCell ref="A2:D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J60"/>
  <sheetViews>
    <sheetView zoomScaleNormal="100" workbookViewId="0">
      <selection activeCell="A4" sqref="A4"/>
    </sheetView>
  </sheetViews>
  <sheetFormatPr defaultRowHeight="15"/>
  <cols>
    <col min="1" max="1" width="7" customWidth="1"/>
    <col min="2" max="2" width="10.28515625" style="1" customWidth="1"/>
    <col min="3" max="3" width="23.140625" style="1" customWidth="1"/>
    <col min="4" max="4" width="20.140625" style="1" customWidth="1"/>
    <col min="5" max="6" width="18.7109375" style="1" customWidth="1"/>
    <col min="7" max="7" width="23.85546875" style="1" customWidth="1"/>
    <col min="8" max="8" width="27.42578125" customWidth="1"/>
    <col min="10" max="10" width="12.7109375" customWidth="1"/>
  </cols>
  <sheetData>
    <row r="1" spans="1:10">
      <c r="B1" s="25"/>
      <c r="C1" s="25"/>
      <c r="D1" s="26"/>
      <c r="E1" s="25"/>
      <c r="F1" s="25"/>
    </row>
    <row r="2" spans="1:10" ht="26.25" customHeight="1">
      <c r="A2" s="401" t="s">
        <v>165</v>
      </c>
      <c r="B2" s="401"/>
      <c r="C2" s="401"/>
      <c r="D2" s="401"/>
      <c r="E2" s="401"/>
      <c r="F2" s="401"/>
      <c r="G2" s="401"/>
      <c r="H2" s="401"/>
    </row>
    <row r="3" spans="1:10" ht="15" customHeight="1">
      <c r="A3" s="202"/>
      <c r="B3" s="202"/>
      <c r="C3" s="202"/>
      <c r="D3" s="202"/>
      <c r="E3" s="202"/>
      <c r="F3" s="202"/>
      <c r="G3" s="202"/>
      <c r="H3" s="202"/>
    </row>
    <row r="4" spans="1:10" ht="15" customHeight="1">
      <c r="A4" s="202"/>
      <c r="B4" s="402" t="s">
        <v>164</v>
      </c>
      <c r="C4" s="403"/>
      <c r="D4" s="403"/>
      <c r="E4" s="403"/>
      <c r="F4" s="403"/>
      <c r="G4" s="202"/>
      <c r="H4" s="202"/>
    </row>
    <row r="5" spans="1:10">
      <c r="H5" s="54"/>
    </row>
    <row r="6" spans="1:10" ht="15.75">
      <c r="C6" s="36"/>
      <c r="D6" s="396" t="s">
        <v>163</v>
      </c>
      <c r="E6" s="397"/>
      <c r="F6" s="397"/>
      <c r="G6" s="398"/>
      <c r="H6" s="78">
        <v>2023</v>
      </c>
    </row>
    <row r="7" spans="1:10" ht="74.25" customHeight="1">
      <c r="A7" s="288" t="s">
        <v>127</v>
      </c>
      <c r="B7" s="288" t="s">
        <v>129</v>
      </c>
      <c r="C7" s="288" t="s">
        <v>128</v>
      </c>
      <c r="D7" s="181" t="s">
        <v>166</v>
      </c>
      <c r="E7" s="181" t="s">
        <v>133</v>
      </c>
      <c r="F7" s="181" t="s">
        <v>168</v>
      </c>
      <c r="G7" s="180" t="s">
        <v>132</v>
      </c>
      <c r="H7" s="289" t="s">
        <v>169</v>
      </c>
    </row>
    <row r="8" spans="1:10" s="68" customFormat="1" ht="14.25" customHeight="1">
      <c r="A8" s="119"/>
      <c r="B8" s="112">
        <v>1</v>
      </c>
      <c r="C8" s="112">
        <v>2</v>
      </c>
      <c r="D8" s="120">
        <v>3</v>
      </c>
      <c r="E8" s="120">
        <v>4</v>
      </c>
      <c r="F8" s="120">
        <v>5</v>
      </c>
      <c r="G8" s="121" t="s">
        <v>78</v>
      </c>
      <c r="H8" s="122"/>
    </row>
    <row r="9" spans="1:10" s="68" customFormat="1" ht="14.25" customHeight="1">
      <c r="A9" s="119"/>
      <c r="B9" s="112"/>
      <c r="C9" s="128" t="s">
        <v>35</v>
      </c>
      <c r="D9" s="134">
        <f>SUM(D10:D52)</f>
        <v>2653777532.6599278</v>
      </c>
      <c r="E9" s="134">
        <f t="shared" ref="E9:G9" si="0">SUM(E10:E52)</f>
        <v>2096716025.5627594</v>
      </c>
      <c r="F9" s="134">
        <f t="shared" si="0"/>
        <v>195747935.60000008</v>
      </c>
      <c r="G9" s="134">
        <f t="shared" si="0"/>
        <v>1900968089.9627585</v>
      </c>
      <c r="H9" s="135">
        <f>SUM(H10:H52)</f>
        <v>100</v>
      </c>
    </row>
    <row r="10" spans="1:10" ht="15.75">
      <c r="A10" s="126">
        <v>1</v>
      </c>
      <c r="B10" s="127" t="s">
        <v>84</v>
      </c>
      <c r="C10" s="127" t="s">
        <v>55</v>
      </c>
      <c r="D10" s="281">
        <v>65509741.459999897</v>
      </c>
      <c r="E10" s="281">
        <v>55678666.512000002</v>
      </c>
      <c r="F10" s="282">
        <v>6264412.83999993</v>
      </c>
      <c r="G10" s="283">
        <f>E10-F10</f>
        <v>49414253.672000073</v>
      </c>
      <c r="H10" s="72">
        <f>G10/$G$9*100</f>
        <v>2.5994257311793243</v>
      </c>
      <c r="J10" s="320"/>
    </row>
    <row r="11" spans="1:10" ht="15.75">
      <c r="A11" s="123">
        <v>2</v>
      </c>
      <c r="B11" s="124" t="s">
        <v>85</v>
      </c>
      <c r="C11" s="124" t="s">
        <v>58</v>
      </c>
      <c r="D11" s="284">
        <v>67553257.979999602</v>
      </c>
      <c r="E11" s="284">
        <v>58239678.162000299</v>
      </c>
      <c r="F11" s="285">
        <v>6097244.7800000096</v>
      </c>
      <c r="G11" s="283">
        <f t="shared" ref="G11:G52" si="1">E11-F11</f>
        <v>52142433.38200029</v>
      </c>
      <c r="H11" s="72">
        <f t="shared" ref="H11:H52" si="2">G11/$G$9*100</f>
        <v>2.742941012914204</v>
      </c>
      <c r="J11" s="320"/>
    </row>
    <row r="12" spans="1:10" ht="15.75">
      <c r="A12" s="123">
        <v>3</v>
      </c>
      <c r="B12" s="124" t="s">
        <v>86</v>
      </c>
      <c r="C12" s="124" t="s">
        <v>59</v>
      </c>
      <c r="D12" s="284">
        <v>88027020.1899997</v>
      </c>
      <c r="E12" s="284">
        <v>69608714.291999802</v>
      </c>
      <c r="F12" s="285">
        <v>5426781.5200000098</v>
      </c>
      <c r="G12" s="283">
        <f t="shared" si="1"/>
        <v>64181932.771999791</v>
      </c>
      <c r="H12" s="72">
        <f t="shared" si="2"/>
        <v>3.3762761779582089</v>
      </c>
      <c r="J12" s="320"/>
    </row>
    <row r="13" spans="1:10" ht="15.75">
      <c r="A13" s="123">
        <v>4</v>
      </c>
      <c r="B13" s="124" t="s">
        <v>87</v>
      </c>
      <c r="C13" s="124" t="s">
        <v>60</v>
      </c>
      <c r="D13" s="284">
        <v>68535340.4000002</v>
      </c>
      <c r="E13" s="284">
        <v>58079017.401999898</v>
      </c>
      <c r="F13" s="285">
        <v>6426090.6099999901</v>
      </c>
      <c r="G13" s="283">
        <f t="shared" si="1"/>
        <v>51652926.791999906</v>
      </c>
      <c r="H13" s="72">
        <f t="shared" si="2"/>
        <v>2.7171906285397891</v>
      </c>
      <c r="J13" s="320"/>
    </row>
    <row r="14" spans="1:10" ht="15.75">
      <c r="A14" s="123">
        <v>5</v>
      </c>
      <c r="B14" s="124" t="s">
        <v>88</v>
      </c>
      <c r="C14" s="124" t="s">
        <v>61</v>
      </c>
      <c r="D14" s="284">
        <v>23129027.59</v>
      </c>
      <c r="E14" s="284">
        <v>19933704.1599999</v>
      </c>
      <c r="F14" s="285">
        <v>2419161.24000001</v>
      </c>
      <c r="G14" s="283">
        <f t="shared" si="1"/>
        <v>17514542.91999989</v>
      </c>
      <c r="H14" s="72">
        <f t="shared" si="2"/>
        <v>0.9213486019296101</v>
      </c>
      <c r="J14" s="320"/>
    </row>
    <row r="15" spans="1:10" ht="15.75">
      <c r="A15" s="123">
        <v>6</v>
      </c>
      <c r="B15" s="124" t="s">
        <v>89</v>
      </c>
      <c r="C15" s="124" t="s">
        <v>56</v>
      </c>
      <c r="D15" s="284">
        <v>1220306048.7599299</v>
      </c>
      <c r="E15" s="284">
        <v>879432518.27675998</v>
      </c>
      <c r="F15" s="285">
        <v>71121652.210000098</v>
      </c>
      <c r="G15" s="283">
        <f t="shared" si="1"/>
        <v>808310866.06675982</v>
      </c>
      <c r="H15" s="72">
        <f t="shared" si="2"/>
        <v>42.521011811544682</v>
      </c>
      <c r="J15" s="320"/>
    </row>
    <row r="16" spans="1:10" ht="15.75">
      <c r="A16" s="123">
        <v>7</v>
      </c>
      <c r="B16" s="124" t="s">
        <v>90</v>
      </c>
      <c r="C16" s="124" t="s">
        <v>57</v>
      </c>
      <c r="D16" s="284">
        <v>40763933.020000003</v>
      </c>
      <c r="E16" s="284">
        <v>33098703.884</v>
      </c>
      <c r="F16" s="285">
        <v>3627839.2199999699</v>
      </c>
      <c r="G16" s="283">
        <f t="shared" si="1"/>
        <v>29470864.664000031</v>
      </c>
      <c r="H16" s="72">
        <f t="shared" si="2"/>
        <v>1.5503082255619234</v>
      </c>
      <c r="J16" s="320"/>
    </row>
    <row r="17" spans="1:10" ht="15.75">
      <c r="A17" s="123">
        <v>8</v>
      </c>
      <c r="B17" s="124" t="s">
        <v>91</v>
      </c>
      <c r="C17" s="124" t="s">
        <v>2</v>
      </c>
      <c r="D17" s="284">
        <v>29200502.170000002</v>
      </c>
      <c r="E17" s="284">
        <v>25034831.989999902</v>
      </c>
      <c r="F17" s="285">
        <v>2834590.04</v>
      </c>
      <c r="G17" s="283">
        <f t="shared" si="1"/>
        <v>22200241.949999902</v>
      </c>
      <c r="H17" s="72">
        <f t="shared" si="2"/>
        <v>1.1678387484365833</v>
      </c>
      <c r="J17" s="320"/>
    </row>
    <row r="18" spans="1:10" ht="15.75">
      <c r="A18" s="123">
        <v>9</v>
      </c>
      <c r="B18" s="124" t="s">
        <v>92</v>
      </c>
      <c r="C18" s="124" t="s">
        <v>3</v>
      </c>
      <c r="D18" s="284">
        <v>11356983.41</v>
      </c>
      <c r="E18" s="284">
        <v>9884618.9679999705</v>
      </c>
      <c r="F18" s="285">
        <v>1145871.75</v>
      </c>
      <c r="G18" s="283">
        <f t="shared" si="1"/>
        <v>8738747.2179999705</v>
      </c>
      <c r="H18" s="72">
        <f t="shared" si="2"/>
        <v>0.45969983736924108</v>
      </c>
      <c r="J18" s="320"/>
    </row>
    <row r="19" spans="1:10" ht="15.75">
      <c r="A19" s="123">
        <v>10</v>
      </c>
      <c r="B19" s="124" t="s">
        <v>93</v>
      </c>
      <c r="C19" s="124" t="s">
        <v>81</v>
      </c>
      <c r="D19" s="284">
        <v>16260902.609999999</v>
      </c>
      <c r="E19" s="284">
        <v>14444005.8079999</v>
      </c>
      <c r="F19" s="285">
        <v>1800977.89</v>
      </c>
      <c r="G19" s="283">
        <f t="shared" si="1"/>
        <v>12643027.917999899</v>
      </c>
      <c r="H19" s="72">
        <f t="shared" si="2"/>
        <v>0.66508364789266849</v>
      </c>
      <c r="J19" s="320"/>
    </row>
    <row r="20" spans="1:10" ht="15.75">
      <c r="A20" s="123">
        <v>11</v>
      </c>
      <c r="B20" s="124" t="s">
        <v>94</v>
      </c>
      <c r="C20" s="124" t="s">
        <v>4</v>
      </c>
      <c r="D20" s="284">
        <v>37665357.9700002</v>
      </c>
      <c r="E20" s="284">
        <v>33056788.7720001</v>
      </c>
      <c r="F20" s="285">
        <v>2302240.04999999</v>
      </c>
      <c r="G20" s="283">
        <f t="shared" si="1"/>
        <v>30754548.722000111</v>
      </c>
      <c r="H20" s="72">
        <f t="shared" si="2"/>
        <v>1.6178361375125774</v>
      </c>
      <c r="J20" s="320"/>
    </row>
    <row r="21" spans="1:10" ht="15.75">
      <c r="A21" s="123">
        <v>12</v>
      </c>
      <c r="B21" s="124" t="s">
        <v>95</v>
      </c>
      <c r="C21" s="124" t="s">
        <v>5</v>
      </c>
      <c r="D21" s="284">
        <v>14117681.1</v>
      </c>
      <c r="E21" s="284">
        <v>11858601.85</v>
      </c>
      <c r="F21" s="285">
        <v>1425370.82</v>
      </c>
      <c r="G21" s="283">
        <f t="shared" si="1"/>
        <v>10433231.029999999</v>
      </c>
      <c r="H21" s="72">
        <f t="shared" si="2"/>
        <v>0.54883777823984381</v>
      </c>
      <c r="J21" s="320"/>
    </row>
    <row r="22" spans="1:10" ht="15.75">
      <c r="A22" s="123">
        <v>13</v>
      </c>
      <c r="B22" s="124" t="s">
        <v>96</v>
      </c>
      <c r="C22" s="124" t="s">
        <v>6</v>
      </c>
      <c r="D22" s="284">
        <v>41095578.4399997</v>
      </c>
      <c r="E22" s="284">
        <v>36197841.717999801</v>
      </c>
      <c r="F22" s="285">
        <v>4446106.9299999801</v>
      </c>
      <c r="G22" s="283">
        <f t="shared" si="1"/>
        <v>31751734.78799982</v>
      </c>
      <c r="H22" s="72">
        <f t="shared" si="2"/>
        <v>1.6702928868533431</v>
      </c>
      <c r="J22" s="320"/>
    </row>
    <row r="23" spans="1:10" ht="15.75">
      <c r="A23" s="123">
        <v>14</v>
      </c>
      <c r="B23" s="124" t="s">
        <v>97</v>
      </c>
      <c r="C23" s="124" t="s">
        <v>7</v>
      </c>
      <c r="D23" s="284">
        <v>44735264.509999998</v>
      </c>
      <c r="E23" s="284">
        <v>38502598.074000001</v>
      </c>
      <c r="F23" s="285">
        <v>4114658.1300000101</v>
      </c>
      <c r="G23" s="283">
        <f t="shared" si="1"/>
        <v>34387939.943999991</v>
      </c>
      <c r="H23" s="72">
        <f t="shared" si="2"/>
        <v>1.8089698678042343</v>
      </c>
      <c r="J23" s="320"/>
    </row>
    <row r="24" spans="1:10" ht="15.75">
      <c r="A24" s="123">
        <v>15</v>
      </c>
      <c r="B24" s="124" t="s">
        <v>98</v>
      </c>
      <c r="C24" s="124" t="s">
        <v>82</v>
      </c>
      <c r="D24" s="284">
        <v>30376933.73</v>
      </c>
      <c r="E24" s="284">
        <v>26300061.874000002</v>
      </c>
      <c r="F24" s="285">
        <v>2965655.1500000102</v>
      </c>
      <c r="G24" s="283">
        <f t="shared" si="1"/>
        <v>23334406.723999992</v>
      </c>
      <c r="H24" s="72">
        <f t="shared" si="2"/>
        <v>1.2275012319884406</v>
      </c>
      <c r="J24" s="320"/>
    </row>
    <row r="25" spans="1:10" ht="15.75">
      <c r="A25" s="123">
        <v>16</v>
      </c>
      <c r="B25" s="124" t="s">
        <v>99</v>
      </c>
      <c r="C25" s="124" t="s">
        <v>8</v>
      </c>
      <c r="D25" s="284">
        <v>29851507.620000102</v>
      </c>
      <c r="E25" s="284">
        <v>26274874.815999899</v>
      </c>
      <c r="F25" s="285">
        <v>3066420.7700000098</v>
      </c>
      <c r="G25" s="283">
        <f t="shared" si="1"/>
        <v>23208454.045999888</v>
      </c>
      <c r="H25" s="72">
        <f t="shared" si="2"/>
        <v>1.2208755196124603</v>
      </c>
      <c r="J25" s="320"/>
    </row>
    <row r="26" spans="1:10" ht="15.75">
      <c r="A26" s="123">
        <v>17</v>
      </c>
      <c r="B26" s="124" t="s">
        <v>100</v>
      </c>
      <c r="C26" s="124" t="s">
        <v>9</v>
      </c>
      <c r="D26" s="284">
        <v>17680337.7099999</v>
      </c>
      <c r="E26" s="284">
        <v>15375181.941999899</v>
      </c>
      <c r="F26" s="285">
        <v>1843375.76</v>
      </c>
      <c r="G26" s="283">
        <f t="shared" si="1"/>
        <v>13531806.181999899</v>
      </c>
      <c r="H26" s="72">
        <f t="shared" si="2"/>
        <v>0.71183762912427417</v>
      </c>
      <c r="J26" s="320"/>
    </row>
    <row r="27" spans="1:10" ht="15.75">
      <c r="A27" s="123">
        <v>18</v>
      </c>
      <c r="B27" s="124" t="s">
        <v>101</v>
      </c>
      <c r="C27" s="124" t="s">
        <v>11</v>
      </c>
      <c r="D27" s="284">
        <v>35578839.089999899</v>
      </c>
      <c r="E27" s="284">
        <v>31102247.6939997</v>
      </c>
      <c r="F27" s="285">
        <v>3486556.7500000098</v>
      </c>
      <c r="G27" s="283">
        <f t="shared" si="1"/>
        <v>27615690.943999689</v>
      </c>
      <c r="H27" s="72">
        <f t="shared" si="2"/>
        <v>1.4527172281224723</v>
      </c>
      <c r="J27" s="320"/>
    </row>
    <row r="28" spans="1:10" ht="15.75">
      <c r="A28" s="123">
        <v>19</v>
      </c>
      <c r="B28" s="124" t="s">
        <v>102</v>
      </c>
      <c r="C28" s="124" t="s">
        <v>10</v>
      </c>
      <c r="D28" s="284">
        <v>36037827.669999801</v>
      </c>
      <c r="E28" s="284">
        <v>31798512.327999901</v>
      </c>
      <c r="F28" s="285">
        <v>3741997.3199999798</v>
      </c>
      <c r="G28" s="283">
        <f t="shared" si="1"/>
        <v>28056515.007999919</v>
      </c>
      <c r="H28" s="72">
        <f t="shared" si="2"/>
        <v>1.4759066791357645</v>
      </c>
      <c r="J28" s="320"/>
    </row>
    <row r="29" spans="1:10" ht="15.75">
      <c r="A29" s="123">
        <v>20</v>
      </c>
      <c r="B29" s="124" t="s">
        <v>103</v>
      </c>
      <c r="C29" s="124" t="s">
        <v>12</v>
      </c>
      <c r="D29" s="284">
        <v>12636449.130000001</v>
      </c>
      <c r="E29" s="284">
        <v>10868995.578</v>
      </c>
      <c r="F29" s="285">
        <v>1351937.49</v>
      </c>
      <c r="G29" s="283">
        <f t="shared" si="1"/>
        <v>9517058.0879999995</v>
      </c>
      <c r="H29" s="72">
        <f t="shared" si="2"/>
        <v>0.50064270611646333</v>
      </c>
      <c r="J29" s="320"/>
    </row>
    <row r="30" spans="1:10" ht="15.75">
      <c r="A30" s="123">
        <v>21</v>
      </c>
      <c r="B30" s="124" t="s">
        <v>104</v>
      </c>
      <c r="C30" s="124" t="s">
        <v>13</v>
      </c>
      <c r="D30" s="284">
        <v>24875000.250000101</v>
      </c>
      <c r="E30" s="284">
        <v>20161648.629999999</v>
      </c>
      <c r="F30" s="285">
        <v>2405259.0399999898</v>
      </c>
      <c r="G30" s="283">
        <f t="shared" si="1"/>
        <v>17756389.590000011</v>
      </c>
      <c r="H30" s="72">
        <f t="shared" si="2"/>
        <v>0.93407089176062252</v>
      </c>
      <c r="J30" s="320"/>
    </row>
    <row r="31" spans="1:10" ht="15.75">
      <c r="A31" s="123">
        <v>22</v>
      </c>
      <c r="B31" s="124" t="s">
        <v>105</v>
      </c>
      <c r="C31" s="124" t="s">
        <v>14</v>
      </c>
      <c r="D31" s="284">
        <v>50323899.729999803</v>
      </c>
      <c r="E31" s="284">
        <v>45088197.565999903</v>
      </c>
      <c r="F31" s="285">
        <v>3322209.0599999898</v>
      </c>
      <c r="G31" s="283">
        <f t="shared" si="1"/>
        <v>41765988.505999915</v>
      </c>
      <c r="H31" s="72">
        <f t="shared" si="2"/>
        <v>2.1970904575688137</v>
      </c>
      <c r="J31" s="320"/>
    </row>
    <row r="32" spans="1:10" ht="15.75">
      <c r="A32" s="123">
        <v>23</v>
      </c>
      <c r="B32" s="124" t="s">
        <v>106</v>
      </c>
      <c r="C32" s="124" t="s">
        <v>15</v>
      </c>
      <c r="D32" s="284">
        <v>28926020.749999601</v>
      </c>
      <c r="E32" s="284">
        <v>23649912.019999899</v>
      </c>
      <c r="F32" s="285">
        <v>2839302.18</v>
      </c>
      <c r="G32" s="283">
        <f t="shared" si="1"/>
        <v>20810609.839999899</v>
      </c>
      <c r="H32" s="72">
        <f t="shared" si="2"/>
        <v>1.0947374629738049</v>
      </c>
      <c r="J32" s="320"/>
    </row>
    <row r="33" spans="1:10" ht="15.75">
      <c r="A33" s="123">
        <v>24</v>
      </c>
      <c r="B33" s="124" t="s">
        <v>107</v>
      </c>
      <c r="C33" s="124" t="s">
        <v>16</v>
      </c>
      <c r="D33" s="284">
        <v>8495829.0000000205</v>
      </c>
      <c r="E33" s="284">
        <v>7561403.9780000001</v>
      </c>
      <c r="F33" s="285">
        <v>793359.06000000297</v>
      </c>
      <c r="G33" s="283">
        <f t="shared" si="1"/>
        <v>6768044.9179999968</v>
      </c>
      <c r="H33" s="72">
        <f t="shared" si="2"/>
        <v>0.35603148489107928</v>
      </c>
      <c r="J33" s="320"/>
    </row>
    <row r="34" spans="1:10" ht="15.75">
      <c r="A34" s="123">
        <v>25</v>
      </c>
      <c r="B34" s="124" t="s">
        <v>108</v>
      </c>
      <c r="C34" s="124" t="s">
        <v>17</v>
      </c>
      <c r="D34" s="284">
        <v>15297370.460000001</v>
      </c>
      <c r="E34" s="284">
        <v>12847650.412</v>
      </c>
      <c r="F34" s="285">
        <v>1607862.37</v>
      </c>
      <c r="G34" s="283">
        <f t="shared" si="1"/>
        <v>11239788.041999999</v>
      </c>
      <c r="H34" s="72">
        <f t="shared" si="2"/>
        <v>0.5912665289515826</v>
      </c>
      <c r="J34" s="320"/>
    </row>
    <row r="35" spans="1:10" ht="15.75">
      <c r="A35" s="123">
        <v>26</v>
      </c>
      <c r="B35" s="124" t="s">
        <v>109</v>
      </c>
      <c r="C35" s="124" t="s">
        <v>18</v>
      </c>
      <c r="D35" s="284">
        <v>25634334.719999898</v>
      </c>
      <c r="E35" s="284">
        <v>22087002.525999799</v>
      </c>
      <c r="F35" s="285">
        <v>2621058.7999999998</v>
      </c>
      <c r="G35" s="283">
        <f t="shared" si="1"/>
        <v>19465943.725999799</v>
      </c>
      <c r="H35" s="72">
        <f t="shared" si="2"/>
        <v>1.024001603645075</v>
      </c>
      <c r="J35" s="320"/>
    </row>
    <row r="36" spans="1:10" ht="15.75">
      <c r="A36" s="123">
        <v>27</v>
      </c>
      <c r="B36" s="124" t="s">
        <v>110</v>
      </c>
      <c r="C36" s="124" t="s">
        <v>19</v>
      </c>
      <c r="D36" s="284">
        <v>86761957.019999698</v>
      </c>
      <c r="E36" s="284">
        <v>64916585.693999901</v>
      </c>
      <c r="F36" s="285">
        <v>4176093.77999999</v>
      </c>
      <c r="G36" s="283">
        <f t="shared" si="1"/>
        <v>60740491.913999915</v>
      </c>
      <c r="H36" s="72">
        <f t="shared" si="2"/>
        <v>3.195239953511785</v>
      </c>
      <c r="J36" s="320"/>
    </row>
    <row r="37" spans="1:10" ht="15.75">
      <c r="A37" s="123">
        <v>28</v>
      </c>
      <c r="B37" s="124" t="s">
        <v>111</v>
      </c>
      <c r="C37" s="124" t="s">
        <v>20</v>
      </c>
      <c r="D37" s="284">
        <v>75525126.459999904</v>
      </c>
      <c r="E37" s="284">
        <v>64876464.961999901</v>
      </c>
      <c r="F37" s="285">
        <v>6263642.4400000302</v>
      </c>
      <c r="G37" s="283">
        <f t="shared" si="1"/>
        <v>58612822.521999873</v>
      </c>
      <c r="H37" s="72">
        <f t="shared" si="2"/>
        <v>3.0833143823654687</v>
      </c>
      <c r="J37" s="320"/>
    </row>
    <row r="38" spans="1:10" ht="15.75">
      <c r="A38" s="123">
        <v>29</v>
      </c>
      <c r="B38" s="124" t="s">
        <v>112</v>
      </c>
      <c r="C38" s="124" t="s">
        <v>21</v>
      </c>
      <c r="D38" s="284">
        <v>27742270.59</v>
      </c>
      <c r="E38" s="284">
        <v>23868405.09</v>
      </c>
      <c r="F38" s="285">
        <v>2288784.1899999902</v>
      </c>
      <c r="G38" s="283">
        <f t="shared" si="1"/>
        <v>21579620.90000001</v>
      </c>
      <c r="H38" s="72">
        <f t="shared" si="2"/>
        <v>1.1351911173018572</v>
      </c>
      <c r="J38" s="320"/>
    </row>
    <row r="39" spans="1:10" ht="15.75">
      <c r="A39" s="123">
        <v>30</v>
      </c>
      <c r="B39" s="124" t="s">
        <v>113</v>
      </c>
      <c r="C39" s="124" t="s">
        <v>22</v>
      </c>
      <c r="D39" s="284">
        <v>11809353.119999999</v>
      </c>
      <c r="E39" s="284">
        <v>10533358.223999999</v>
      </c>
      <c r="F39" s="285">
        <v>1131834.0900000001</v>
      </c>
      <c r="G39" s="283">
        <f t="shared" si="1"/>
        <v>9401524.1339999996</v>
      </c>
      <c r="H39" s="72">
        <f t="shared" si="2"/>
        <v>0.49456506837966868</v>
      </c>
      <c r="J39" s="320"/>
    </row>
    <row r="40" spans="1:10" ht="15.75">
      <c r="A40" s="123">
        <v>31</v>
      </c>
      <c r="B40" s="124" t="s">
        <v>114</v>
      </c>
      <c r="C40" s="124" t="s">
        <v>23</v>
      </c>
      <c r="D40" s="284">
        <v>19138184.050000001</v>
      </c>
      <c r="E40" s="284">
        <v>16476795.536</v>
      </c>
      <c r="F40" s="285">
        <v>2364709.3699999899</v>
      </c>
      <c r="G40" s="283">
        <f t="shared" si="1"/>
        <v>14112086.16600001</v>
      </c>
      <c r="H40" s="72">
        <f t="shared" si="2"/>
        <v>0.74236312753027212</v>
      </c>
      <c r="J40" s="320"/>
    </row>
    <row r="41" spans="1:10" ht="15.75">
      <c r="A41" s="123">
        <v>32</v>
      </c>
      <c r="B41" s="124" t="s">
        <v>115</v>
      </c>
      <c r="C41" s="124" t="s">
        <v>24</v>
      </c>
      <c r="D41" s="284">
        <v>59749029.2599997</v>
      </c>
      <c r="E41" s="284">
        <v>50383081.756000198</v>
      </c>
      <c r="F41" s="285">
        <v>3701187.2199999802</v>
      </c>
      <c r="G41" s="283">
        <f t="shared" si="1"/>
        <v>46681894.536000222</v>
      </c>
      <c r="H41" s="72">
        <f t="shared" si="2"/>
        <v>2.455690591677147</v>
      </c>
      <c r="J41" s="320"/>
    </row>
    <row r="42" spans="1:10" ht="15.75">
      <c r="A42" s="123">
        <v>33</v>
      </c>
      <c r="B42" s="124" t="s">
        <v>116</v>
      </c>
      <c r="C42" s="124" t="s">
        <v>25</v>
      </c>
      <c r="D42" s="284">
        <v>31675265.629999898</v>
      </c>
      <c r="E42" s="284">
        <v>27589019.469999999</v>
      </c>
      <c r="F42" s="285">
        <v>2623691.35</v>
      </c>
      <c r="G42" s="283">
        <f t="shared" si="1"/>
        <v>24965328.119999997</v>
      </c>
      <c r="H42" s="72">
        <f t="shared" si="2"/>
        <v>1.3132954862219222</v>
      </c>
      <c r="J42" s="320"/>
    </row>
    <row r="43" spans="1:10" ht="15.75">
      <c r="A43" s="123">
        <v>34</v>
      </c>
      <c r="B43" s="124" t="s">
        <v>117</v>
      </c>
      <c r="C43" s="124" t="s">
        <v>26</v>
      </c>
      <c r="D43" s="284">
        <v>26577969.469999999</v>
      </c>
      <c r="E43" s="284">
        <v>23233432.473999899</v>
      </c>
      <c r="F43" s="285">
        <v>2636989.16</v>
      </c>
      <c r="G43" s="283">
        <f t="shared" si="1"/>
        <v>20596443.313999899</v>
      </c>
      <c r="H43" s="72">
        <f t="shared" si="2"/>
        <v>1.083471280909476</v>
      </c>
      <c r="J43" s="320"/>
    </row>
    <row r="44" spans="1:10" ht="15.75">
      <c r="A44" s="123">
        <v>35</v>
      </c>
      <c r="B44" s="124" t="s">
        <v>118</v>
      </c>
      <c r="C44" s="124" t="s">
        <v>27</v>
      </c>
      <c r="D44" s="284">
        <v>13347444.15</v>
      </c>
      <c r="E44" s="284">
        <v>11469134.07</v>
      </c>
      <c r="F44" s="285">
        <v>942247.97000000102</v>
      </c>
      <c r="G44" s="283">
        <f t="shared" si="1"/>
        <v>10526886.1</v>
      </c>
      <c r="H44" s="72">
        <f t="shared" si="2"/>
        <v>0.55376448219108354</v>
      </c>
      <c r="J44" s="320"/>
    </row>
    <row r="45" spans="1:10" ht="15.75">
      <c r="A45" s="123">
        <v>36</v>
      </c>
      <c r="B45" s="124" t="s">
        <v>119</v>
      </c>
      <c r="C45" s="124" t="s">
        <v>28</v>
      </c>
      <c r="D45" s="284">
        <v>42956096.429999903</v>
      </c>
      <c r="E45" s="284">
        <v>38115722.201999903</v>
      </c>
      <c r="F45" s="285">
        <v>3488191.18</v>
      </c>
      <c r="G45" s="283">
        <f t="shared" si="1"/>
        <v>34627531.021999903</v>
      </c>
      <c r="H45" s="72">
        <f t="shared" si="2"/>
        <v>1.8215735027239874</v>
      </c>
      <c r="J45" s="320"/>
    </row>
    <row r="46" spans="1:10" ht="15.75">
      <c r="A46" s="123">
        <v>37</v>
      </c>
      <c r="B46" s="124" t="s">
        <v>120</v>
      </c>
      <c r="C46" s="124" t="s">
        <v>29</v>
      </c>
      <c r="D46" s="284">
        <v>18647629.350000001</v>
      </c>
      <c r="E46" s="284">
        <v>15193084.486</v>
      </c>
      <c r="F46" s="285">
        <v>1592801.21</v>
      </c>
      <c r="G46" s="283">
        <f t="shared" si="1"/>
        <v>13600283.276000001</v>
      </c>
      <c r="H46" s="72">
        <f t="shared" si="2"/>
        <v>0.71543985129526511</v>
      </c>
      <c r="J46" s="320"/>
    </row>
    <row r="47" spans="1:10" ht="15.75">
      <c r="A47" s="123">
        <v>38</v>
      </c>
      <c r="B47" s="124" t="s">
        <v>121</v>
      </c>
      <c r="C47" s="124" t="s">
        <v>30</v>
      </c>
      <c r="D47" s="284">
        <v>32067315.550000101</v>
      </c>
      <c r="E47" s="284">
        <v>27907609.4819999</v>
      </c>
      <c r="F47" s="285">
        <v>3570816.2099999702</v>
      </c>
      <c r="G47" s="283">
        <f t="shared" si="1"/>
        <v>24336793.271999929</v>
      </c>
      <c r="H47" s="72">
        <f t="shared" si="2"/>
        <v>1.2802315515184006</v>
      </c>
      <c r="J47" s="320"/>
    </row>
    <row r="48" spans="1:10" ht="15.75">
      <c r="A48" s="123">
        <v>39</v>
      </c>
      <c r="B48" s="124" t="s">
        <v>122</v>
      </c>
      <c r="C48" s="124" t="s">
        <v>31</v>
      </c>
      <c r="D48" s="284">
        <v>45657921.610000104</v>
      </c>
      <c r="E48" s="284">
        <v>39316257.598000102</v>
      </c>
      <c r="F48" s="285">
        <v>4509062.74</v>
      </c>
      <c r="G48" s="283">
        <f t="shared" si="1"/>
        <v>34807194.8580001</v>
      </c>
      <c r="H48" s="72">
        <f t="shared" si="2"/>
        <v>1.8310246785195643</v>
      </c>
      <c r="J48" s="320"/>
    </row>
    <row r="49" spans="1:10" ht="15.75">
      <c r="A49" s="123">
        <v>40</v>
      </c>
      <c r="B49" s="124" t="s">
        <v>123</v>
      </c>
      <c r="C49" s="124" t="s">
        <v>32</v>
      </c>
      <c r="D49" s="284">
        <v>6717608.4200000102</v>
      </c>
      <c r="E49" s="284">
        <v>5738516.6960000005</v>
      </c>
      <c r="F49" s="285">
        <v>660945.08000000101</v>
      </c>
      <c r="G49" s="283">
        <f t="shared" si="1"/>
        <v>5077571.6159999995</v>
      </c>
      <c r="H49" s="72">
        <f t="shared" si="2"/>
        <v>0.26710451599950175</v>
      </c>
      <c r="J49" s="320"/>
    </row>
    <row r="50" spans="1:10" ht="15.75">
      <c r="A50" s="123">
        <v>41</v>
      </c>
      <c r="B50" s="124" t="s">
        <v>124</v>
      </c>
      <c r="C50" s="124" t="s">
        <v>83</v>
      </c>
      <c r="D50" s="284">
        <v>58763866.950000003</v>
      </c>
      <c r="E50" s="284">
        <v>49961466.366000198</v>
      </c>
      <c r="F50" s="285">
        <v>4978903.9300000099</v>
      </c>
      <c r="G50" s="283">
        <f t="shared" si="1"/>
        <v>44982562.436000191</v>
      </c>
      <c r="H50" s="72">
        <f t="shared" si="2"/>
        <v>2.3662976077037374</v>
      </c>
      <c r="J50" s="320"/>
    </row>
    <row r="51" spans="1:10" ht="15.75">
      <c r="A51" s="123">
        <v>42</v>
      </c>
      <c r="B51" s="124" t="s">
        <v>125</v>
      </c>
      <c r="C51" s="124" t="s">
        <v>33</v>
      </c>
      <c r="D51" s="284">
        <v>2076036.53</v>
      </c>
      <c r="E51" s="284">
        <v>1875281.4820000001</v>
      </c>
      <c r="F51" s="285">
        <v>229378.57</v>
      </c>
      <c r="G51" s="283">
        <f t="shared" si="1"/>
        <v>1645902.912</v>
      </c>
      <c r="H51" s="72">
        <f t="shared" si="2"/>
        <v>8.6582353522422606E-2</v>
      </c>
      <c r="J51" s="320"/>
    </row>
    <row r="52" spans="1:10" ht="15.75">
      <c r="A52" s="125">
        <v>43</v>
      </c>
      <c r="B52" s="129" t="s">
        <v>126</v>
      </c>
      <c r="C52" s="129" t="s">
        <v>34</v>
      </c>
      <c r="D52" s="286">
        <v>10593468.6</v>
      </c>
      <c r="E52" s="286">
        <v>9095830.7419999894</v>
      </c>
      <c r="F52" s="287">
        <v>1090665.33</v>
      </c>
      <c r="G52" s="283">
        <f t="shared" si="1"/>
        <v>8005165.4119999893</v>
      </c>
      <c r="H52" s="73">
        <f t="shared" si="2"/>
        <v>0.42110993100135713</v>
      </c>
      <c r="J52" s="320"/>
    </row>
    <row r="53" spans="1:10" ht="15.75">
      <c r="B53" s="130"/>
      <c r="C53" s="131" t="s">
        <v>35</v>
      </c>
      <c r="D53" s="132">
        <f>SUM(D10:D52)</f>
        <v>2653777532.6599278</v>
      </c>
      <c r="E53" s="132">
        <f t="shared" ref="E53:H53" si="3">SUM(E10:E52)</f>
        <v>2096716025.5627594</v>
      </c>
      <c r="F53" s="132">
        <f t="shared" si="3"/>
        <v>195747935.60000008</v>
      </c>
      <c r="G53" s="132">
        <f t="shared" si="3"/>
        <v>1900968089.9627585</v>
      </c>
      <c r="H53" s="133">
        <f t="shared" si="3"/>
        <v>100</v>
      </c>
    </row>
    <row r="54" spans="1:10" ht="31.5" customHeight="1">
      <c r="B54" s="399" t="s">
        <v>54</v>
      </c>
      <c r="C54" s="400"/>
      <c r="D54" s="400"/>
      <c r="E54" s="37">
        <f>D53-E53</f>
        <v>557061507.09716845</v>
      </c>
      <c r="F54" s="35"/>
      <c r="G54" s="67"/>
    </row>
    <row r="55" spans="1:10">
      <c r="G55" s="71"/>
    </row>
    <row r="56" spans="1:10" ht="42.75" customHeight="1">
      <c r="B56" s="394" t="s">
        <v>53</v>
      </c>
      <c r="C56" s="395"/>
      <c r="D56" s="395"/>
      <c r="E56" s="395"/>
      <c r="F56" s="395"/>
      <c r="G56" s="395"/>
      <c r="H56" s="395"/>
    </row>
    <row r="57" spans="1:10" ht="43.5" customHeight="1">
      <c r="B57" s="394" t="s">
        <v>167</v>
      </c>
      <c r="C57" s="395"/>
      <c r="D57" s="395"/>
      <c r="E57" s="395"/>
      <c r="F57" s="395"/>
      <c r="G57" s="395"/>
      <c r="H57" s="395"/>
    </row>
    <row r="58" spans="1:10" ht="15.75">
      <c r="D58" s="66"/>
      <c r="E58" s="66"/>
      <c r="F58" s="66"/>
      <c r="G58" s="63"/>
    </row>
    <row r="59" spans="1:10">
      <c r="D59" s="35"/>
      <c r="E59" s="35"/>
      <c r="F59" s="35"/>
      <c r="G59" s="35"/>
    </row>
    <row r="60" spans="1:10">
      <c r="D60" s="35"/>
      <c r="E60" s="35"/>
      <c r="F60" s="35"/>
      <c r="G60" s="35"/>
    </row>
  </sheetData>
  <sheetProtection formatCells="0" formatColumns="0" formatRows="0" insertColumns="0" insertRows="0" insertHyperlinks="0" deleteColumns="0" deleteRows="0"/>
  <mergeCells count="6">
    <mergeCell ref="B57:H57"/>
    <mergeCell ref="B56:H56"/>
    <mergeCell ref="D6:G6"/>
    <mergeCell ref="B54:D54"/>
    <mergeCell ref="A2:H2"/>
    <mergeCell ref="B4:F4"/>
  </mergeCells>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I51"/>
  <sheetViews>
    <sheetView zoomScaleNormal="100" workbookViewId="0">
      <selection activeCell="C4" sqref="C4:F4"/>
    </sheetView>
  </sheetViews>
  <sheetFormatPr defaultRowHeight="15"/>
  <cols>
    <col min="1" max="1" width="8.28515625" style="1" customWidth="1"/>
    <col min="2" max="2" width="22.42578125" style="1" customWidth="1"/>
    <col min="3" max="6" width="16.7109375" style="8" customWidth="1"/>
    <col min="7" max="7" width="6.140625" customWidth="1"/>
    <col min="8" max="8" width="17.140625" customWidth="1"/>
    <col min="9" max="9" width="18.85546875" customWidth="1"/>
  </cols>
  <sheetData>
    <row r="1" spans="1:9" ht="18.75">
      <c r="A1" s="404" t="s">
        <v>161</v>
      </c>
      <c r="B1" s="405"/>
      <c r="C1" s="405"/>
      <c r="D1" s="405"/>
      <c r="E1" s="405"/>
      <c r="F1" s="405"/>
      <c r="G1" s="405"/>
    </row>
    <row r="2" spans="1:9" ht="15" customHeight="1">
      <c r="B2" s="5"/>
      <c r="C2" s="20"/>
      <c r="D2" s="20"/>
      <c r="E2" s="20"/>
      <c r="F2" s="20"/>
      <c r="G2" s="41"/>
    </row>
    <row r="3" spans="1:9" ht="43.5">
      <c r="A3" s="29"/>
      <c r="B3" s="30" t="s">
        <v>1</v>
      </c>
      <c r="C3" s="30" t="s">
        <v>162</v>
      </c>
      <c r="D3" s="30" t="s">
        <v>50</v>
      </c>
      <c r="E3" s="30" t="s">
        <v>51</v>
      </c>
      <c r="F3" s="30" t="s">
        <v>52</v>
      </c>
      <c r="G3" s="34"/>
    </row>
    <row r="4" spans="1:9" ht="15.75">
      <c r="A4" s="84"/>
      <c r="B4" s="85" t="s">
        <v>35</v>
      </c>
      <c r="C4" s="86">
        <f>SUM(C5:C47)</f>
        <v>2041542</v>
      </c>
      <c r="D4" s="86">
        <f t="shared" ref="D4:F4" si="0">SUM(D5:D47)</f>
        <v>141599</v>
      </c>
      <c r="E4" s="86">
        <f t="shared" si="0"/>
        <v>229917</v>
      </c>
      <c r="F4" s="86">
        <f t="shared" si="0"/>
        <v>419193</v>
      </c>
      <c r="G4" s="32"/>
      <c r="H4" s="23"/>
    </row>
    <row r="5" spans="1:9" ht="15.75">
      <c r="A5" s="87">
        <v>1</v>
      </c>
      <c r="B5" s="117" t="s">
        <v>55</v>
      </c>
      <c r="C5" s="137">
        <v>88650</v>
      </c>
      <c r="D5" s="137">
        <v>5617</v>
      </c>
      <c r="E5" s="137">
        <v>9814</v>
      </c>
      <c r="F5" s="138">
        <v>19940</v>
      </c>
      <c r="G5" s="33"/>
      <c r="H5" s="23"/>
      <c r="I5" s="41"/>
    </row>
    <row r="6" spans="1:9" ht="15.75">
      <c r="A6" s="60">
        <v>2</v>
      </c>
      <c r="B6" s="114" t="s">
        <v>58</v>
      </c>
      <c r="C6" s="7">
        <v>59637</v>
      </c>
      <c r="D6" s="7">
        <v>4817</v>
      </c>
      <c r="E6" s="7">
        <v>7777</v>
      </c>
      <c r="F6" s="21">
        <v>11513</v>
      </c>
      <c r="G6" s="33"/>
      <c r="H6" s="23"/>
      <c r="I6" s="41"/>
    </row>
    <row r="7" spans="1:9" ht="15.75">
      <c r="A7" s="60">
        <v>3</v>
      </c>
      <c r="B7" s="113" t="s">
        <v>59</v>
      </c>
      <c r="C7" s="7">
        <v>57989</v>
      </c>
      <c r="D7" s="7">
        <v>3703</v>
      </c>
      <c r="E7" s="7">
        <v>6201</v>
      </c>
      <c r="F7" s="21">
        <v>12671</v>
      </c>
      <c r="G7" s="33"/>
      <c r="H7" s="23"/>
      <c r="I7" s="41"/>
    </row>
    <row r="8" spans="1:9" ht="15.75">
      <c r="A8" s="60">
        <v>4</v>
      </c>
      <c r="B8" s="113" t="s">
        <v>60</v>
      </c>
      <c r="C8" s="7">
        <v>74782</v>
      </c>
      <c r="D8" s="7">
        <v>5533</v>
      </c>
      <c r="E8" s="7">
        <v>8909</v>
      </c>
      <c r="F8" s="21">
        <v>15609</v>
      </c>
      <c r="G8" s="33"/>
      <c r="H8" s="23"/>
      <c r="I8" s="41"/>
    </row>
    <row r="9" spans="1:9" ht="15.75">
      <c r="A9" s="60">
        <v>5</v>
      </c>
      <c r="B9" s="113" t="s">
        <v>61</v>
      </c>
      <c r="C9" s="7">
        <v>29344</v>
      </c>
      <c r="D9" s="7">
        <v>1903</v>
      </c>
      <c r="E9" s="7">
        <v>3391</v>
      </c>
      <c r="F9" s="21">
        <v>6376</v>
      </c>
      <c r="G9" s="33"/>
      <c r="H9" s="23"/>
      <c r="I9" s="41"/>
    </row>
    <row r="10" spans="1:9" ht="15.75">
      <c r="A10" s="60">
        <v>6</v>
      </c>
      <c r="B10" s="113" t="s">
        <v>56</v>
      </c>
      <c r="C10" s="7">
        <v>671879</v>
      </c>
      <c r="D10" s="7">
        <v>45741</v>
      </c>
      <c r="E10" s="7">
        <v>70834</v>
      </c>
      <c r="F10" s="21">
        <v>141387</v>
      </c>
      <c r="G10" s="33"/>
      <c r="H10" s="23"/>
      <c r="I10" s="41"/>
    </row>
    <row r="11" spans="1:9" ht="15.75">
      <c r="A11" s="60">
        <v>7</v>
      </c>
      <c r="B11" s="113" t="s">
        <v>57</v>
      </c>
      <c r="C11" s="7">
        <v>36432</v>
      </c>
      <c r="D11" s="7">
        <v>2240</v>
      </c>
      <c r="E11" s="7">
        <v>4097</v>
      </c>
      <c r="F11" s="21">
        <v>8373</v>
      </c>
      <c r="G11" s="33"/>
      <c r="H11" s="23"/>
      <c r="I11" s="41"/>
    </row>
    <row r="12" spans="1:9" ht="15.75">
      <c r="A12" s="60">
        <v>8</v>
      </c>
      <c r="B12" s="113" t="s">
        <v>2</v>
      </c>
      <c r="C12" s="7">
        <v>30609</v>
      </c>
      <c r="D12" s="7">
        <v>1937</v>
      </c>
      <c r="E12" s="7">
        <v>3160</v>
      </c>
      <c r="F12" s="21">
        <v>6793</v>
      </c>
      <c r="G12" s="33"/>
      <c r="H12" s="23"/>
      <c r="I12" s="41"/>
    </row>
    <row r="13" spans="1:9" ht="15.75">
      <c r="A13" s="61">
        <v>9</v>
      </c>
      <c r="B13" s="114" t="s">
        <v>3</v>
      </c>
      <c r="C13" s="7">
        <v>15021</v>
      </c>
      <c r="D13" s="7">
        <v>835</v>
      </c>
      <c r="E13" s="7">
        <v>1558</v>
      </c>
      <c r="F13" s="21">
        <v>3258</v>
      </c>
      <c r="G13" s="33"/>
      <c r="H13" s="23"/>
      <c r="I13" s="41"/>
    </row>
    <row r="14" spans="1:9" ht="15.75">
      <c r="A14" s="87">
        <v>10</v>
      </c>
      <c r="B14" s="113" t="s">
        <v>81</v>
      </c>
      <c r="C14" s="7">
        <v>27645</v>
      </c>
      <c r="D14" s="7">
        <v>1187</v>
      </c>
      <c r="E14" s="7">
        <v>2306</v>
      </c>
      <c r="F14" s="21">
        <v>6257</v>
      </c>
      <c r="G14" s="33"/>
      <c r="H14" s="23"/>
      <c r="I14" s="41"/>
    </row>
    <row r="15" spans="1:9" ht="15.75">
      <c r="A15" s="60">
        <v>11</v>
      </c>
      <c r="B15" s="115" t="s">
        <v>4</v>
      </c>
      <c r="C15" s="7">
        <v>23113</v>
      </c>
      <c r="D15" s="7">
        <v>2135</v>
      </c>
      <c r="E15" s="7">
        <v>3415</v>
      </c>
      <c r="F15" s="21">
        <v>3586</v>
      </c>
      <c r="G15" s="33"/>
      <c r="H15" s="23"/>
      <c r="I15" s="41"/>
    </row>
    <row r="16" spans="1:9" ht="15.75">
      <c r="A16" s="60">
        <v>12</v>
      </c>
      <c r="B16" s="115" t="s">
        <v>5</v>
      </c>
      <c r="C16" s="7">
        <v>19661</v>
      </c>
      <c r="D16" s="7">
        <v>1034</v>
      </c>
      <c r="E16" s="7">
        <v>1956</v>
      </c>
      <c r="F16" s="21">
        <v>4298</v>
      </c>
      <c r="G16" s="33"/>
      <c r="H16" s="23"/>
      <c r="I16" s="41"/>
    </row>
    <row r="17" spans="1:9" ht="15.75">
      <c r="A17" s="60">
        <v>13</v>
      </c>
      <c r="B17" s="113" t="s">
        <v>6</v>
      </c>
      <c r="C17" s="7">
        <v>43734</v>
      </c>
      <c r="D17" s="7">
        <v>2967</v>
      </c>
      <c r="E17" s="7">
        <v>5165</v>
      </c>
      <c r="F17" s="21">
        <v>8663</v>
      </c>
      <c r="G17" s="33"/>
      <c r="H17" s="23"/>
      <c r="I17" s="41"/>
    </row>
    <row r="18" spans="1:9" ht="15.75">
      <c r="A18" s="60">
        <v>14</v>
      </c>
      <c r="B18" s="113" t="s">
        <v>7</v>
      </c>
      <c r="C18" s="7">
        <v>44343</v>
      </c>
      <c r="D18" s="7">
        <v>3057</v>
      </c>
      <c r="E18" s="7">
        <v>5011</v>
      </c>
      <c r="F18" s="21">
        <v>9257</v>
      </c>
      <c r="G18" s="33"/>
      <c r="H18" s="23"/>
      <c r="I18" s="41"/>
    </row>
    <row r="19" spans="1:9" ht="15.75">
      <c r="A19" s="60">
        <v>15</v>
      </c>
      <c r="B19" s="113" t="s">
        <v>82</v>
      </c>
      <c r="C19" s="7">
        <v>34794</v>
      </c>
      <c r="D19" s="7">
        <v>2165</v>
      </c>
      <c r="E19" s="7">
        <v>3921</v>
      </c>
      <c r="F19" s="21">
        <v>7758</v>
      </c>
      <c r="G19" s="33"/>
      <c r="H19" s="23"/>
      <c r="I19" s="41"/>
    </row>
    <row r="20" spans="1:9" ht="15.75">
      <c r="A20" s="60">
        <v>16</v>
      </c>
      <c r="B20" s="113" t="s">
        <v>8</v>
      </c>
      <c r="C20" s="7">
        <v>29910</v>
      </c>
      <c r="D20" s="7">
        <v>1970</v>
      </c>
      <c r="E20" s="7">
        <v>3304</v>
      </c>
      <c r="F20" s="21">
        <v>6373</v>
      </c>
      <c r="G20" s="33"/>
      <c r="H20" s="23"/>
      <c r="I20" s="41"/>
    </row>
    <row r="21" spans="1:9" ht="15.75">
      <c r="A21" s="60">
        <v>17</v>
      </c>
      <c r="B21" s="113" t="s">
        <v>9</v>
      </c>
      <c r="C21" s="7">
        <v>20265</v>
      </c>
      <c r="D21" s="7">
        <v>1262</v>
      </c>
      <c r="E21" s="7">
        <v>2112</v>
      </c>
      <c r="F21" s="21">
        <v>4236</v>
      </c>
      <c r="G21" s="33"/>
      <c r="H21" s="23"/>
      <c r="I21" s="41"/>
    </row>
    <row r="22" spans="1:9" ht="15.75">
      <c r="A22" s="60">
        <v>18</v>
      </c>
      <c r="B22" s="113" t="s">
        <v>11</v>
      </c>
      <c r="C22" s="7">
        <v>33655</v>
      </c>
      <c r="D22" s="7">
        <v>2470</v>
      </c>
      <c r="E22" s="7">
        <v>3890</v>
      </c>
      <c r="F22" s="21">
        <v>6167</v>
      </c>
      <c r="G22" s="33"/>
      <c r="H22" s="23"/>
      <c r="I22" s="41"/>
    </row>
    <row r="23" spans="1:9" ht="15.75">
      <c r="A23" s="60">
        <v>19</v>
      </c>
      <c r="B23" s="113" t="s">
        <v>10</v>
      </c>
      <c r="C23" s="7">
        <v>42198</v>
      </c>
      <c r="D23" s="7">
        <v>2754</v>
      </c>
      <c r="E23" s="7">
        <v>4713</v>
      </c>
      <c r="F23" s="21">
        <v>8777</v>
      </c>
      <c r="G23" s="33"/>
      <c r="H23" s="23"/>
      <c r="I23" s="41"/>
    </row>
    <row r="24" spans="1:9" ht="15.75">
      <c r="A24" s="60">
        <v>20</v>
      </c>
      <c r="B24" s="118" t="s">
        <v>12</v>
      </c>
      <c r="C24" s="7">
        <v>22931</v>
      </c>
      <c r="D24" s="7">
        <v>964</v>
      </c>
      <c r="E24" s="7">
        <v>2051</v>
      </c>
      <c r="F24" s="21">
        <v>5537</v>
      </c>
      <c r="G24" s="33"/>
      <c r="H24" s="23"/>
      <c r="I24" s="41"/>
    </row>
    <row r="25" spans="1:9" ht="15.75">
      <c r="A25" s="60">
        <v>21</v>
      </c>
      <c r="B25" s="113" t="s">
        <v>13</v>
      </c>
      <c r="C25" s="7">
        <v>28960</v>
      </c>
      <c r="D25" s="7">
        <v>1830</v>
      </c>
      <c r="E25" s="7">
        <v>3303</v>
      </c>
      <c r="F25" s="21">
        <v>6078</v>
      </c>
      <c r="G25" s="33"/>
      <c r="H25" s="23"/>
      <c r="I25" s="41"/>
    </row>
    <row r="26" spans="1:9" ht="15.75">
      <c r="A26" s="60">
        <v>22</v>
      </c>
      <c r="B26" s="113" t="s">
        <v>14</v>
      </c>
      <c r="C26" s="7">
        <v>31855</v>
      </c>
      <c r="D26" s="7">
        <v>3345</v>
      </c>
      <c r="E26" s="7">
        <v>4681</v>
      </c>
      <c r="F26" s="21">
        <v>4763</v>
      </c>
      <c r="G26" s="33"/>
      <c r="H26" s="23"/>
      <c r="I26" s="41"/>
    </row>
    <row r="27" spans="1:9" ht="15.75">
      <c r="A27" s="60">
        <v>23</v>
      </c>
      <c r="B27" s="113" t="s">
        <v>15</v>
      </c>
      <c r="C27" s="7">
        <v>29738</v>
      </c>
      <c r="D27" s="7">
        <v>1688</v>
      </c>
      <c r="E27" s="7">
        <v>3030</v>
      </c>
      <c r="F27" s="21">
        <v>6581</v>
      </c>
      <c r="G27" s="33"/>
      <c r="H27" s="23"/>
      <c r="I27" s="41"/>
    </row>
    <row r="28" spans="1:9" ht="15.75">
      <c r="A28" s="60">
        <v>24</v>
      </c>
      <c r="B28" s="113" t="s">
        <v>16</v>
      </c>
      <c r="C28" s="7">
        <v>11373</v>
      </c>
      <c r="D28" s="7">
        <v>649</v>
      </c>
      <c r="E28" s="7">
        <v>1213</v>
      </c>
      <c r="F28" s="21">
        <v>2600</v>
      </c>
      <c r="G28" s="33"/>
      <c r="H28" s="23"/>
      <c r="I28" s="41"/>
    </row>
    <row r="29" spans="1:9" ht="15.75">
      <c r="A29" s="60">
        <v>25</v>
      </c>
      <c r="B29" s="113" t="s">
        <v>17</v>
      </c>
      <c r="C29" s="7">
        <v>22610</v>
      </c>
      <c r="D29" s="7">
        <v>1082</v>
      </c>
      <c r="E29" s="7">
        <v>2076</v>
      </c>
      <c r="F29" s="21">
        <v>5115</v>
      </c>
      <c r="G29" s="33"/>
      <c r="H29" s="23"/>
      <c r="I29" s="41"/>
    </row>
    <row r="30" spans="1:9" ht="15.75">
      <c r="A30" s="60">
        <v>26</v>
      </c>
      <c r="B30" s="113" t="s">
        <v>18</v>
      </c>
      <c r="C30" s="7">
        <v>30060</v>
      </c>
      <c r="D30" s="7">
        <v>1813</v>
      </c>
      <c r="E30" s="7">
        <v>3105</v>
      </c>
      <c r="F30" s="21">
        <v>6693</v>
      </c>
      <c r="G30" s="33"/>
      <c r="H30" s="23"/>
      <c r="I30" s="41"/>
    </row>
    <row r="31" spans="1:9" ht="15.75">
      <c r="A31" s="60">
        <v>27</v>
      </c>
      <c r="B31" s="118" t="s">
        <v>19</v>
      </c>
      <c r="C31" s="7">
        <v>38402</v>
      </c>
      <c r="D31" s="7">
        <v>4747</v>
      </c>
      <c r="E31" s="7">
        <v>6565</v>
      </c>
      <c r="F31" s="21">
        <v>3680</v>
      </c>
      <c r="G31" s="33"/>
      <c r="H31" s="23"/>
      <c r="I31" s="41"/>
    </row>
    <row r="32" spans="1:9" ht="15.75">
      <c r="A32" s="60">
        <v>28</v>
      </c>
      <c r="B32" s="118" t="s">
        <v>20</v>
      </c>
      <c r="C32" s="7">
        <v>61148</v>
      </c>
      <c r="D32" s="7">
        <v>4819</v>
      </c>
      <c r="E32" s="7">
        <v>7808</v>
      </c>
      <c r="F32" s="21">
        <v>12027</v>
      </c>
      <c r="G32" s="33"/>
      <c r="H32" s="23"/>
      <c r="I32" s="41"/>
    </row>
    <row r="33" spans="1:9" ht="15.75">
      <c r="A33" s="60">
        <v>29</v>
      </c>
      <c r="B33" s="113" t="s">
        <v>21</v>
      </c>
      <c r="C33" s="7">
        <v>21061</v>
      </c>
      <c r="D33" s="7">
        <v>1518</v>
      </c>
      <c r="E33" s="7">
        <v>2534</v>
      </c>
      <c r="F33" s="21">
        <v>3872</v>
      </c>
      <c r="G33" s="33"/>
      <c r="H33" s="23"/>
      <c r="I33" s="41"/>
    </row>
    <row r="34" spans="1:9" ht="15.75">
      <c r="A34" s="60">
        <v>30</v>
      </c>
      <c r="B34" s="118" t="s">
        <v>22</v>
      </c>
      <c r="C34" s="7">
        <v>17378</v>
      </c>
      <c r="D34" s="7">
        <v>966</v>
      </c>
      <c r="E34" s="7">
        <v>1705</v>
      </c>
      <c r="F34" s="21">
        <v>3785</v>
      </c>
      <c r="G34" s="33"/>
      <c r="H34" s="23"/>
      <c r="I34" s="41"/>
    </row>
    <row r="35" spans="1:9" ht="15.75">
      <c r="A35" s="60">
        <v>31</v>
      </c>
      <c r="B35" s="118" t="s">
        <v>23</v>
      </c>
      <c r="C35" s="7">
        <v>30675</v>
      </c>
      <c r="D35" s="7">
        <v>1702</v>
      </c>
      <c r="E35" s="7">
        <v>3055</v>
      </c>
      <c r="F35" s="21">
        <v>6053</v>
      </c>
      <c r="G35" s="33"/>
      <c r="H35" s="23"/>
      <c r="I35" s="41"/>
    </row>
    <row r="36" spans="1:9" ht="15.75">
      <c r="A36" s="60">
        <v>32</v>
      </c>
      <c r="B36" s="118" t="s">
        <v>24</v>
      </c>
      <c r="C36" s="7">
        <v>34949</v>
      </c>
      <c r="D36" s="7">
        <v>3079</v>
      </c>
      <c r="E36" s="7">
        <v>4925</v>
      </c>
      <c r="F36" s="21">
        <v>5152</v>
      </c>
      <c r="G36" s="33"/>
      <c r="H36" s="23"/>
      <c r="I36" s="41"/>
    </row>
    <row r="37" spans="1:9" ht="15.75">
      <c r="A37" s="60">
        <v>33</v>
      </c>
      <c r="B37" s="118" t="s">
        <v>25</v>
      </c>
      <c r="C37" s="7">
        <v>24387</v>
      </c>
      <c r="D37" s="7">
        <v>2036</v>
      </c>
      <c r="E37" s="7">
        <v>3117</v>
      </c>
      <c r="F37" s="21">
        <v>4351</v>
      </c>
      <c r="G37" s="33"/>
      <c r="H37" s="23"/>
      <c r="I37" s="41"/>
    </row>
    <row r="38" spans="1:9" ht="15.75">
      <c r="A38" s="60">
        <v>34</v>
      </c>
      <c r="B38" s="118" t="s">
        <v>26</v>
      </c>
      <c r="C38" s="7">
        <v>29128</v>
      </c>
      <c r="D38" s="7">
        <v>1999</v>
      </c>
      <c r="E38" s="7">
        <v>3270</v>
      </c>
      <c r="F38" s="21">
        <v>5909</v>
      </c>
      <c r="G38" s="33"/>
      <c r="H38" s="69"/>
      <c r="I38" s="41"/>
    </row>
    <row r="39" spans="1:9" ht="15.75">
      <c r="A39" s="60">
        <v>35</v>
      </c>
      <c r="B39" s="118" t="s">
        <v>27</v>
      </c>
      <c r="C39" s="7">
        <v>10196</v>
      </c>
      <c r="D39" s="7">
        <v>583</v>
      </c>
      <c r="E39" s="7">
        <v>1006</v>
      </c>
      <c r="F39" s="21">
        <v>2169</v>
      </c>
      <c r="G39" s="33"/>
      <c r="H39" s="23"/>
      <c r="I39" s="41"/>
    </row>
    <row r="40" spans="1:9" ht="15.75">
      <c r="A40" s="60">
        <v>36</v>
      </c>
      <c r="B40" s="118" t="s">
        <v>28</v>
      </c>
      <c r="C40" s="7">
        <v>32420</v>
      </c>
      <c r="D40" s="7">
        <v>2788</v>
      </c>
      <c r="E40" s="7">
        <v>4326</v>
      </c>
      <c r="F40" s="21">
        <v>5776</v>
      </c>
      <c r="G40" s="33"/>
      <c r="H40" s="23"/>
      <c r="I40" s="41"/>
    </row>
    <row r="41" spans="1:9" ht="15.75">
      <c r="A41" s="60">
        <v>37</v>
      </c>
      <c r="B41" s="113" t="s">
        <v>29</v>
      </c>
      <c r="C41" s="7">
        <v>18891</v>
      </c>
      <c r="D41" s="7">
        <v>1343</v>
      </c>
      <c r="E41" s="7">
        <v>2178</v>
      </c>
      <c r="F41" s="21">
        <v>3846</v>
      </c>
      <c r="G41" s="33"/>
      <c r="H41" s="23"/>
      <c r="I41" s="41"/>
    </row>
    <row r="42" spans="1:9" ht="15.75">
      <c r="A42" s="60">
        <v>38</v>
      </c>
      <c r="B42" s="113" t="s">
        <v>30</v>
      </c>
      <c r="C42" s="7">
        <v>37983</v>
      </c>
      <c r="D42" s="7">
        <v>2499</v>
      </c>
      <c r="E42" s="7">
        <v>4152</v>
      </c>
      <c r="F42" s="21">
        <v>8064</v>
      </c>
      <c r="G42" s="33"/>
      <c r="H42" s="23"/>
      <c r="I42" s="41"/>
    </row>
    <row r="43" spans="1:9" ht="15.75">
      <c r="A43" s="60">
        <v>39</v>
      </c>
      <c r="B43" s="113" t="s">
        <v>31</v>
      </c>
      <c r="C43" s="7">
        <v>46929</v>
      </c>
      <c r="D43" s="7">
        <v>3432</v>
      </c>
      <c r="E43" s="7">
        <v>5601</v>
      </c>
      <c r="F43" s="21">
        <v>9404</v>
      </c>
      <c r="G43" s="33"/>
      <c r="H43" s="23"/>
      <c r="I43" s="41"/>
    </row>
    <row r="44" spans="1:9" ht="15.75">
      <c r="A44" s="60">
        <v>40</v>
      </c>
      <c r="B44" s="113" t="s">
        <v>32</v>
      </c>
      <c r="C44" s="7">
        <v>8487</v>
      </c>
      <c r="D44" s="7">
        <v>518</v>
      </c>
      <c r="E44" s="7">
        <v>833</v>
      </c>
      <c r="F44" s="21">
        <v>2062</v>
      </c>
      <c r="G44" s="33"/>
      <c r="H44" s="23"/>
      <c r="I44" s="41"/>
    </row>
    <row r="45" spans="1:9" ht="15.75">
      <c r="A45" s="60">
        <v>41</v>
      </c>
      <c r="B45" s="113" t="s">
        <v>83</v>
      </c>
      <c r="C45" s="7">
        <v>53967</v>
      </c>
      <c r="D45" s="7">
        <v>4018</v>
      </c>
      <c r="E45" s="7">
        <v>6215</v>
      </c>
      <c r="F45" s="21">
        <v>11350</v>
      </c>
      <c r="G45" s="33"/>
      <c r="H45" s="23"/>
      <c r="I45" s="41"/>
    </row>
    <row r="46" spans="1:9" ht="15.75">
      <c r="A46" s="60">
        <v>42</v>
      </c>
      <c r="B46" s="113" t="s">
        <v>33</v>
      </c>
      <c r="C46" s="7">
        <v>3032</v>
      </c>
      <c r="D46" s="7">
        <v>141</v>
      </c>
      <c r="E46" s="7">
        <v>309</v>
      </c>
      <c r="F46" s="21">
        <v>692</v>
      </c>
      <c r="G46" s="33"/>
      <c r="H46" s="69"/>
      <c r="I46" s="41"/>
    </row>
    <row r="47" spans="1:9" ht="15.75">
      <c r="A47" s="61">
        <v>43</v>
      </c>
      <c r="B47" s="116" t="s">
        <v>34</v>
      </c>
      <c r="C47" s="88">
        <v>11321</v>
      </c>
      <c r="D47" s="88">
        <v>713</v>
      </c>
      <c r="E47" s="88">
        <v>1325</v>
      </c>
      <c r="F47" s="89">
        <v>2342</v>
      </c>
      <c r="G47" s="33"/>
      <c r="H47" s="23"/>
      <c r="I47" s="41"/>
    </row>
    <row r="48" spans="1:9" ht="15.75">
      <c r="F48" s="9"/>
    </row>
    <row r="49" spans="3:6">
      <c r="C49"/>
      <c r="D49"/>
      <c r="E49"/>
      <c r="F49"/>
    </row>
    <row r="50" spans="3:6">
      <c r="C50" s="14"/>
      <c r="D50" s="14"/>
      <c r="E50" s="14"/>
      <c r="F50" s="14"/>
    </row>
    <row r="51" spans="3:6">
      <c r="D51" s="14"/>
      <c r="E51" s="14"/>
    </row>
  </sheetData>
  <sheetProtection formatCells="0" formatColumns="0" formatRows="0" insertColumns="0" insertRows="0" insertHyperlinks="0" deleteColumns="0" deleteRows="0"/>
  <sortState xmlns:xlrd2="http://schemas.microsoft.com/office/spreadsheetml/2017/richdata2" ref="B6:F47">
    <sortCondition descending="1" ref="C6:C47"/>
  </sortState>
  <mergeCells count="1">
    <mergeCell ref="A1:G1"/>
  </mergeCells>
  <pageMargins left="0.7" right="0.7" top="0.75" bottom="0.75" header="0.3" footer="0.3"/>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B5F8E1259223684197F4711536F77378" ma:contentTypeVersion="10" ma:contentTypeDescription="Izveidot jaunu dokumentu." ma:contentTypeScope="" ma:versionID="e8898c08c9eea2d7acbf5aa42b732f96">
  <xsd:schema xmlns:xsd="http://www.w3.org/2001/XMLSchema" xmlns:xs="http://www.w3.org/2001/XMLSchema" xmlns:p="http://schemas.microsoft.com/office/2006/metadata/properties" xmlns:ns3="a583db39-fa40-438b-9c29-3c13b5286058" xmlns:ns4="11a02d51-2471-43a4-9bf6-41372602d445" targetNamespace="http://schemas.microsoft.com/office/2006/metadata/properties" ma:root="true" ma:fieldsID="1554315614f485884eeb593bd9c72f42" ns3:_="" ns4:_="">
    <xsd:import namespace="a583db39-fa40-438b-9c29-3c13b5286058"/>
    <xsd:import namespace="11a02d51-2471-43a4-9bf6-41372602d4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3db39-fa40-438b-9c29-3c13b528605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a02d51-2471-43a4-9bf6-41372602d445" elementFormDefault="qualified">
    <xsd:import namespace="http://schemas.microsoft.com/office/2006/documentManagement/types"/>
    <xsd:import namespace="http://schemas.microsoft.com/office/infopath/2007/PartnerControls"/>
    <xsd:element name="SharedWithUsers" ma:index="10"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description="" ma:internalName="SharedWithDetails" ma:readOnly="true">
      <xsd:simpleType>
        <xsd:restriction base="dms:Note">
          <xsd:maxLength value="255"/>
        </xsd:restriction>
      </xsd:simpleType>
    </xsd:element>
    <xsd:element name="SharingHintHash" ma:index="12" nillable="true" ma:displayName="Koplietošanas norādes jaucējkods"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F20D58-F867-4FC2-9B24-EF15FEC95A7B}">
  <ds:schemaRefs>
    <ds:schemaRef ds:uri="http://schemas.microsoft.com/sharepoint/v3/contenttype/forms"/>
  </ds:schemaRefs>
</ds:datastoreItem>
</file>

<file path=customXml/itemProps2.xml><?xml version="1.0" encoding="utf-8"?>
<ds:datastoreItem xmlns:ds="http://schemas.openxmlformats.org/officeDocument/2006/customXml" ds:itemID="{AA14B04F-0FDE-4ECB-8A25-8C3E07A41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1a02d51-2471-43a4-9bf6-41372602d445"/>
    <ds:schemaRef ds:uri="a583db39-fa40-438b-9c29-3c13b5286058"/>
    <ds:schemaRef ds:uri="http://www.w3.org/XML/1998/namespace"/>
    <ds:schemaRef ds:uri="http://purl.org/dc/dcmitype/"/>
  </ds:schemaRefs>
</ds:datastoreItem>
</file>

<file path=customXml/itemProps3.xml><?xml version="1.0" encoding="utf-8"?>
<ds:datastoreItem xmlns:ds="http://schemas.openxmlformats.org/officeDocument/2006/customXml" ds:itemID="{8FCD8405-A143-4E54-9724-4DACB5996C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3db39-fa40-438b-9c29-3c13b5286058"/>
    <ds:schemaRef ds:uri="11a02d51-2471-43a4-9bf6-41372602d4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PFI_2023</vt:lpstr>
      <vt:lpstr>PFI_2023_izverstais</vt:lpstr>
      <vt:lpstr>Vertetie_ienemumi</vt:lpstr>
      <vt:lpstr>IIN_ienemumi</vt:lpstr>
      <vt:lpstr>IIN_SK_koeficienti</vt:lpstr>
      <vt:lpstr>Iedzivotaju_skaits_struktura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Sanita.Skiltere</dc:creator>
  <cp:keywords/>
  <dc:description/>
  <cp:lastModifiedBy>Lāsma Ūbele</cp:lastModifiedBy>
  <cp:revision/>
  <cp:lastPrinted>2022-12-16T09:51:30Z</cp:lastPrinted>
  <dcterms:created xsi:type="dcterms:W3CDTF">2009-10-28T13:46:16Z</dcterms:created>
  <dcterms:modified xsi:type="dcterms:W3CDTF">2022-12-16T10:33:24Z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0x010100B5F8E1259223684197F4711536F77378</vt:lpwstr>
  </property>
</Properties>
</file>