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lrg-my.sharepoint.com/personal/lasma_ubele_lps_lv/Documents/Dokumenti/2025/Budzets_2026/PFI_2026/"/>
    </mc:Choice>
  </mc:AlternateContent>
  <xr:revisionPtr revIDLastSave="60" documentId="8_{9DF94B61-4174-4625-9CAD-D21CCEEE3C07}" xr6:coauthVersionLast="47" xr6:coauthVersionMax="47" xr10:uidLastSave="{73CF8CAD-849A-4D97-B2EF-97B429578EBC}"/>
  <bookViews>
    <workbookView xWindow="-110" yWindow="-110" windowWidth="25820" windowHeight="13900" xr2:uid="{00000000-000D-0000-FFFF-FFFF00000000}"/>
  </bookViews>
  <sheets>
    <sheet name="PFI_2026" sheetId="28" r:id="rId1"/>
    <sheet name="PFI_2026_izverstais" sheetId="27" r:id="rId2"/>
    <sheet name="Vertetie_ienemumi" sheetId="3" r:id="rId3"/>
    <sheet name="IIN_ienemumi" sheetId="7" r:id="rId4"/>
    <sheet name="IIN_SK_koeficienti" sheetId="11" r:id="rId5"/>
    <sheet name="Iedzivotaju_skaits_struktur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7" l="1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Q60" i="28"/>
  <c r="Q16" i="28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6" i="3"/>
  <c r="H60" i="28"/>
  <c r="H16" i="28"/>
  <c r="H48" i="3" l="1"/>
  <c r="H5" i="3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J33" i="28" s="1"/>
  <c r="D34" i="28"/>
  <c r="J34" i="28" s="1"/>
  <c r="D35" i="28"/>
  <c r="D36" i="28"/>
  <c r="D37" i="28"/>
  <c r="D38" i="28"/>
  <c r="D39" i="28"/>
  <c r="D40" i="28"/>
  <c r="D41" i="28"/>
  <c r="D42" i="28"/>
  <c r="D43" i="28"/>
  <c r="D44" i="28"/>
  <c r="D45" i="28"/>
  <c r="D46" i="28"/>
  <c r="D47" i="28"/>
  <c r="D48" i="28"/>
  <c r="D49" i="28"/>
  <c r="J49" i="28" s="1"/>
  <c r="D50" i="28"/>
  <c r="J50" i="28" s="1"/>
  <c r="D51" i="28"/>
  <c r="D52" i="28"/>
  <c r="D53" i="28"/>
  <c r="D54" i="28"/>
  <c r="D55" i="28"/>
  <c r="D56" i="28"/>
  <c r="D57" i="28"/>
  <c r="D58" i="28"/>
  <c r="D59" i="28"/>
  <c r="D18" i="28"/>
  <c r="J46" i="28" l="1"/>
  <c r="J29" i="28"/>
  <c r="J30" i="28"/>
  <c r="J45" i="28"/>
  <c r="J42" i="28"/>
  <c r="J41" i="28"/>
  <c r="J38" i="28"/>
  <c r="J22" i="28"/>
  <c r="J25" i="28"/>
  <c r="J53" i="28"/>
  <c r="J26" i="28"/>
  <c r="J57" i="28"/>
  <c r="J54" i="28"/>
  <c r="J37" i="28"/>
  <c r="J58" i="28"/>
  <c r="J21" i="28"/>
  <c r="J18" i="28"/>
  <c r="J56" i="28"/>
  <c r="J52" i="28"/>
  <c r="J48" i="28"/>
  <c r="J44" i="28"/>
  <c r="J40" i="28"/>
  <c r="J36" i="28"/>
  <c r="J32" i="28"/>
  <c r="J28" i="28"/>
  <c r="J24" i="28"/>
  <c r="J20" i="28"/>
  <c r="J59" i="28"/>
  <c r="J55" i="28"/>
  <c r="J51" i="28"/>
  <c r="J47" i="28"/>
  <c r="J43" i="28"/>
  <c r="J39" i="28"/>
  <c r="J35" i="28"/>
  <c r="J31" i="28"/>
  <c r="J27" i="28"/>
  <c r="J23" i="28"/>
  <c r="J19" i="28"/>
  <c r="D60" i="28"/>
  <c r="F17" i="27" l="1"/>
  <c r="N4" i="28" l="1"/>
  <c r="K9" i="27" l="1"/>
  <c r="K9" i="28"/>
  <c r="G17" i="27"/>
  <c r="E17" i="27"/>
  <c r="D17" i="27"/>
  <c r="E48" i="3"/>
  <c r="F48" i="3"/>
  <c r="G48" i="3"/>
  <c r="D48" i="3"/>
  <c r="E5" i="3"/>
  <c r="F5" i="3"/>
  <c r="G5" i="3"/>
  <c r="D5" i="3"/>
  <c r="F16" i="28" l="1"/>
  <c r="C4" i="6"/>
  <c r="D16" i="28" l="1"/>
  <c r="E16" i="28"/>
  <c r="G16" i="28"/>
  <c r="F60" i="28" l="1"/>
  <c r="G60" i="28"/>
  <c r="E60" i="28"/>
  <c r="J60" i="28" l="1"/>
  <c r="J16" i="28" s="1"/>
  <c r="D6" i="7"/>
  <c r="G51" i="11"/>
  <c r="G8" i="11" l="1"/>
  <c r="H48" i="11" s="1"/>
  <c r="H17" i="11" l="1"/>
  <c r="H14" i="11"/>
  <c r="H33" i="11"/>
  <c r="H46" i="11"/>
  <c r="H49" i="11"/>
  <c r="H24" i="11"/>
  <c r="H42" i="11"/>
  <c r="H40" i="11"/>
  <c r="H21" i="11"/>
  <c r="H18" i="11"/>
  <c r="H22" i="11"/>
  <c r="H12" i="11"/>
  <c r="H28" i="11"/>
  <c r="H15" i="11"/>
  <c r="H44" i="11"/>
  <c r="H25" i="11"/>
  <c r="H41" i="11"/>
  <c r="H26" i="11"/>
  <c r="H19" i="11"/>
  <c r="H30" i="11"/>
  <c r="H16" i="11"/>
  <c r="H32" i="11"/>
  <c r="H35" i="11"/>
  <c r="H10" i="11"/>
  <c r="H27" i="11"/>
  <c r="H47" i="11"/>
  <c r="H31" i="11"/>
  <c r="H50" i="11"/>
  <c r="H43" i="11"/>
  <c r="H23" i="11"/>
  <c r="H39" i="11"/>
  <c r="H37" i="11"/>
  <c r="H13" i="11"/>
  <c r="H29" i="11"/>
  <c r="H45" i="11"/>
  <c r="H34" i="11"/>
  <c r="H11" i="11"/>
  <c r="H38" i="11"/>
  <c r="H20" i="11"/>
  <c r="H36" i="11"/>
  <c r="H9" i="11"/>
  <c r="D8" i="11"/>
  <c r="E8" i="11"/>
  <c r="F8" i="11"/>
  <c r="D51" i="11"/>
  <c r="E51" i="11"/>
  <c r="F51" i="11"/>
  <c r="H51" i="11" l="1"/>
  <c r="H8" i="11"/>
  <c r="D15" i="27" l="1"/>
  <c r="J58" i="27" l="1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H15" i="27"/>
  <c r="G15" i="27"/>
  <c r="F15" i="27"/>
  <c r="E15" i="27"/>
  <c r="J15" i="27" l="1"/>
  <c r="D4" i="6" l="1"/>
  <c r="E4" i="6"/>
  <c r="F4" i="6"/>
  <c r="C15" i="7" l="1"/>
  <c r="F15" i="7" s="1"/>
  <c r="E52" i="11"/>
  <c r="C39" i="7" l="1"/>
  <c r="F39" i="7" s="1"/>
  <c r="C28" i="7"/>
  <c r="F28" i="7" s="1"/>
  <c r="C41" i="7"/>
  <c r="F41" i="7" s="1"/>
  <c r="C22" i="7"/>
  <c r="F22" i="7" s="1"/>
  <c r="C21" i="7"/>
  <c r="F21" i="7" s="1"/>
  <c r="C32" i="7"/>
  <c r="F32" i="7" s="1"/>
  <c r="C48" i="7"/>
  <c r="F48" i="7" s="1"/>
  <c r="C49" i="7"/>
  <c r="F49" i="7" s="1"/>
  <c r="C38" i="7"/>
  <c r="F38" i="7" s="1"/>
  <c r="C42" i="7"/>
  <c r="F42" i="7" s="1"/>
  <c r="C12" i="7"/>
  <c r="F12" i="7" s="1"/>
  <c r="C44" i="7"/>
  <c r="F44" i="7" s="1"/>
  <c r="C46" i="7"/>
  <c r="F46" i="7" s="1"/>
  <c r="C27" i="7"/>
  <c r="F27" i="7" s="1"/>
  <c r="C16" i="7"/>
  <c r="F16" i="7" s="1"/>
  <c r="C25" i="7"/>
  <c r="F25" i="7" s="1"/>
  <c r="C18" i="7"/>
  <c r="F18" i="7" s="1"/>
  <c r="C31" i="7"/>
  <c r="F31" i="7" s="1"/>
  <c r="C47" i="7"/>
  <c r="F47" i="7" s="1"/>
  <c r="C33" i="7"/>
  <c r="F33" i="7" s="1"/>
  <c r="C20" i="7"/>
  <c r="F20" i="7" s="1"/>
  <c r="C36" i="7"/>
  <c r="F36" i="7" s="1"/>
  <c r="C52" i="7"/>
  <c r="F52" i="7" s="1"/>
  <c r="C29" i="7"/>
  <c r="F29" i="7" s="1"/>
  <c r="C14" i="7"/>
  <c r="F14" i="7" s="1"/>
  <c r="C34" i="7"/>
  <c r="F34" i="7" s="1"/>
  <c r="C53" i="7"/>
  <c r="F53" i="7" s="1"/>
  <c r="C23" i="7"/>
  <c r="F23" i="7" s="1"/>
  <c r="C17" i="7"/>
  <c r="F17" i="7" s="1"/>
  <c r="C26" i="7"/>
  <c r="F26" i="7" s="1"/>
  <c r="C43" i="7"/>
  <c r="F43" i="7" s="1"/>
  <c r="C19" i="7"/>
  <c r="F19" i="7" s="1"/>
  <c r="C35" i="7"/>
  <c r="F35" i="7" s="1"/>
  <c r="C51" i="7"/>
  <c r="F51" i="7" s="1"/>
  <c r="C45" i="7"/>
  <c r="F45" i="7" s="1"/>
  <c r="C24" i="7"/>
  <c r="F24" i="7" s="1"/>
  <c r="C40" i="7"/>
  <c r="F40" i="7" s="1"/>
  <c r="C13" i="7"/>
  <c r="F13" i="7" s="1"/>
  <c r="C37" i="7"/>
  <c r="F37" i="7" s="1"/>
  <c r="C30" i="7"/>
  <c r="F30" i="7" s="1"/>
  <c r="C50" i="7"/>
  <c r="F50" i="7" s="1"/>
  <c r="F11" i="7" l="1"/>
  <c r="F54" i="7"/>
  <c r="C11" i="7"/>
  <c r="D12" i="7" l="1"/>
  <c r="G12" i="7" l="1"/>
  <c r="C6" i="3" s="1"/>
  <c r="C54" i="7"/>
  <c r="I6" i="3" l="1"/>
  <c r="C18" i="28" s="1"/>
  <c r="D50" i="7"/>
  <c r="D16" i="7"/>
  <c r="D48" i="7"/>
  <c r="D45" i="7"/>
  <c r="D15" i="7"/>
  <c r="D20" i="7"/>
  <c r="D46" i="7"/>
  <c r="D39" i="7"/>
  <c r="D31" i="7"/>
  <c r="D30" i="7"/>
  <c r="D26" i="7"/>
  <c r="D25" i="7"/>
  <c r="D29" i="7"/>
  <c r="D51" i="7"/>
  <c r="D24" i="7"/>
  <c r="D43" i="7"/>
  <c r="D37" i="7"/>
  <c r="D23" i="7"/>
  <c r="D42" i="7"/>
  <c r="D40" i="7"/>
  <c r="D33" i="7"/>
  <c r="D28" i="7"/>
  <c r="D49" i="7"/>
  <c r="D34" i="7"/>
  <c r="D36" i="7"/>
  <c r="D27" i="7"/>
  <c r="D21" i="7"/>
  <c r="D38" i="7"/>
  <c r="D14" i="7"/>
  <c r="D52" i="7"/>
  <c r="D47" i="7"/>
  <c r="D19" i="7"/>
  <c r="D32" i="7"/>
  <c r="D22" i="7"/>
  <c r="D53" i="7"/>
  <c r="D35" i="7"/>
  <c r="D44" i="7"/>
  <c r="D41" i="7"/>
  <c r="D18" i="7"/>
  <c r="D17" i="7"/>
  <c r="D13" i="7"/>
  <c r="G24" i="7" l="1"/>
  <c r="C18" i="3" s="1"/>
  <c r="G51" i="7"/>
  <c r="C45" i="3" s="1"/>
  <c r="I45" i="3" s="1"/>
  <c r="C57" i="28" s="1"/>
  <c r="G38" i="7"/>
  <c r="C32" i="3" s="1"/>
  <c r="G21" i="7"/>
  <c r="C15" i="3" s="1"/>
  <c r="I15" i="3" s="1"/>
  <c r="C27" i="28" s="1"/>
  <c r="G30" i="7"/>
  <c r="C24" i="3" s="1"/>
  <c r="I24" i="3" s="1"/>
  <c r="C36" i="28" s="1"/>
  <c r="G36" i="7"/>
  <c r="C30" i="3" s="1"/>
  <c r="I30" i="3" s="1"/>
  <c r="C42" i="28" s="1"/>
  <c r="G34" i="7"/>
  <c r="C28" i="3" s="1"/>
  <c r="I28" i="3" s="1"/>
  <c r="C40" i="28" s="1"/>
  <c r="G18" i="7"/>
  <c r="C12" i="3" s="1"/>
  <c r="I12" i="3" s="1"/>
  <c r="C24" i="28" s="1"/>
  <c r="G41" i="7"/>
  <c r="C35" i="3" s="1"/>
  <c r="G20" i="7"/>
  <c r="C14" i="3" s="1"/>
  <c r="I14" i="3" s="1"/>
  <c r="C26" i="28" s="1"/>
  <c r="G40" i="7"/>
  <c r="C34" i="3" s="1"/>
  <c r="I34" i="3" s="1"/>
  <c r="C46" i="28" s="1"/>
  <c r="G16" i="7"/>
  <c r="C10" i="3" s="1"/>
  <c r="I10" i="3" s="1"/>
  <c r="C22" i="28" s="1"/>
  <c r="G47" i="7"/>
  <c r="C41" i="3" s="1"/>
  <c r="I41" i="3" s="1"/>
  <c r="C53" i="28" s="1"/>
  <c r="G29" i="7"/>
  <c r="C23" i="3" s="1"/>
  <c r="I23" i="3" s="1"/>
  <c r="C35" i="28" s="1"/>
  <c r="G26" i="7"/>
  <c r="C20" i="3" s="1"/>
  <c r="I20" i="3" s="1"/>
  <c r="C32" i="28" s="1"/>
  <c r="G13" i="7"/>
  <c r="C7" i="3" s="1"/>
  <c r="I7" i="3" s="1"/>
  <c r="C19" i="28" s="1"/>
  <c r="G17" i="7"/>
  <c r="C11" i="3" s="1"/>
  <c r="I11" i="3" s="1"/>
  <c r="C23" i="28" s="1"/>
  <c r="G46" i="7"/>
  <c r="C40" i="3" s="1"/>
  <c r="I40" i="3" s="1"/>
  <c r="C52" i="28" s="1"/>
  <c r="G15" i="7"/>
  <c r="C9" i="3" s="1"/>
  <c r="I9" i="3" s="1"/>
  <c r="C21" i="28" s="1"/>
  <c r="G35" i="7"/>
  <c r="C29" i="3" s="1"/>
  <c r="I29" i="3" s="1"/>
  <c r="C41" i="28" s="1"/>
  <c r="G53" i="7"/>
  <c r="C47" i="3" s="1"/>
  <c r="I47" i="3" s="1"/>
  <c r="C59" i="28" s="1"/>
  <c r="G50" i="7"/>
  <c r="C44" i="3" s="1"/>
  <c r="I44" i="3" s="1"/>
  <c r="C56" i="28" s="1"/>
  <c r="G52" i="7"/>
  <c r="C46" i="3" s="1"/>
  <c r="I46" i="3" s="1"/>
  <c r="C58" i="28" s="1"/>
  <c r="G14" i="7"/>
  <c r="C8" i="3" s="1"/>
  <c r="I8" i="3" s="1"/>
  <c r="C20" i="28" s="1"/>
  <c r="G25" i="7"/>
  <c r="C19" i="3" s="1"/>
  <c r="G27" i="7"/>
  <c r="C21" i="3" s="1"/>
  <c r="I21" i="3" s="1"/>
  <c r="C33" i="28" s="1"/>
  <c r="G31" i="7"/>
  <c r="C25" i="3" s="1"/>
  <c r="I25" i="3" s="1"/>
  <c r="C37" i="28" s="1"/>
  <c r="G39" i="7"/>
  <c r="C33" i="3" s="1"/>
  <c r="I33" i="3" s="1"/>
  <c r="C45" i="28" s="1"/>
  <c r="G49" i="7"/>
  <c r="C43" i="3" s="1"/>
  <c r="I43" i="3" s="1"/>
  <c r="C55" i="28" s="1"/>
  <c r="G28" i="7"/>
  <c r="C22" i="3" s="1"/>
  <c r="I22" i="3" s="1"/>
  <c r="C34" i="28" s="1"/>
  <c r="G44" i="7"/>
  <c r="C38" i="3" s="1"/>
  <c r="I38" i="3" s="1"/>
  <c r="C50" i="28" s="1"/>
  <c r="G33" i="7"/>
  <c r="C27" i="3" s="1"/>
  <c r="I27" i="3" s="1"/>
  <c r="C39" i="28" s="1"/>
  <c r="G45" i="7"/>
  <c r="C39" i="3" s="1"/>
  <c r="I39" i="3" s="1"/>
  <c r="C51" i="28" s="1"/>
  <c r="G42" i="7"/>
  <c r="C36" i="3" s="1"/>
  <c r="G48" i="7"/>
  <c r="C42" i="3" s="1"/>
  <c r="I42" i="3" s="1"/>
  <c r="C54" i="28" s="1"/>
  <c r="G22" i="7"/>
  <c r="C16" i="3" s="1"/>
  <c r="I16" i="3" s="1"/>
  <c r="C28" i="28" s="1"/>
  <c r="G23" i="7"/>
  <c r="C17" i="3" s="1"/>
  <c r="I17" i="3" s="1"/>
  <c r="C29" i="28" s="1"/>
  <c r="G32" i="7"/>
  <c r="C26" i="3" s="1"/>
  <c r="I26" i="3" s="1"/>
  <c r="C38" i="28" s="1"/>
  <c r="G37" i="7"/>
  <c r="C31" i="3" s="1"/>
  <c r="I31" i="3" s="1"/>
  <c r="C43" i="28" s="1"/>
  <c r="G19" i="7"/>
  <c r="C13" i="3" s="1"/>
  <c r="I13" i="3" s="1"/>
  <c r="C25" i="28" s="1"/>
  <c r="G43" i="7"/>
  <c r="C37" i="3" s="1"/>
  <c r="I37" i="3" s="1"/>
  <c r="C49" i="28" s="1"/>
  <c r="I18" i="28"/>
  <c r="K18" i="28"/>
  <c r="C17" i="27"/>
  <c r="K17" i="27" s="1"/>
  <c r="I36" i="3"/>
  <c r="C48" i="28" s="1"/>
  <c r="I18" i="3"/>
  <c r="C30" i="28" s="1"/>
  <c r="I19" i="3"/>
  <c r="C31" i="28" s="1"/>
  <c r="I35" i="3"/>
  <c r="C47" i="28" s="1"/>
  <c r="I32" i="3"/>
  <c r="C44" i="28" s="1"/>
  <c r="D54" i="7"/>
  <c r="D11" i="7"/>
  <c r="G54" i="7" l="1"/>
  <c r="G11" i="7"/>
  <c r="C48" i="3"/>
  <c r="K35" i="28"/>
  <c r="C34" i="27"/>
  <c r="R34" i="27" s="1"/>
  <c r="S34" i="27" s="1"/>
  <c r="I51" i="28"/>
  <c r="C50" i="27"/>
  <c r="K50" i="27" s="1"/>
  <c r="K30" i="28"/>
  <c r="C29" i="27"/>
  <c r="I29" i="27" s="1"/>
  <c r="I42" i="28"/>
  <c r="C41" i="27"/>
  <c r="K41" i="27" s="1"/>
  <c r="K27" i="28"/>
  <c r="C26" i="27"/>
  <c r="K59" i="28"/>
  <c r="C58" i="27"/>
  <c r="I58" i="27" s="1"/>
  <c r="C35" i="27"/>
  <c r="K35" i="27" s="1"/>
  <c r="K47" i="28"/>
  <c r="C46" i="27"/>
  <c r="R46" i="27" s="1"/>
  <c r="S46" i="27" s="1"/>
  <c r="K23" i="28"/>
  <c r="C22" i="27"/>
  <c r="L22" i="27" s="1"/>
  <c r="K22" i="28"/>
  <c r="C21" i="27"/>
  <c r="L21" i="27" s="1"/>
  <c r="C25" i="27"/>
  <c r="I25" i="27" s="1"/>
  <c r="I49" i="28"/>
  <c r="C48" i="27"/>
  <c r="R48" i="27" s="1"/>
  <c r="S48" i="27" s="1"/>
  <c r="K31" i="28"/>
  <c r="C30" i="27"/>
  <c r="R30" i="27" s="1"/>
  <c r="S30" i="27" s="1"/>
  <c r="I40" i="28"/>
  <c r="C39" i="27"/>
  <c r="L39" i="27" s="1"/>
  <c r="I50" i="28"/>
  <c r="C49" i="27"/>
  <c r="K49" i="27" s="1"/>
  <c r="I17" i="27"/>
  <c r="L17" i="27"/>
  <c r="I32" i="28"/>
  <c r="C31" i="27"/>
  <c r="K31" i="27" s="1"/>
  <c r="C44" i="27"/>
  <c r="I44" i="27" s="1"/>
  <c r="I33" i="28"/>
  <c r="C32" i="27"/>
  <c r="I32" i="27" s="1"/>
  <c r="C33" i="27"/>
  <c r="L33" i="27" s="1"/>
  <c r="I57" i="28"/>
  <c r="C56" i="27"/>
  <c r="K56" i="27" s="1"/>
  <c r="K46" i="28"/>
  <c r="C45" i="27"/>
  <c r="I45" i="27" s="1"/>
  <c r="C51" i="27"/>
  <c r="R51" i="27" s="1"/>
  <c r="S51" i="27" s="1"/>
  <c r="I29" i="28"/>
  <c r="C28" i="27"/>
  <c r="L28" i="27" s="1"/>
  <c r="I19" i="28"/>
  <c r="C18" i="27"/>
  <c r="R17" i="27"/>
  <c r="S17" i="27" s="1"/>
  <c r="C27" i="27"/>
  <c r="R27" i="27" s="1"/>
  <c r="S27" i="27" s="1"/>
  <c r="K24" i="28"/>
  <c r="C23" i="27"/>
  <c r="K23" i="27" s="1"/>
  <c r="K21" i="28"/>
  <c r="C20" i="27"/>
  <c r="L20" i="27" s="1"/>
  <c r="I37" i="28"/>
  <c r="C36" i="27"/>
  <c r="I36" i="27" s="1"/>
  <c r="K58" i="28"/>
  <c r="C57" i="27"/>
  <c r="I57" i="27" s="1"/>
  <c r="I43" i="28"/>
  <c r="C42" i="27"/>
  <c r="R42" i="27" s="1"/>
  <c r="S42" i="27" s="1"/>
  <c r="K39" i="28"/>
  <c r="C38" i="27"/>
  <c r="K38" i="27" s="1"/>
  <c r="C43" i="27"/>
  <c r="R43" i="27" s="1"/>
  <c r="S43" i="27" s="1"/>
  <c r="I48" i="28"/>
  <c r="C47" i="27"/>
  <c r="R47" i="27" s="1"/>
  <c r="S47" i="27" s="1"/>
  <c r="I25" i="28"/>
  <c r="C24" i="27"/>
  <c r="R24" i="27" s="1"/>
  <c r="S24" i="27" s="1"/>
  <c r="I20" i="28"/>
  <c r="C19" i="27"/>
  <c r="L19" i="27" s="1"/>
  <c r="K41" i="28"/>
  <c r="C40" i="27"/>
  <c r="L40" i="27" s="1"/>
  <c r="C37" i="27"/>
  <c r="R37" i="27" s="1"/>
  <c r="S37" i="27" s="1"/>
  <c r="K55" i="28"/>
  <c r="C54" i="27"/>
  <c r="L54" i="27" s="1"/>
  <c r="K56" i="28"/>
  <c r="C55" i="27"/>
  <c r="L55" i="27" s="1"/>
  <c r="C52" i="27"/>
  <c r="R52" i="27" s="1"/>
  <c r="S52" i="27" s="1"/>
  <c r="I54" i="28"/>
  <c r="C53" i="27"/>
  <c r="I53" i="27" s="1"/>
  <c r="I44" i="28"/>
  <c r="I48" i="3"/>
  <c r="I27" i="28" l="1"/>
  <c r="I30" i="28"/>
  <c r="K36" i="28"/>
  <c r="I26" i="28"/>
  <c r="K33" i="28"/>
  <c r="K32" i="28"/>
  <c r="K19" i="28"/>
  <c r="K57" i="28"/>
  <c r="K26" i="28"/>
  <c r="I23" i="28"/>
  <c r="I35" i="28"/>
  <c r="I43" i="27"/>
  <c r="K37" i="28"/>
  <c r="K53" i="28"/>
  <c r="I53" i="28"/>
  <c r="I22" i="28"/>
  <c r="K44" i="28"/>
  <c r="K51" i="28"/>
  <c r="K29" i="28"/>
  <c r="I41" i="28"/>
  <c r="K45" i="28"/>
  <c r="I47" i="28"/>
  <c r="I56" i="28"/>
  <c r="K49" i="28"/>
  <c r="K40" i="28"/>
  <c r="I45" i="28"/>
  <c r="I28" i="28"/>
  <c r="I39" i="28"/>
  <c r="I21" i="28"/>
  <c r="I46" i="28"/>
  <c r="K54" i="28"/>
  <c r="K20" i="28"/>
  <c r="K48" i="28"/>
  <c r="K28" i="28"/>
  <c r="C16" i="28"/>
  <c r="I52" i="28"/>
  <c r="I58" i="28"/>
  <c r="K38" i="28"/>
  <c r="C60" i="28"/>
  <c r="I38" i="28"/>
  <c r="I24" i="28"/>
  <c r="I36" i="28"/>
  <c r="K50" i="28"/>
  <c r="K43" i="28"/>
  <c r="I59" i="28"/>
  <c r="I31" i="28"/>
  <c r="I55" i="28"/>
  <c r="I34" i="28"/>
  <c r="K25" i="28"/>
  <c r="K52" i="28"/>
  <c r="K34" i="28"/>
  <c r="K42" i="28"/>
  <c r="R31" i="27"/>
  <c r="S31" i="27" s="1"/>
  <c r="I37" i="27"/>
  <c r="K43" i="27"/>
  <c r="I54" i="27"/>
  <c r="K54" i="27"/>
  <c r="L57" i="27"/>
  <c r="L35" i="27"/>
  <c r="I31" i="27"/>
  <c r="K37" i="27"/>
  <c r="R54" i="27"/>
  <c r="S54" i="27" s="1"/>
  <c r="R22" i="27"/>
  <c r="S22" i="27" s="1"/>
  <c r="R25" i="27"/>
  <c r="S25" i="27" s="1"/>
  <c r="L31" i="27"/>
  <c r="L37" i="27"/>
  <c r="L43" i="27"/>
  <c r="R38" i="27"/>
  <c r="S38" i="27" s="1"/>
  <c r="R19" i="27"/>
  <c r="S19" i="27" s="1"/>
  <c r="K33" i="27"/>
  <c r="I27" i="27"/>
  <c r="L38" i="27"/>
  <c r="I48" i="27"/>
  <c r="I28" i="27"/>
  <c r="L56" i="27"/>
  <c r="K21" i="27"/>
  <c r="R32" i="27"/>
  <c r="S32" i="27" s="1"/>
  <c r="R57" i="27"/>
  <c r="S57" i="27" s="1"/>
  <c r="R33" i="27"/>
  <c r="S33" i="27" s="1"/>
  <c r="I19" i="27"/>
  <c r="K32" i="27"/>
  <c r="R41" i="27"/>
  <c r="S41" i="27" s="1"/>
  <c r="I40" i="27"/>
  <c r="R49" i="27"/>
  <c r="S49" i="27" s="1"/>
  <c r="R55" i="27"/>
  <c r="S55" i="27" s="1"/>
  <c r="L29" i="27"/>
  <c r="K36" i="27"/>
  <c r="L41" i="27"/>
  <c r="R28" i="27"/>
  <c r="S28" i="27" s="1"/>
  <c r="L49" i="27"/>
  <c r="L48" i="27"/>
  <c r="K27" i="27"/>
  <c r="K42" i="27"/>
  <c r="R20" i="27"/>
  <c r="S20" i="27" s="1"/>
  <c r="R56" i="27"/>
  <c r="S56" i="27" s="1"/>
  <c r="I22" i="27"/>
  <c r="I35" i="27"/>
  <c r="R40" i="27"/>
  <c r="S40" i="27" s="1"/>
  <c r="L25" i="27"/>
  <c r="K55" i="27"/>
  <c r="I56" i="27"/>
  <c r="K22" i="27"/>
  <c r="R35" i="27"/>
  <c r="S35" i="27" s="1"/>
  <c r="K40" i="27"/>
  <c r="K25" i="27"/>
  <c r="I55" i="27"/>
  <c r="L53" i="27"/>
  <c r="R50" i="27"/>
  <c r="S50" i="27" s="1"/>
  <c r="K53" i="27"/>
  <c r="K29" i="27"/>
  <c r="L36" i="27"/>
  <c r="I50" i="27"/>
  <c r="I20" i="27"/>
  <c r="I51" i="27"/>
  <c r="L24" i="27"/>
  <c r="R21" i="27"/>
  <c r="S21" i="27" s="1"/>
  <c r="I52" i="27"/>
  <c r="L58" i="27"/>
  <c r="K24" i="27"/>
  <c r="L52" i="27"/>
  <c r="K45" i="27"/>
  <c r="K47" i="27"/>
  <c r="L47" i="27"/>
  <c r="K44" i="27"/>
  <c r="R45" i="27"/>
  <c r="S45" i="27" s="1"/>
  <c r="R44" i="27"/>
  <c r="S44" i="27" s="1"/>
  <c r="R53" i="27"/>
  <c r="S53" i="27" s="1"/>
  <c r="R23" i="27"/>
  <c r="S23" i="27" s="1"/>
  <c r="R29" i="27"/>
  <c r="S29" i="27" s="1"/>
  <c r="R39" i="27"/>
  <c r="S39" i="27" s="1"/>
  <c r="R36" i="27"/>
  <c r="S36" i="27" s="1"/>
  <c r="L50" i="27"/>
  <c r="K20" i="27"/>
  <c r="K46" i="27"/>
  <c r="I24" i="27"/>
  <c r="K30" i="27"/>
  <c r="I21" i="27"/>
  <c r="L34" i="27"/>
  <c r="K52" i="27"/>
  <c r="I47" i="27"/>
  <c r="I23" i="27"/>
  <c r="I39" i="27"/>
  <c r="R58" i="27"/>
  <c r="S58" i="27" s="1"/>
  <c r="L42" i="27"/>
  <c r="K51" i="27"/>
  <c r="I46" i="27"/>
  <c r="I30" i="27"/>
  <c r="I34" i="27"/>
  <c r="L44" i="27"/>
  <c r="K19" i="27"/>
  <c r="L23" i="27"/>
  <c r="L32" i="27"/>
  <c r="K39" i="27"/>
  <c r="K57" i="27"/>
  <c r="I41" i="27"/>
  <c r="K58" i="27"/>
  <c r="K28" i="27"/>
  <c r="L45" i="27"/>
  <c r="I33" i="27"/>
  <c r="I49" i="27"/>
  <c r="I38" i="27"/>
  <c r="L46" i="27"/>
  <c r="K48" i="27"/>
  <c r="L30" i="27"/>
  <c r="I42" i="27"/>
  <c r="L27" i="27"/>
  <c r="L51" i="27"/>
  <c r="K34" i="27"/>
  <c r="R18" i="27"/>
  <c r="C5" i="3"/>
  <c r="R26" i="27"/>
  <c r="S26" i="27" s="1"/>
  <c r="I26" i="27"/>
  <c r="K26" i="27"/>
  <c r="L26" i="27"/>
  <c r="I60" i="28" l="1"/>
  <c r="I16" i="28" s="1"/>
  <c r="K60" i="28"/>
  <c r="K16" i="28" s="1"/>
  <c r="K7" i="28"/>
  <c r="K7" i="27" s="1"/>
  <c r="I5" i="3"/>
  <c r="I18" i="27"/>
  <c r="K18" i="27"/>
  <c r="L18" i="27"/>
  <c r="L15" i="27" s="1"/>
  <c r="C15" i="27"/>
  <c r="K15" i="27" s="1"/>
  <c r="M26" i="27" s="1"/>
  <c r="N26" i="27" s="1"/>
  <c r="O26" i="27" s="1"/>
  <c r="P26" i="27" s="1"/>
  <c r="S18" i="27"/>
  <c r="R15" i="27"/>
  <c r="K5" i="28" l="1"/>
  <c r="L18" i="28"/>
  <c r="L24" i="28"/>
  <c r="L51" i="28"/>
  <c r="L59" i="28"/>
  <c r="L27" i="28"/>
  <c r="L35" i="28"/>
  <c r="L31" i="28"/>
  <c r="L19" i="28"/>
  <c r="L49" i="28"/>
  <c r="L41" i="28"/>
  <c r="L40" i="28"/>
  <c r="L20" i="28"/>
  <c r="L26" i="28"/>
  <c r="L46" i="28"/>
  <c r="L34" i="28"/>
  <c r="L48" i="28"/>
  <c r="L45" i="28"/>
  <c r="L33" i="28"/>
  <c r="L21" i="28"/>
  <c r="L52" i="28"/>
  <c r="L36" i="28"/>
  <c r="L22" i="28"/>
  <c r="L58" i="28"/>
  <c r="L23" i="28"/>
  <c r="L47" i="28"/>
  <c r="L55" i="28"/>
  <c r="L50" i="28"/>
  <c r="L28" i="28"/>
  <c r="L54" i="28"/>
  <c r="L44" i="28"/>
  <c r="L29" i="28"/>
  <c r="L38" i="28"/>
  <c r="L32" i="28"/>
  <c r="L30" i="28"/>
  <c r="L53" i="28"/>
  <c r="L25" i="28"/>
  <c r="L42" i="28"/>
  <c r="L39" i="28"/>
  <c r="L56" i="28"/>
  <c r="L37" i="28"/>
  <c r="L43" i="28"/>
  <c r="L57" i="28"/>
  <c r="K5" i="27"/>
  <c r="I15" i="27"/>
  <c r="T26" i="27"/>
  <c r="U26" i="27" s="1"/>
  <c r="Q26" i="27"/>
  <c r="V26" i="27"/>
  <c r="V42" i="27"/>
  <c r="V48" i="27"/>
  <c r="V37" i="27"/>
  <c r="V19" i="27"/>
  <c r="V35" i="27"/>
  <c r="V51" i="27"/>
  <c r="V28" i="27"/>
  <c r="V17" i="27"/>
  <c r="V53" i="27"/>
  <c r="V30" i="27"/>
  <c r="V46" i="27"/>
  <c r="V24" i="27"/>
  <c r="V56" i="27"/>
  <c r="V41" i="27"/>
  <c r="V23" i="27"/>
  <c r="V39" i="27"/>
  <c r="V55" i="27"/>
  <c r="V36" i="27"/>
  <c r="V25" i="27"/>
  <c r="V18" i="27"/>
  <c r="V34" i="27"/>
  <c r="V50" i="27"/>
  <c r="V32" i="27"/>
  <c r="V21" i="27"/>
  <c r="V49" i="27"/>
  <c r="V27" i="27"/>
  <c r="V43" i="27"/>
  <c r="V58" i="27"/>
  <c r="V44" i="27"/>
  <c r="V33" i="27"/>
  <c r="V22" i="27"/>
  <c r="V38" i="27"/>
  <c r="V54" i="27"/>
  <c r="V40" i="27"/>
  <c r="V29" i="27"/>
  <c r="V57" i="27"/>
  <c r="V31" i="27"/>
  <c r="V47" i="27"/>
  <c r="V20" i="27"/>
  <c r="V52" i="27"/>
  <c r="V45" i="27"/>
  <c r="M56" i="27"/>
  <c r="N56" i="27" s="1"/>
  <c r="O56" i="27" s="1"/>
  <c r="M17" i="27"/>
  <c r="N17" i="27" s="1"/>
  <c r="O17" i="27" s="1"/>
  <c r="M53" i="27"/>
  <c r="N53" i="27" s="1"/>
  <c r="O53" i="27" s="1"/>
  <c r="M58" i="27"/>
  <c r="N58" i="27" s="1"/>
  <c r="O58" i="27" s="1"/>
  <c r="M22" i="27"/>
  <c r="N22" i="27" s="1"/>
  <c r="O22" i="27" s="1"/>
  <c r="M49" i="27"/>
  <c r="N49" i="27" s="1"/>
  <c r="O49" i="27" s="1"/>
  <c r="M21" i="27"/>
  <c r="N21" i="27" s="1"/>
  <c r="O21" i="27" s="1"/>
  <c r="M37" i="27"/>
  <c r="N37" i="27" s="1"/>
  <c r="O37" i="27" s="1"/>
  <c r="M34" i="27"/>
  <c r="N34" i="27" s="1"/>
  <c r="O34" i="27" s="1"/>
  <c r="M32" i="27"/>
  <c r="N32" i="27" s="1"/>
  <c r="O32" i="27" s="1"/>
  <c r="M41" i="27"/>
  <c r="N41" i="27" s="1"/>
  <c r="O41" i="27" s="1"/>
  <c r="M52" i="27"/>
  <c r="N52" i="27" s="1"/>
  <c r="O52" i="27" s="1"/>
  <c r="M25" i="27"/>
  <c r="N25" i="27" s="1"/>
  <c r="O25" i="27" s="1"/>
  <c r="M36" i="27"/>
  <c r="N36" i="27" s="1"/>
  <c r="O36" i="27" s="1"/>
  <c r="M55" i="27"/>
  <c r="N55" i="27" s="1"/>
  <c r="O55" i="27" s="1"/>
  <c r="M39" i="27"/>
  <c r="N39" i="27" s="1"/>
  <c r="O39" i="27" s="1"/>
  <c r="M27" i="27"/>
  <c r="N27" i="27" s="1"/>
  <c r="O27" i="27" s="1"/>
  <c r="M51" i="27"/>
  <c r="N51" i="27" s="1"/>
  <c r="O51" i="27" s="1"/>
  <c r="M57" i="27"/>
  <c r="N57" i="27" s="1"/>
  <c r="O57" i="27" s="1"/>
  <c r="M33" i="27"/>
  <c r="N33" i="27" s="1"/>
  <c r="O33" i="27" s="1"/>
  <c r="M44" i="27"/>
  <c r="N44" i="27" s="1"/>
  <c r="O44" i="27" s="1"/>
  <c r="M20" i="27"/>
  <c r="N20" i="27" s="1"/>
  <c r="O20" i="27" s="1"/>
  <c r="M48" i="27"/>
  <c r="N48" i="27" s="1"/>
  <c r="O48" i="27" s="1"/>
  <c r="M54" i="27"/>
  <c r="N54" i="27" s="1"/>
  <c r="O54" i="27" s="1"/>
  <c r="M50" i="27"/>
  <c r="N50" i="27" s="1"/>
  <c r="O50" i="27" s="1"/>
  <c r="M42" i="27"/>
  <c r="N42" i="27" s="1"/>
  <c r="O42" i="27" s="1"/>
  <c r="M35" i="27"/>
  <c r="N35" i="27" s="1"/>
  <c r="O35" i="27" s="1"/>
  <c r="M31" i="27"/>
  <c r="N31" i="27" s="1"/>
  <c r="O31" i="27" s="1"/>
  <c r="M29" i="27"/>
  <c r="N29" i="27" s="1"/>
  <c r="O29" i="27" s="1"/>
  <c r="M19" i="27"/>
  <c r="N19" i="27" s="1"/>
  <c r="O19" i="27" s="1"/>
  <c r="M43" i="27"/>
  <c r="N43" i="27" s="1"/>
  <c r="O43" i="27" s="1"/>
  <c r="M28" i="27"/>
  <c r="N28" i="27" s="1"/>
  <c r="O28" i="27" s="1"/>
  <c r="M47" i="27"/>
  <c r="N47" i="27" s="1"/>
  <c r="O47" i="27" s="1"/>
  <c r="M23" i="27"/>
  <c r="N23" i="27" s="1"/>
  <c r="O23" i="27" s="1"/>
  <c r="M24" i="27"/>
  <c r="N24" i="27" s="1"/>
  <c r="O24" i="27" s="1"/>
  <c r="M46" i="27"/>
  <c r="N46" i="27" s="1"/>
  <c r="O46" i="27" s="1"/>
  <c r="M38" i="27"/>
  <c r="N38" i="27" s="1"/>
  <c r="O38" i="27" s="1"/>
  <c r="M45" i="27"/>
  <c r="N45" i="27" s="1"/>
  <c r="O45" i="27" s="1"/>
  <c r="M40" i="27"/>
  <c r="N40" i="27" s="1"/>
  <c r="O40" i="27" s="1"/>
  <c r="M30" i="27"/>
  <c r="N30" i="27" s="1"/>
  <c r="O30" i="27" s="1"/>
  <c r="M18" i="27"/>
  <c r="N18" i="27" s="1"/>
  <c r="O18" i="27" s="1"/>
  <c r="M41" i="28" l="1"/>
  <c r="M19" i="28"/>
  <c r="N19" i="28" s="1"/>
  <c r="M32" i="28"/>
  <c r="M45" i="28"/>
  <c r="M34" i="28"/>
  <c r="M54" i="28"/>
  <c r="M28" i="28"/>
  <c r="M50" i="28"/>
  <c r="M57" i="28"/>
  <c r="N57" i="28" s="1"/>
  <c r="M47" i="28"/>
  <c r="M56" i="28"/>
  <c r="M27" i="28"/>
  <c r="R27" i="28" s="1"/>
  <c r="M29" i="28"/>
  <c r="M59" i="28"/>
  <c r="M48" i="28"/>
  <c r="M46" i="28"/>
  <c r="M26" i="28"/>
  <c r="M55" i="28"/>
  <c r="M43" i="28"/>
  <c r="M37" i="28"/>
  <c r="M23" i="28"/>
  <c r="M58" i="28"/>
  <c r="M39" i="28"/>
  <c r="M35" i="28"/>
  <c r="M36" i="28"/>
  <c r="O36" i="28" s="1"/>
  <c r="M52" i="28"/>
  <c r="O52" i="28" s="1"/>
  <c r="M53" i="28"/>
  <c r="M21" i="28"/>
  <c r="M51" i="28"/>
  <c r="M38" i="28"/>
  <c r="M44" i="28"/>
  <c r="M20" i="28"/>
  <c r="M40" i="28"/>
  <c r="M49" i="28"/>
  <c r="M31" i="28"/>
  <c r="M22" i="28"/>
  <c r="M42" i="28"/>
  <c r="M25" i="28"/>
  <c r="M30" i="28"/>
  <c r="M33" i="28"/>
  <c r="M24" i="28"/>
  <c r="M18" i="28"/>
  <c r="R41" i="28"/>
  <c r="S55" i="28"/>
  <c r="O47" i="28"/>
  <c r="O31" i="28"/>
  <c r="O49" i="28"/>
  <c r="S53" i="28"/>
  <c r="O26" i="28"/>
  <c r="R40" i="28"/>
  <c r="R32" i="28"/>
  <c r="S19" i="28"/>
  <c r="N26" i="28"/>
  <c r="S41" i="28"/>
  <c r="N45" i="28"/>
  <c r="R26" i="28"/>
  <c r="N41" i="28"/>
  <c r="S47" i="28"/>
  <c r="N36" i="28"/>
  <c r="S26" i="28"/>
  <c r="O41" i="28"/>
  <c r="N31" i="28"/>
  <c r="O40" i="28"/>
  <c r="O19" i="28"/>
  <c r="N40" i="28"/>
  <c r="O32" i="28"/>
  <c r="N55" i="28"/>
  <c r="R55" i="28"/>
  <c r="O43" i="28"/>
  <c r="O55" i="28"/>
  <c r="S32" i="28"/>
  <c r="O57" i="28"/>
  <c r="L60" i="28"/>
  <c r="L16" i="28" s="1"/>
  <c r="P46" i="27"/>
  <c r="P31" i="27"/>
  <c r="P33" i="27"/>
  <c r="P52" i="27"/>
  <c r="P22" i="27"/>
  <c r="P24" i="27"/>
  <c r="P35" i="27"/>
  <c r="P48" i="27"/>
  <c r="P55" i="27"/>
  <c r="P21" i="27"/>
  <c r="P56" i="27"/>
  <c r="P45" i="27"/>
  <c r="P19" i="27"/>
  <c r="P20" i="27"/>
  <c r="P36" i="27"/>
  <c r="P32" i="27"/>
  <c r="P49" i="27"/>
  <c r="P53" i="27"/>
  <c r="P30" i="27"/>
  <c r="P28" i="27"/>
  <c r="P54" i="27"/>
  <c r="P39" i="27"/>
  <c r="P37" i="27"/>
  <c r="P40" i="27"/>
  <c r="P43" i="27"/>
  <c r="P57" i="27"/>
  <c r="P41" i="27"/>
  <c r="P58" i="27"/>
  <c r="P23" i="27"/>
  <c r="P42" i="27"/>
  <c r="P51" i="27"/>
  <c r="P18" i="27"/>
  <c r="P38" i="27"/>
  <c r="P47" i="27"/>
  <c r="P29" i="27"/>
  <c r="P50" i="27"/>
  <c r="P44" i="27"/>
  <c r="P27" i="27"/>
  <c r="P25" i="27"/>
  <c r="P34" i="27"/>
  <c r="P17" i="27"/>
  <c r="O15" i="27"/>
  <c r="V15" i="27"/>
  <c r="S57" i="28" l="1"/>
  <c r="R57" i="28"/>
  <c r="S36" i="28"/>
  <c r="R36" i="28"/>
  <c r="R47" i="28"/>
  <c r="N47" i="28"/>
  <c r="S49" i="28"/>
  <c r="N32" i="28"/>
  <c r="R49" i="28"/>
  <c r="N22" i="28"/>
  <c r="N49" i="28"/>
  <c r="R52" i="28"/>
  <c r="R37" i="28"/>
  <c r="S37" i="28"/>
  <c r="N37" i="28"/>
  <c r="O53" i="28"/>
  <c r="N56" i="28"/>
  <c r="N43" i="28"/>
  <c r="S52" i="28"/>
  <c r="S21" i="28"/>
  <c r="S25" i="28"/>
  <c r="O28" i="28"/>
  <c r="R34" i="28"/>
  <c r="O27" i="28"/>
  <c r="O25" i="28"/>
  <c r="R19" i="28"/>
  <c r="S56" i="28"/>
  <c r="O21" i="28"/>
  <c r="N42" i="28"/>
  <c r="N39" i="28"/>
  <c r="S59" i="28"/>
  <c r="S54" i="28"/>
  <c r="N29" i="28"/>
  <c r="S29" i="28"/>
  <c r="N21" i="28"/>
  <c r="O48" i="28"/>
  <c r="O54" i="28"/>
  <c r="O45" i="28"/>
  <c r="R43" i="28"/>
  <c r="R45" i="28"/>
  <c r="S51" i="28"/>
  <c r="N24" i="28"/>
  <c r="S48" i="28"/>
  <c r="S38" i="28"/>
  <c r="N20" i="28"/>
  <c r="N30" i="28"/>
  <c r="R44" i="28"/>
  <c r="R23" i="28"/>
  <c r="O22" i="28"/>
  <c r="O50" i="28"/>
  <c r="R21" i="28"/>
  <c r="O44" i="28"/>
  <c r="O29" i="28"/>
  <c r="R56" i="28"/>
  <c r="O33" i="28"/>
  <c r="S27" i="28"/>
  <c r="O42" i="28"/>
  <c r="O56" i="28"/>
  <c r="N52" i="28"/>
  <c r="R22" i="28"/>
  <c r="O23" i="28"/>
  <c r="N53" i="28"/>
  <c r="S31" i="28"/>
  <c r="S45" i="28"/>
  <c r="O30" i="28"/>
  <c r="R53" i="28"/>
  <c r="S43" i="28"/>
  <c r="O37" i="28"/>
  <c r="N27" i="28"/>
  <c r="N23" i="28"/>
  <c r="S42" i="28"/>
  <c r="N25" i="28"/>
  <c r="N34" i="28"/>
  <c r="R38" i="28"/>
  <c r="S58" i="28"/>
  <c r="S22" i="28"/>
  <c r="N51" i="28"/>
  <c r="R30" i="28"/>
  <c r="R29" i="28"/>
  <c r="R28" i="28"/>
  <c r="R58" i="28"/>
  <c r="S40" i="28"/>
  <c r="S35" i="28"/>
  <c r="N35" i="28"/>
  <c r="O39" i="28"/>
  <c r="S30" i="28"/>
  <c r="S33" i="28"/>
  <c r="R54" i="28"/>
  <c r="R51" i="28"/>
  <c r="O38" i="28"/>
  <c r="R25" i="28"/>
  <c r="N58" i="28"/>
  <c r="N38" i="28"/>
  <c r="S20" i="28"/>
  <c r="S44" i="28"/>
  <c r="R48" i="28"/>
  <c r="N33" i="28"/>
  <c r="N28" i="28"/>
  <c r="O24" i="28"/>
  <c r="N46" i="28"/>
  <c r="O46" i="28"/>
  <c r="R33" i="28"/>
  <c r="R50" i="28"/>
  <c r="N54" i="28"/>
  <c r="S23" i="28"/>
  <c r="S34" i="28"/>
  <c r="R59" i="28"/>
  <c r="O34" i="28"/>
  <c r="R24" i="28"/>
  <c r="N50" i="28"/>
  <c r="S46" i="28"/>
  <c r="R39" i="28"/>
  <c r="N48" i="28"/>
  <c r="S50" i="28"/>
  <c r="S24" i="28"/>
  <c r="R42" i="28"/>
  <c r="S39" i="28"/>
  <c r="R20" i="28"/>
  <c r="R31" i="28"/>
  <c r="O51" i="28"/>
  <c r="O59" i="28"/>
  <c r="O35" i="28"/>
  <c r="S28" i="28"/>
  <c r="O58" i="28"/>
  <c r="N44" i="28"/>
  <c r="O20" i="28"/>
  <c r="R46" i="28"/>
  <c r="R35" i="28"/>
  <c r="N59" i="28"/>
  <c r="N18" i="28"/>
  <c r="S18" i="28"/>
  <c r="R18" i="28"/>
  <c r="M60" i="28"/>
  <c r="O18" i="28"/>
  <c r="W14" i="27"/>
  <c r="W36" i="27" s="1"/>
  <c r="T34" i="27"/>
  <c r="U34" i="27" s="1"/>
  <c r="Q34" i="27"/>
  <c r="T27" i="27"/>
  <c r="U27" i="27" s="1"/>
  <c r="Q27" i="27"/>
  <c r="T50" i="27"/>
  <c r="U50" i="27" s="1"/>
  <c r="Q50" i="27"/>
  <c r="T47" i="27"/>
  <c r="U47" i="27" s="1"/>
  <c r="Q47" i="27"/>
  <c r="T18" i="27"/>
  <c r="U18" i="27" s="1"/>
  <c r="Q18" i="27"/>
  <c r="T42" i="27"/>
  <c r="U42" i="27" s="1"/>
  <c r="Q42" i="27"/>
  <c r="T58" i="27"/>
  <c r="U58" i="27" s="1"/>
  <c r="Q58" i="27"/>
  <c r="T40" i="27"/>
  <c r="U40" i="27" s="1"/>
  <c r="Q40" i="27"/>
  <c r="T37" i="27"/>
  <c r="U37" i="27" s="1"/>
  <c r="Q37" i="27"/>
  <c r="T31" i="27"/>
  <c r="U31" i="27" s="1"/>
  <c r="Q31" i="27"/>
  <c r="T17" i="27"/>
  <c r="Q17" i="27"/>
  <c r="P15" i="27"/>
  <c r="T53" i="27"/>
  <c r="U53" i="27" s="1"/>
  <c r="Q53" i="27"/>
  <c r="T20" i="27"/>
  <c r="U20" i="27" s="1"/>
  <c r="Q20" i="27"/>
  <c r="T45" i="27"/>
  <c r="U45" i="27" s="1"/>
  <c r="Q45" i="27"/>
  <c r="T56" i="27"/>
  <c r="U56" i="27" s="1"/>
  <c r="Q56" i="27"/>
  <c r="T35" i="27"/>
  <c r="U35" i="27" s="1"/>
  <c r="Q35" i="27"/>
  <c r="T29" i="27"/>
  <c r="U29" i="27" s="1"/>
  <c r="Q29" i="27"/>
  <c r="T23" i="27"/>
  <c r="U23" i="27" s="1"/>
  <c r="Q23" i="27"/>
  <c r="T41" i="27"/>
  <c r="U41" i="27" s="1"/>
  <c r="Q41" i="27"/>
  <c r="T39" i="27"/>
  <c r="U39" i="27" s="1"/>
  <c r="Q39" i="27"/>
  <c r="T22" i="27"/>
  <c r="U22" i="27" s="1"/>
  <c r="Q22" i="27"/>
  <c r="T33" i="27"/>
  <c r="U33" i="27" s="1"/>
  <c r="Q33" i="27"/>
  <c r="T46" i="27"/>
  <c r="U46" i="27" s="1"/>
  <c r="Q46" i="27"/>
  <c r="T57" i="27"/>
  <c r="U57" i="27" s="1"/>
  <c r="Q57" i="27"/>
  <c r="T54" i="27"/>
  <c r="U54" i="27" s="1"/>
  <c r="Q54" i="27"/>
  <c r="T30" i="27"/>
  <c r="U30" i="27" s="1"/>
  <c r="Q30" i="27"/>
  <c r="T52" i="27"/>
  <c r="U52" i="27" s="1"/>
  <c r="Q52" i="27"/>
  <c r="T32" i="27"/>
  <c r="U32" i="27" s="1"/>
  <c r="Q32" i="27"/>
  <c r="T55" i="27"/>
  <c r="U55" i="27" s="1"/>
  <c r="Q55" i="27"/>
  <c r="T25" i="27"/>
  <c r="U25" i="27" s="1"/>
  <c r="Q25" i="27"/>
  <c r="T44" i="27"/>
  <c r="U44" i="27" s="1"/>
  <c r="Q44" i="27"/>
  <c r="T38" i="27"/>
  <c r="U38" i="27" s="1"/>
  <c r="Q38" i="27"/>
  <c r="T51" i="27"/>
  <c r="U51" i="27" s="1"/>
  <c r="Q51" i="27"/>
  <c r="T43" i="27"/>
  <c r="U43" i="27" s="1"/>
  <c r="Q43" i="27"/>
  <c r="T28" i="27"/>
  <c r="U28" i="27" s="1"/>
  <c r="Q28" i="27"/>
  <c r="T49" i="27"/>
  <c r="U49" i="27" s="1"/>
  <c r="Q49" i="27"/>
  <c r="T36" i="27"/>
  <c r="U36" i="27" s="1"/>
  <c r="Q36" i="27"/>
  <c r="T19" i="27"/>
  <c r="U19" i="27" s="1"/>
  <c r="Q19" i="27"/>
  <c r="T21" i="27"/>
  <c r="U21" i="27" s="1"/>
  <c r="Q21" i="27"/>
  <c r="T48" i="27"/>
  <c r="U48" i="27" s="1"/>
  <c r="Q48" i="27"/>
  <c r="T24" i="27"/>
  <c r="U24" i="27" s="1"/>
  <c r="Q24" i="27"/>
  <c r="O60" i="28" l="1"/>
  <c r="R60" i="28"/>
  <c r="R16" i="28"/>
  <c r="N60" i="28"/>
  <c r="M16" i="28"/>
  <c r="N16" i="28" s="1"/>
  <c r="S60" i="28"/>
  <c r="W29" i="27"/>
  <c r="X29" i="27" s="1"/>
  <c r="W58" i="27"/>
  <c r="X58" i="27" s="1"/>
  <c r="W43" i="27"/>
  <c r="Y43" i="27" s="1"/>
  <c r="Z43" i="27" s="1"/>
  <c r="W21" i="27"/>
  <c r="Y21" i="27" s="1"/>
  <c r="Z21" i="27" s="1"/>
  <c r="W32" i="27"/>
  <c r="X32" i="27" s="1"/>
  <c r="W50" i="27"/>
  <c r="X50" i="27" s="1"/>
  <c r="W23" i="27"/>
  <c r="X23" i="27" s="1"/>
  <c r="W34" i="27"/>
  <c r="Y34" i="27" s="1"/>
  <c r="Z34" i="27" s="1"/>
  <c r="W48" i="27"/>
  <c r="X48" i="27" s="1"/>
  <c r="W35" i="27"/>
  <c r="Y35" i="27" s="1"/>
  <c r="Z35" i="27" s="1"/>
  <c r="W24" i="27"/>
  <c r="X24" i="27" s="1"/>
  <c r="W52" i="27"/>
  <c r="X52" i="27" s="1"/>
  <c r="W54" i="27"/>
  <c r="X54" i="27" s="1"/>
  <c r="W26" i="27"/>
  <c r="X26" i="27" s="1"/>
  <c r="W47" i="27"/>
  <c r="X47" i="27" s="1"/>
  <c r="W55" i="27"/>
  <c r="X55" i="27" s="1"/>
  <c r="W19" i="27"/>
  <c r="X19" i="27" s="1"/>
  <c r="W44" i="27"/>
  <c r="X44" i="27" s="1"/>
  <c r="W39" i="27"/>
  <c r="X39" i="27" s="1"/>
  <c r="W51" i="27"/>
  <c r="X51" i="27" s="1"/>
  <c r="W45" i="27"/>
  <c r="X45" i="27" s="1"/>
  <c r="W40" i="27"/>
  <c r="X40" i="27" s="1"/>
  <c r="W56" i="27"/>
  <c r="X56" i="27" s="1"/>
  <c r="W25" i="27"/>
  <c r="X25" i="27" s="1"/>
  <c r="W57" i="27"/>
  <c r="X57" i="27" s="1"/>
  <c r="W37" i="27"/>
  <c r="X37" i="27" s="1"/>
  <c r="W18" i="27"/>
  <c r="X18" i="27" s="1"/>
  <c r="W53" i="27"/>
  <c r="X53" i="27" s="1"/>
  <c r="W22" i="27"/>
  <c r="X22" i="27" s="1"/>
  <c r="W30" i="27"/>
  <c r="Y30" i="27" s="1"/>
  <c r="Z30" i="27" s="1"/>
  <c r="W49" i="27"/>
  <c r="X49" i="27" s="1"/>
  <c r="W17" i="27"/>
  <c r="X36" i="27"/>
  <c r="Y36" i="27"/>
  <c r="Z36" i="27" s="1"/>
  <c r="W27" i="27"/>
  <c r="Y27" i="27" s="1"/>
  <c r="Z27" i="27" s="1"/>
  <c r="W31" i="27"/>
  <c r="X31" i="27" s="1"/>
  <c r="W28" i="27"/>
  <c r="X28" i="27" s="1"/>
  <c r="W42" i="27"/>
  <c r="X42" i="27" s="1"/>
  <c r="W33" i="27"/>
  <c r="X33" i="27" s="1"/>
  <c r="W41" i="27"/>
  <c r="X41" i="27" s="1"/>
  <c r="W20" i="27"/>
  <c r="X20" i="27" s="1"/>
  <c r="W46" i="27"/>
  <c r="X46" i="27" s="1"/>
  <c r="W38" i="27"/>
  <c r="X38" i="27" s="1"/>
  <c r="U17" i="27"/>
  <c r="T15" i="27"/>
  <c r="O16" i="28" l="1"/>
  <c r="S16" i="28"/>
  <c r="Y50" i="27"/>
  <c r="Z50" i="27" s="1"/>
  <c r="AA50" i="27" s="1"/>
  <c r="Y29" i="27"/>
  <c r="Z29" i="27" s="1"/>
  <c r="Y45" i="27"/>
  <c r="Z45" i="27" s="1"/>
  <c r="Y51" i="27"/>
  <c r="Z51" i="27" s="1"/>
  <c r="Y53" i="27"/>
  <c r="Z53" i="27" s="1"/>
  <c r="AB53" i="27" s="1"/>
  <c r="Y54" i="27"/>
  <c r="Z54" i="27" s="1"/>
  <c r="AA54" i="27" s="1"/>
  <c r="Y48" i="27"/>
  <c r="Z48" i="27" s="1"/>
  <c r="AA48" i="27" s="1"/>
  <c r="Y58" i="27"/>
  <c r="Z58" i="27" s="1"/>
  <c r="Y19" i="27"/>
  <c r="Z19" i="27" s="1"/>
  <c r="Y23" i="27"/>
  <c r="Z23" i="27" s="1"/>
  <c r="X34" i="27"/>
  <c r="Y26" i="27"/>
  <c r="Z26" i="27" s="1"/>
  <c r="AB26" i="27" s="1"/>
  <c r="X43" i="27"/>
  <c r="X35" i="27"/>
  <c r="Y47" i="27"/>
  <c r="Z47" i="27" s="1"/>
  <c r="AB47" i="27" s="1"/>
  <c r="X21" i="27"/>
  <c r="Y32" i="27"/>
  <c r="Z32" i="27" s="1"/>
  <c r="Y55" i="27"/>
  <c r="Z55" i="27" s="1"/>
  <c r="AB55" i="27" s="1"/>
  <c r="Y52" i="27"/>
  <c r="Z52" i="27" s="1"/>
  <c r="AB52" i="27" s="1"/>
  <c r="Y24" i="27"/>
  <c r="Z24" i="27" s="1"/>
  <c r="X30" i="27"/>
  <c r="Y44" i="27"/>
  <c r="Z44" i="27" s="1"/>
  <c r="AA44" i="27" s="1"/>
  <c r="Y39" i="27"/>
  <c r="Z39" i="27" s="1"/>
  <c r="Y25" i="27"/>
  <c r="Z25" i="27" s="1"/>
  <c r="Y42" i="27"/>
  <c r="Z42" i="27" s="1"/>
  <c r="AA42" i="27" s="1"/>
  <c r="Y37" i="27"/>
  <c r="Z37" i="27" s="1"/>
  <c r="AB37" i="27" s="1"/>
  <c r="Y40" i="27"/>
  <c r="Z40" i="27" s="1"/>
  <c r="AA40" i="27" s="1"/>
  <c r="AA36" i="27"/>
  <c r="Y18" i="27"/>
  <c r="Z18" i="27" s="1"/>
  <c r="Y57" i="27"/>
  <c r="Z57" i="27" s="1"/>
  <c r="AB57" i="27" s="1"/>
  <c r="X27" i="27"/>
  <c r="Y56" i="27"/>
  <c r="Z56" i="27" s="1"/>
  <c r="Y49" i="27"/>
  <c r="Z49" i="27" s="1"/>
  <c r="Y20" i="27"/>
  <c r="Z20" i="27" s="1"/>
  <c r="Y28" i="27"/>
  <c r="Z28" i="27" s="1"/>
  <c r="AA28" i="27" s="1"/>
  <c r="Y22" i="27"/>
  <c r="Z22" i="27" s="1"/>
  <c r="AA22" i="27" s="1"/>
  <c r="Y46" i="27"/>
  <c r="Z46" i="27" s="1"/>
  <c r="AB36" i="27"/>
  <c r="W15" i="27"/>
  <c r="X15" i="27" s="1"/>
  <c r="Y38" i="27"/>
  <c r="Z38" i="27" s="1"/>
  <c r="Y17" i="27"/>
  <c r="Z17" i="27" s="1"/>
  <c r="X17" i="27"/>
  <c r="Y31" i="27"/>
  <c r="Z31" i="27" s="1"/>
  <c r="AB31" i="27" s="1"/>
  <c r="Y33" i="27"/>
  <c r="Z33" i="27" s="1"/>
  <c r="Y41" i="27"/>
  <c r="Z41" i="27" s="1"/>
  <c r="AB30" i="27"/>
  <c r="AA30" i="27"/>
  <c r="AB34" i="27"/>
  <c r="AA34" i="27"/>
  <c r="AB43" i="27"/>
  <c r="AA43" i="27"/>
  <c r="AA27" i="27"/>
  <c r="AB27" i="27"/>
  <c r="AB21" i="27"/>
  <c r="AA21" i="27"/>
  <c r="AA35" i="27"/>
  <c r="AB35" i="27"/>
  <c r="AA53" i="27" l="1"/>
  <c r="AB50" i="27"/>
  <c r="AB45" i="27"/>
  <c r="AA29" i="27"/>
  <c r="AB29" i="27"/>
  <c r="AA45" i="27"/>
  <c r="AB54" i="27"/>
  <c r="AB23" i="27"/>
  <c r="AA51" i="27"/>
  <c r="AA19" i="27"/>
  <c r="AB51" i="27"/>
  <c r="AB19" i="27"/>
  <c r="AA26" i="27"/>
  <c r="AB48" i="27"/>
  <c r="AB58" i="27"/>
  <c r="AA58" i="27"/>
  <c r="AA23" i="27"/>
  <c r="AA24" i="27"/>
  <c r="AA55" i="27"/>
  <c r="AA47" i="27"/>
  <c r="AA32" i="27"/>
  <c r="AB24" i="27"/>
  <c r="AB32" i="27"/>
  <c r="AA52" i="27"/>
  <c r="AB18" i="27"/>
  <c r="AB44" i="27"/>
  <c r="AB39" i="27"/>
  <c r="AA39" i="27"/>
  <c r="AB40" i="27"/>
  <c r="AA25" i="27"/>
  <c r="AB25" i="27"/>
  <c r="AB42" i="27"/>
  <c r="AA37" i="27"/>
  <c r="AB28" i="27"/>
  <c r="AA56" i="27"/>
  <c r="AB56" i="27"/>
  <c r="AA57" i="27"/>
  <c r="AA33" i="27"/>
  <c r="AA18" i="27"/>
  <c r="AA20" i="27"/>
  <c r="AB20" i="27"/>
  <c r="AB49" i="27"/>
  <c r="AA41" i="27"/>
  <c r="AA49" i="27"/>
  <c r="AB33" i="27"/>
  <c r="AB22" i="27"/>
  <c r="AA46" i="27"/>
  <c r="Z15" i="27"/>
  <c r="AA38" i="27"/>
  <c r="AB38" i="27"/>
  <c r="AB46" i="27"/>
  <c r="AA31" i="27"/>
  <c r="Y15" i="27"/>
  <c r="AB17" i="27"/>
  <c r="AA17" i="27"/>
  <c r="AB41" i="27"/>
  <c r="AA15" i="27" l="1"/>
  <c r="AB15" i="27"/>
</calcChain>
</file>

<file path=xl/sharedStrings.xml><?xml version="1.0" encoding="utf-8"?>
<sst xmlns="http://schemas.openxmlformats.org/spreadsheetml/2006/main" count="419" uniqueCount="179">
  <si>
    <t>N.p.k.</t>
  </si>
  <si>
    <t>Pašvaldība</t>
  </si>
  <si>
    <t>Aizkraukles novads</t>
  </si>
  <si>
    <t>Alūksnes novads</t>
  </si>
  <si>
    <t>Ādažu novads</t>
  </si>
  <si>
    <t>Balvu novads</t>
  </si>
  <si>
    <t>Bauskas novads</t>
  </si>
  <si>
    <t>Cēsu novads</t>
  </si>
  <si>
    <t>Dobeles novads</t>
  </si>
  <si>
    <t>Gulbenes novads</t>
  </si>
  <si>
    <t>Jēkabpils novads</t>
  </si>
  <si>
    <t>Jelgavas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</si>
  <si>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</si>
  <si>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</si>
  <si>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</si>
  <si>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</si>
  <si>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</si>
  <si>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</si>
  <si>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</si>
  <si>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</si>
  <si>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</si>
  <si>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</si>
  <si>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</si>
  <si>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</si>
  <si>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</si>
  <si>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</si>
  <si>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</si>
  <si>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</si>
  <si>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</si>
  <si>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</si>
  <si>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</si>
  <si>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</si>
  <si>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</si>
  <si>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Ventspils novads</t>
  </si>
  <si>
    <t>Kopā:</t>
  </si>
  <si>
    <t>Iedzīvotāju skaits</t>
  </si>
  <si>
    <r>
      <t xml:space="preserve">Vērtētie ieņēmumi, </t>
    </r>
    <r>
      <rPr>
        <b/>
        <i/>
        <sz val="9"/>
        <rFont val="Times New Roman"/>
        <family val="1"/>
        <charset val="186"/>
      </rPr>
      <t>euro</t>
    </r>
  </si>
  <si>
    <t>0-6</t>
  </si>
  <si>
    <t>7-18</t>
  </si>
  <si>
    <t>virs darba spējas vecuma</t>
  </si>
  <si>
    <r>
      <t xml:space="preserve">Vērtētie ieņēmumi uz 1 iedz., </t>
    </r>
    <r>
      <rPr>
        <b/>
        <i/>
        <sz val="9"/>
        <rFont val="Times New Roman"/>
        <family val="1"/>
        <charset val="186"/>
      </rPr>
      <t>euro</t>
    </r>
  </si>
  <si>
    <t>`</t>
  </si>
  <si>
    <t>NĪN par ēkām</t>
  </si>
  <si>
    <t>NĪN par inženierbūvēm</t>
  </si>
  <si>
    <t>NĪN par mājokļiem</t>
  </si>
  <si>
    <t>NĪN kopā</t>
  </si>
  <si>
    <t>Īpatsvara koeficients kopējos sadales kontā ieskaitītajos nodokļa ieņēmumos (%)</t>
  </si>
  <si>
    <t>Bērni no 0-6 gadiem</t>
  </si>
  <si>
    <t>Bērni un jaunieši no 7-18 gadiem</t>
  </si>
  <si>
    <t>Iedzīvotāji virs darbspējas vecuma</t>
  </si>
  <si>
    <t>* Pašvaldību finanšu izlīdzināšanas likuma 5.panta otrā daļa: "(2) Iedzīvotāju ienākuma nodokļa prognozēto ieņēmumu sadalījumu starp pašvaldībām Finanšu ministrija veic atbilstoši faktiskajai nodokļu izpildei gadā pirms valsts budžeta sagatavošanas gada, aprēķinot attiecīgos pašvaldību iedzīvotāju ienākuma nodokļa prognozēto ieņēmumu īpatsvarus."</t>
  </si>
  <si>
    <t>Starpība starp deklarētajām IIN summām un faktiski iemaksātajām, euro</t>
  </si>
  <si>
    <t>Daugavpils</t>
  </si>
  <si>
    <t>Rīga</t>
  </si>
  <si>
    <t>Ventspils</t>
  </si>
  <si>
    <t>Jelgava</t>
  </si>
  <si>
    <t>Jūrmala</t>
  </si>
  <si>
    <t>Liepāja</t>
  </si>
  <si>
    <t>Rēzekne</t>
  </si>
  <si>
    <t>Pašvaldību izdevumus raksturojošie kritēriji</t>
  </si>
  <si>
    <t>Bērni vecumā līdz 6 gadiem</t>
  </si>
  <si>
    <t>Bērnu un jaunieši vecumā no 7 līdz 18 gadiem</t>
  </si>
  <si>
    <t>Darbspējas vecumu pārsniegušie iedzīvotāji</t>
  </si>
  <si>
    <r>
      <t>Pašvaldības teritorijas platība km</t>
    </r>
    <r>
      <rPr>
        <vertAlign val="superscript"/>
        <sz val="12"/>
        <rFont val="Times New Roman"/>
        <family val="1"/>
        <charset val="186"/>
      </rPr>
      <t>2</t>
    </r>
  </si>
  <si>
    <t>Izlīdzināmo vienību skaits par katru kritērija vienību</t>
  </si>
  <si>
    <t>Teritorijas platība km2</t>
  </si>
  <si>
    <t>Izlīdzināmo vienību skaits</t>
  </si>
  <si>
    <t>Euro</t>
  </si>
  <si>
    <t>Vidējie vērtētie ieņēmumi uz vienu izlīdzināmo vienību valstī</t>
  </si>
  <si>
    <t>Augstākie vērtētie ieņēmumi uz vienu izlīdzināmo vienību valstī</t>
  </si>
  <si>
    <t>euro</t>
  </si>
  <si>
    <t>%</t>
  </si>
  <si>
    <t>Izejas dati</t>
  </si>
  <si>
    <t xml:space="preserve">NĪN par zemi </t>
  </si>
  <si>
    <t>6 = 4-5</t>
  </si>
  <si>
    <t>Vērtētie ieņēmumi  kopā</t>
  </si>
  <si>
    <t>IIN</t>
  </si>
  <si>
    <t>Augšdaugavas novads</t>
  </si>
  <si>
    <t>Dienvidkurzemes novads</t>
  </si>
  <si>
    <t>Valmieras novads</t>
  </si>
  <si>
    <t>0002000</t>
  </si>
  <si>
    <t>0003000</t>
  </si>
  <si>
    <t>0004000</t>
  </si>
  <si>
    <t>0005000</t>
  </si>
  <si>
    <t>0006000</t>
  </si>
  <si>
    <t>0001000</t>
  </si>
  <si>
    <t>0007000</t>
  </si>
  <si>
    <t>0020000</t>
  </si>
  <si>
    <t>0021000</t>
  </si>
  <si>
    <t>0022000</t>
  </si>
  <si>
    <t>0023000</t>
  </si>
  <si>
    <t>0024000</t>
  </si>
  <si>
    <t>0025000</t>
  </si>
  <si>
    <t>0026000</t>
  </si>
  <si>
    <t>0027000</t>
  </si>
  <si>
    <t>0028000</t>
  </si>
  <si>
    <t>0029000</t>
  </si>
  <si>
    <t>0030000</t>
  </si>
  <si>
    <t>0031000</t>
  </si>
  <si>
    <t>0032000</t>
  </si>
  <si>
    <t>0033000</t>
  </si>
  <si>
    <t>0034000</t>
  </si>
  <si>
    <t>0035000</t>
  </si>
  <si>
    <t>0036000</t>
  </si>
  <si>
    <t>0037000</t>
  </si>
  <si>
    <t>0038000</t>
  </si>
  <si>
    <t>0039000</t>
  </si>
  <si>
    <t>0040000</t>
  </si>
  <si>
    <t>0041000</t>
  </si>
  <si>
    <t>0042000</t>
  </si>
  <si>
    <t>0043000</t>
  </si>
  <si>
    <t>0044000</t>
  </si>
  <si>
    <t>0045000</t>
  </si>
  <si>
    <t>0046000</t>
  </si>
  <si>
    <t>0047000</t>
  </si>
  <si>
    <t>0048000</t>
  </si>
  <si>
    <t>0049000</t>
  </si>
  <si>
    <t>0051000</t>
  </si>
  <si>
    <t>0052000</t>
  </si>
  <si>
    <t>0053000</t>
  </si>
  <si>
    <t>0054000</t>
  </si>
  <si>
    <t>0056000</t>
  </si>
  <si>
    <t xml:space="preserve">N.p.k. </t>
  </si>
  <si>
    <t>Administratīvās teritorijas nosaukums</t>
  </si>
  <si>
    <t>ATVK kods</t>
  </si>
  <si>
    <t xml:space="preserve">Kopā: </t>
  </si>
  <si>
    <r>
      <t xml:space="preserve">Pārskata periodā budžetā faktiski iemaksātās IIN summas BEZ atmaksām, </t>
    </r>
    <r>
      <rPr>
        <b/>
        <i/>
        <sz val="11"/>
        <color rgb="FF000000"/>
        <rFont val="Times New Roman"/>
        <family val="1"/>
      </rPr>
      <t>euro</t>
    </r>
  </si>
  <si>
    <r>
      <t xml:space="preserve">Pārskata periodā budžetā faktiski iemaksātās IIN summas, </t>
    </r>
    <r>
      <rPr>
        <b/>
        <i/>
        <sz val="11"/>
        <color rgb="FF000000"/>
        <rFont val="Times New Roman"/>
        <family val="1"/>
      </rPr>
      <t>euro</t>
    </r>
  </si>
  <si>
    <r>
      <t xml:space="preserve">Vērtētie ieņēmumi uz 1 izlīdzināmo vienību, </t>
    </r>
    <r>
      <rPr>
        <b/>
        <i/>
        <sz val="9"/>
        <color rgb="FF0000FF"/>
        <rFont val="Times New Roman"/>
        <family val="1"/>
        <charset val="186"/>
      </rPr>
      <t>euro</t>
    </r>
  </si>
  <si>
    <r>
      <t xml:space="preserve">Iemaksas (-) PFIF un dotācijas no PFIF (+), </t>
    </r>
    <r>
      <rPr>
        <b/>
        <i/>
        <sz val="9"/>
        <rFont val="Times New Roman"/>
        <family val="1"/>
        <charset val="186"/>
      </rPr>
      <t>euro</t>
    </r>
  </si>
  <si>
    <r>
      <rPr>
        <sz val="9"/>
        <color rgb="FFFF0000"/>
        <rFont val="Times New Roman"/>
        <family val="1"/>
        <charset val="186"/>
      </rPr>
      <t>60%</t>
    </r>
    <r>
      <rPr>
        <sz val="9"/>
        <rFont val="Times New Roman"/>
        <family val="1"/>
        <charset val="186"/>
      </rPr>
      <t xml:space="preserve"> no vērētajiem ieņēmumiem, </t>
    </r>
    <r>
      <rPr>
        <sz val="9"/>
        <color rgb="FFFF0000"/>
        <rFont val="Times New Roman"/>
        <family val="1"/>
        <charset val="186"/>
      </rPr>
      <t xml:space="preserve">kas savstarpēji tiek pārdalīti </t>
    </r>
  </si>
  <si>
    <t>Starpība starp vērtēt. ieņēm. uz 1 izlīdzin. vien. un vidējiem vērtēt. ieņēm. uz 1 izlīdzin. vien.</t>
  </si>
  <si>
    <t xml:space="preserve">Ieņēmumu pārdale uz 1 izlīdzin. vien. pie dziļuma koeficienta 0,6 </t>
  </si>
  <si>
    <t xml:space="preserve">Iemaksas (-) PFIF un dotācijas no PFIF (+) </t>
  </si>
  <si>
    <t>Ieņēmumi pēc 60% vērtēto ieņēmumu savstarpējās pārdales uz 1 izlīdzināmo vien.</t>
  </si>
  <si>
    <t>Pašvaldību rīcībā paliekošie ieņēmumi uz 1 izlīdzināmo vien.</t>
  </si>
  <si>
    <t>Ieņēmumi pēc pašvaldību ieņēmumu savstarpējās pārdales kopā uz 1 izlīdzināmo vien.</t>
  </si>
  <si>
    <t>Pašvaldību ieņēmumu pārdale</t>
  </si>
  <si>
    <t xml:space="preserve">Nepieciešamā summa līdz max ieņēm. uz 1 izlīdzin. vien. </t>
  </si>
  <si>
    <t>VB dotācija (+)</t>
  </si>
  <si>
    <t>VB dotācija uz 1 izlīdzināmo vien.</t>
  </si>
  <si>
    <t>VB dotācijas sadale</t>
  </si>
  <si>
    <t>Sadales  koeficients:</t>
  </si>
  <si>
    <t>Rezultāts</t>
  </si>
  <si>
    <r>
      <t xml:space="preserve">Pārskata periodā faktiski ieturētās IIN summas (pēc pārskatiem)**, </t>
    </r>
    <r>
      <rPr>
        <b/>
        <i/>
        <sz val="11"/>
        <color rgb="FF000000"/>
        <rFont val="Times New Roman"/>
        <family val="1"/>
      </rPr>
      <t>euro</t>
    </r>
  </si>
  <si>
    <r>
      <t xml:space="preserve">Pārskata periodā faktiski atmaksātais pēc iepriekšējā gada deklarācijām, </t>
    </r>
    <r>
      <rPr>
        <b/>
        <i/>
        <sz val="11"/>
        <color rgb="FF000000"/>
        <rFont val="Times New Roman"/>
        <family val="1"/>
        <charset val="186"/>
      </rPr>
      <t>euro</t>
    </r>
  </si>
  <si>
    <t>Iedzīvotāju skaits uz 01.01.2023.</t>
  </si>
  <si>
    <t>Valsts budžeta dotācija PFI fondā</t>
  </si>
  <si>
    <r>
      <t xml:space="preserve">Izlīdzinātie ieņēmumi, </t>
    </r>
    <r>
      <rPr>
        <b/>
        <i/>
        <sz val="9"/>
        <rFont val="Times New Roman"/>
        <family val="1"/>
        <charset val="186"/>
      </rPr>
      <t>euro</t>
    </r>
  </si>
  <si>
    <r>
      <t xml:space="preserve">Izlīdzinātie ieņēmumi uz 1 izlīdzināmo vienību, </t>
    </r>
    <r>
      <rPr>
        <b/>
        <i/>
        <sz val="9"/>
        <rFont val="Times New Roman"/>
        <family val="1"/>
        <charset val="186"/>
      </rPr>
      <t>euro</t>
    </r>
  </si>
  <si>
    <r>
      <t xml:space="preserve">Izlīdzinātie ieņēmumi uz 1 iedz., </t>
    </r>
    <r>
      <rPr>
        <b/>
        <i/>
        <sz val="9"/>
        <rFont val="Times New Roman"/>
        <family val="1"/>
        <charset val="186"/>
      </rPr>
      <t>euro</t>
    </r>
  </si>
  <si>
    <r>
      <t xml:space="preserve">Ieņēmumi pēc 60% vērtēto ieņēmumu savstarpējās pārdales, </t>
    </r>
    <r>
      <rPr>
        <b/>
        <i/>
        <sz val="9"/>
        <rFont val="Times New Roman"/>
        <family val="1"/>
      </rPr>
      <t>euro</t>
    </r>
  </si>
  <si>
    <r>
      <t xml:space="preserve">40% no vērētajiem ieņēmumiem, kas paliek pašvaldības rīcībā, </t>
    </r>
    <r>
      <rPr>
        <b/>
        <i/>
        <sz val="9"/>
        <color theme="1"/>
        <rFont val="Times New Roman"/>
        <family val="1"/>
      </rPr>
      <t>euro</t>
    </r>
  </si>
  <si>
    <r>
      <t xml:space="preserve">Ieņēmumi pēc pašvaldību ieņēmumu savstarpējās pārdales kopā, </t>
    </r>
    <r>
      <rPr>
        <b/>
        <i/>
        <sz val="9"/>
        <rFont val="Times New Roman"/>
        <family val="1"/>
      </rPr>
      <t>euro</t>
    </r>
  </si>
  <si>
    <r>
      <t xml:space="preserve"> Iemaksas (-) PFIF un dotācijas no PFIF (+) KOPĀ, </t>
    </r>
    <r>
      <rPr>
        <b/>
        <i/>
        <sz val="9"/>
        <color rgb="FF0000FF"/>
        <rFont val="Times New Roman"/>
        <family val="1"/>
      </rPr>
      <t>euro</t>
    </r>
  </si>
  <si>
    <r>
      <t xml:space="preserve">Ieņēmumi pēc VB dotācijas sadales kopā, </t>
    </r>
    <r>
      <rPr>
        <b/>
        <i/>
        <sz val="9"/>
        <rFont val="Times New Roman"/>
        <family val="1"/>
      </rPr>
      <t>euro</t>
    </r>
  </si>
  <si>
    <r>
      <t xml:space="preserve">Izlīdzinātie ieņēmumi uz 1 izlīdzināmo vienību, </t>
    </r>
    <r>
      <rPr>
        <b/>
        <i/>
        <sz val="9"/>
        <rFont val="Times New Roman"/>
        <family val="1"/>
      </rPr>
      <t>euro</t>
    </r>
  </si>
  <si>
    <r>
      <t xml:space="preserve">Vērtētie ieņēmumi pēc izlīdzināšanas  uz 1 iedz., </t>
    </r>
    <r>
      <rPr>
        <b/>
        <i/>
        <sz val="9"/>
        <rFont val="Times New Roman"/>
        <family val="1"/>
      </rPr>
      <t>euro</t>
    </r>
  </si>
  <si>
    <t>VB dotācija</t>
  </si>
  <si>
    <t>Kompensācijas daļa</t>
  </si>
  <si>
    <r>
      <t xml:space="preserve">Provizoriskais pašvaldību finanšu izlīdzināšanas aprēķins 2026.gadam, </t>
    </r>
    <r>
      <rPr>
        <b/>
        <i/>
        <sz val="16"/>
        <color rgb="FFFF0000"/>
        <rFont val="Times New Roman"/>
        <family val="1"/>
        <charset val="186"/>
      </rPr>
      <t>euro</t>
    </r>
    <r>
      <rPr>
        <b/>
        <i/>
        <sz val="16"/>
        <rFont val="Times New Roman"/>
        <family val="1"/>
        <charset val="186"/>
      </rPr>
      <t xml:space="preserve"> </t>
    </r>
  </si>
  <si>
    <r>
      <t xml:space="preserve">Iedzīvotāju skaits un struktūra 2026.gada PFI aprēķinam </t>
    </r>
    <r>
      <rPr>
        <sz val="14"/>
        <rFont val="Times New Roman"/>
        <family val="1"/>
        <charset val="186"/>
      </rPr>
      <t>(PMLP dati uz 01.01.2025.)</t>
    </r>
  </si>
  <si>
    <t>Pašvaldību īpatsvara koeficienti kopējos sadales kontā ieskaitītajos IIN ieņēmumos 2026.gadā* (%)</t>
  </si>
  <si>
    <t>Dati: VID, Nodokļu pārvalde (29.08.2025. vēstule Nr. VID.4.1/8.17/55482)</t>
  </si>
  <si>
    <r>
      <t xml:space="preserve">Dati par iemaksāto IIN un atmaksātajām IIN summām </t>
    </r>
    <r>
      <rPr>
        <sz val="12"/>
        <color rgb="FF0000FF"/>
        <rFont val="Times New Roman"/>
        <family val="1"/>
        <charset val="186"/>
      </rPr>
      <t>2024.gadā</t>
    </r>
  </si>
  <si>
    <r>
      <t xml:space="preserve">IIN ieņēmumu prognoze 2026.gadam pašvaldību finanšu izlīdzināšanas aprēķinā, </t>
    </r>
    <r>
      <rPr>
        <b/>
        <i/>
        <sz val="14"/>
        <rFont val="Times New Roman"/>
        <family val="1"/>
        <charset val="186"/>
      </rPr>
      <t>euro</t>
    </r>
  </si>
  <si>
    <r>
      <t xml:space="preserve">Vērtēto ieņēmumu prognozes 2026.gadā, </t>
    </r>
    <r>
      <rPr>
        <b/>
        <i/>
        <sz val="14"/>
        <rFont val="Times New Roman"/>
        <family val="1"/>
        <charset val="186"/>
      </rPr>
      <t>euro</t>
    </r>
  </si>
  <si>
    <t>Kompensācijas daļa, ko 2026.gadā sadala kā IIN</t>
  </si>
  <si>
    <r>
      <t xml:space="preserve">IIN ieņēmumi 2026.gadā, </t>
    </r>
    <r>
      <rPr>
        <b/>
        <i/>
        <sz val="12"/>
        <rFont val="Times New Roman"/>
        <family val="1"/>
        <charset val="186"/>
      </rPr>
      <t>euro</t>
    </r>
  </si>
  <si>
    <r>
      <t xml:space="preserve">Izlīdzinātie ieņēmumi 2025.gadā, </t>
    </r>
    <r>
      <rPr>
        <b/>
        <i/>
        <sz val="9"/>
        <rFont val="Times New Roman"/>
        <family val="1"/>
        <charset val="186"/>
      </rPr>
      <t>euro</t>
    </r>
  </si>
  <si>
    <t>Izlīdzinātie ieņēmumi  2026 (PFI) / 2025 (PFI)</t>
  </si>
  <si>
    <t>Salīdzinājumā ar 2025.gadu PFI aprēķinu</t>
  </si>
  <si>
    <t>PFI kopā</t>
  </si>
  <si>
    <t>IIN un kompensācijas daļa 2026.gadā KOPĀ</t>
  </si>
  <si>
    <t>Pašvaldības īpatsvara koeficients kopējos sadales kontā ieskaitītajos IIN ieņēmumos 2026.gadā (%)*</t>
  </si>
  <si>
    <r>
      <t xml:space="preserve">IIN ieņēmumi 2026.gadā KOPĀ (100%), </t>
    </r>
    <r>
      <rPr>
        <b/>
        <i/>
        <sz val="12"/>
        <rFont val="Times New Roman"/>
        <family val="1"/>
      </rPr>
      <t>euro</t>
    </r>
  </si>
  <si>
    <t>IIN ieņēmumu daļa pašvaldībām</t>
  </si>
  <si>
    <r>
      <t xml:space="preserve">IIN ieņēmumi pašvaldībām, </t>
    </r>
    <r>
      <rPr>
        <sz val="12"/>
        <rFont val="Times New Roman"/>
        <family val="1"/>
      </rPr>
      <t>euro</t>
    </r>
  </si>
  <si>
    <r>
      <t>Kompensācijas daļa, ko 2026.gadā sadala kā IIN,</t>
    </r>
    <r>
      <rPr>
        <i/>
        <sz val="12"/>
        <rFont val="Times New Roman"/>
        <family val="1"/>
      </rPr>
      <t xml:space="preserve"> 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</si>
</sst>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0.00000000"/>
    <numFmt numFmtId="166" formatCode="#,##0_ ;\-#,##0\ "/>
    <numFmt numFmtId="167" formatCode="#,##0.0"/>
    <numFmt numFmtId="168" formatCode="#,###,###.0"/>
    <numFmt numFmtId="169" formatCode="0.0"/>
    <numFmt numFmtId="170" formatCode="0.000"/>
    <numFmt numFmtId="171" formatCode="0&quot;.&quot;0"/>
    <numFmt numFmtId="172" formatCode="_-* #,##0.00\ _L_s_-;\-* #,##0.00\ _L_s_-;_-* &quot;-&quot;??\ _L_s_-;_-@_-"/>
    <numFmt numFmtId="173" formatCode="0.0%"/>
    <numFmt numFmtId="174" formatCode="_-* #,##0\ _€_-;\-* #,##0\ _€_-;_-* &quot;-&quot;\ _€_-;_-@_-"/>
  </numFmts>
  <fonts count="162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10"/>
      <name val="Times New Roman"/>
      <family val="1"/>
      <charset val="186"/>
    </font>
    <font>
      <b/>
      <sz val="9"/>
      <name val="Times New Roman"/>
      <family val="1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i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rgb="FFFF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6"/>
      <color rgb="FFFF0000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b/>
      <sz val="9"/>
      <color rgb="FF0000FF"/>
      <name val="Times New Roman"/>
      <family val="1"/>
      <charset val="186"/>
    </font>
    <font>
      <i/>
      <sz val="10"/>
      <color rgb="FF0000FF"/>
      <name val="Times New Roman"/>
      <family val="1"/>
      <charset val="186"/>
    </font>
    <font>
      <sz val="10"/>
      <name val="BaltHelvetica"/>
    </font>
    <font>
      <sz val="12"/>
      <color theme="1"/>
      <name val="Times New Roman"/>
      <family val="2"/>
      <charset val="186"/>
    </font>
    <font>
      <sz val="8"/>
      <name val="BaltGaramond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86"/>
    </font>
    <font>
      <sz val="10"/>
      <color indexed="9"/>
      <name val="Arial"/>
      <family val="2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8"/>
      <name val="BaltTimesRoman"/>
      <charset val="186"/>
    </font>
    <font>
      <sz val="10"/>
      <name val="BaltGaramond"/>
      <family val="2"/>
    </font>
    <font>
      <b/>
      <sz val="11"/>
      <color indexed="8"/>
      <name val="Calibri"/>
      <family val="2"/>
    </font>
    <font>
      <sz val="10"/>
      <name val="BaltGaramond"/>
      <family val="2"/>
      <charset val="186"/>
    </font>
    <font>
      <i/>
      <sz val="10"/>
      <color indexed="23"/>
      <name val="Arial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  <charset val="186"/>
    </font>
    <font>
      <u/>
      <sz val="8"/>
      <color indexed="12"/>
      <name val="BaltTimesRoman"/>
      <charset val="186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name val="Arial"/>
      <family val="2"/>
    </font>
    <font>
      <sz val="10"/>
      <color indexed="8"/>
      <name val="Arial"/>
      <family val="2"/>
      <charset val="186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9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9"/>
      <color indexed="8"/>
      <name val="Times New Roman"/>
      <family val="1"/>
      <charset val="186"/>
    </font>
    <font>
      <b/>
      <sz val="12"/>
      <color indexed="8"/>
      <name val="Arial"/>
      <family val="2"/>
      <charset val="186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0"/>
      <color indexed="8"/>
      <name val="Times New Roman"/>
      <family val="1"/>
      <charset val="186"/>
    </font>
    <font>
      <sz val="19"/>
      <color indexed="48"/>
      <name val="Arial"/>
      <family val="2"/>
      <charset val="186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8"/>
      <color indexed="56"/>
      <name val="Cambria"/>
      <family val="2"/>
      <charset val="186"/>
    </font>
    <font>
      <sz val="11"/>
      <color indexed="10"/>
      <name val="Calibri"/>
      <family val="2"/>
    </font>
    <font>
      <sz val="11"/>
      <color indexed="14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Times New Roman"/>
      <family val="1"/>
      <charset val="186"/>
    </font>
    <font>
      <sz val="11"/>
      <name val="BaltOptima"/>
      <charset val="186"/>
    </font>
    <font>
      <sz val="12"/>
      <color indexed="8"/>
      <name val="Times New Roman"/>
      <family val="2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rgb="FF0000FF"/>
      <name val="Times New Roman"/>
      <family val="1"/>
      <charset val="186"/>
    </font>
    <font>
      <i/>
      <sz val="10"/>
      <color rgb="FF0000FF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6"/>
      <color rgb="FFFF0000"/>
      <name val="Times New Roman"/>
      <family val="1"/>
      <charset val="186"/>
    </font>
    <font>
      <b/>
      <i/>
      <sz val="16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0000FF"/>
      <name val="Arial"/>
      <family val="2"/>
      <charset val="186"/>
    </font>
    <font>
      <b/>
      <sz val="12"/>
      <color rgb="FF0000FF"/>
      <name val="Times New Roman"/>
      <family val="1"/>
      <charset val="186"/>
    </font>
    <font>
      <b/>
      <sz val="11"/>
      <color rgb="FF0000FF"/>
      <name val="Times New Roman"/>
      <family val="1"/>
      <charset val="186"/>
    </font>
    <font>
      <b/>
      <sz val="11"/>
      <color rgb="FF0000FF"/>
      <name val="Arial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  <charset val="186"/>
    </font>
    <font>
      <b/>
      <i/>
      <sz val="14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4"/>
      <name val="Arial"/>
      <family val="2"/>
      <charset val="186"/>
    </font>
    <font>
      <b/>
      <sz val="12"/>
      <name val="Times New Roman"/>
      <family val="1"/>
    </font>
    <font>
      <b/>
      <i/>
      <sz val="9"/>
      <color rgb="FF0000FF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FF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i/>
      <sz val="9"/>
      <name val="Times New Roman"/>
      <family val="1"/>
    </font>
    <font>
      <b/>
      <i/>
      <sz val="9"/>
      <color theme="1"/>
      <name val="Times New Roman"/>
      <family val="1"/>
    </font>
    <font>
      <b/>
      <i/>
      <sz val="9"/>
      <color rgb="FF0000FF"/>
      <name val="Times New Roman"/>
      <family val="1"/>
    </font>
    <font>
      <sz val="12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2"/>
      <color rgb="FF000000"/>
      <name val="Times New Roman"/>
      <family val="1"/>
      <charset val="186"/>
    </font>
    <font>
      <sz val="11"/>
      <color rgb="FF0000FF"/>
      <name val="Arial"/>
      <family val="2"/>
      <charset val="186"/>
    </font>
    <font>
      <b/>
      <sz val="10"/>
      <color theme="1"/>
      <name val="Franklin Gothic Book"/>
      <family val="2"/>
      <charset val="186"/>
    </font>
    <font>
      <sz val="11"/>
      <color rgb="FFFF0000"/>
      <name val="Times New Roman"/>
      <family val="1"/>
      <charset val="186"/>
    </font>
    <font>
      <b/>
      <sz val="10"/>
      <color rgb="FFFF0000"/>
      <name val="Arial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8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FF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30">
    <xf numFmtId="0" fontId="0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15" fillId="0" borderId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2" fontId="36" fillId="0" borderId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8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8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14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8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8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8" fillId="14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8" fillId="21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40" fillId="22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40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40" fillId="23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40" fillId="24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5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6" borderId="0" applyNumberFormat="0" applyBorder="0" applyAlignment="0" applyProtection="0"/>
    <xf numFmtId="0" fontId="41" fillId="41" borderId="0" applyNumberFormat="0" applyBorder="0" applyAlignment="0" applyProtection="0"/>
    <xf numFmtId="0" fontId="42" fillId="29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4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4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1" fillId="36" borderId="0" applyNumberFormat="0" applyBorder="0" applyAlignment="0" applyProtection="0"/>
    <xf numFmtId="0" fontId="41" fillId="34" borderId="0" applyNumberFormat="0" applyBorder="0" applyAlignment="0" applyProtection="0"/>
    <xf numFmtId="0" fontId="41" fillId="29" borderId="0" applyNumberFormat="0" applyBorder="0" applyAlignment="0" applyProtection="0"/>
    <xf numFmtId="0" fontId="41" fillId="37" borderId="0" applyNumberFormat="0" applyBorder="0" applyAlignment="0" applyProtection="0"/>
    <xf numFmtId="0" fontId="42" fillId="29" borderId="0" applyNumberFormat="0" applyBorder="0" applyAlignment="0" applyProtection="0"/>
    <xf numFmtId="0" fontId="42" fillId="36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41" fillId="26" borderId="0" applyNumberFormat="0" applyBorder="0" applyAlignment="0" applyProtection="0"/>
    <xf numFmtId="0" fontId="41" fillId="39" borderId="0" applyNumberFormat="0" applyBorder="0" applyAlignment="0" applyProtection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1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31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31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35" borderId="0" applyNumberFormat="0" applyBorder="0" applyAlignment="0" applyProtection="0"/>
    <xf numFmtId="0" fontId="41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4" fillId="47" borderId="0" applyNumberFormat="0" applyBorder="0" applyAlignment="0" applyProtection="0"/>
    <xf numFmtId="0" fontId="43" fillId="35" borderId="0" applyNumberFormat="0" applyBorder="0" applyAlignment="0" applyProtection="0"/>
    <xf numFmtId="0" fontId="45" fillId="52" borderId="19" applyNumberFormat="0" applyAlignment="0" applyProtection="0"/>
    <xf numFmtId="0" fontId="45" fillId="52" borderId="19" applyNumberFormat="0" applyAlignment="0" applyProtection="0"/>
    <xf numFmtId="0" fontId="45" fillId="52" borderId="19" applyNumberFormat="0" applyAlignment="0" applyProtection="0"/>
    <xf numFmtId="0" fontId="46" fillId="53" borderId="20" applyNumberFormat="0" applyAlignment="0" applyProtection="0"/>
    <xf numFmtId="0" fontId="45" fillId="52" borderId="19" applyNumberFormat="0" applyAlignment="0" applyProtection="0"/>
    <xf numFmtId="0" fontId="47" fillId="37" borderId="21" applyNumberFormat="0" applyAlignment="0" applyProtection="0"/>
    <xf numFmtId="0" fontId="47" fillId="37" borderId="21" applyNumberFormat="0" applyAlignment="0" applyProtection="0"/>
    <xf numFmtId="0" fontId="47" fillId="45" borderId="21" applyNumberFormat="0" applyAlignment="0" applyProtection="0"/>
    <xf numFmtId="0" fontId="47" fillId="37" borderId="21" applyNumberFormat="0" applyAlignment="0" applyProtection="0"/>
    <xf numFmtId="168" fontId="48" fillId="0" borderId="0" applyFont="0" applyFill="0" applyBorder="0" applyAlignment="0" applyProtection="0"/>
    <xf numFmtId="1" fontId="49" fillId="0" borderId="0">
      <alignment horizontal="center" vertical="center"/>
      <protection locked="0"/>
    </xf>
    <xf numFmtId="0" fontId="50" fillId="54" borderId="0" applyNumberFormat="0" applyBorder="0" applyAlignment="0" applyProtection="0"/>
    <xf numFmtId="0" fontId="50" fillId="55" borderId="0" applyNumberFormat="0" applyBorder="0" applyAlignment="0" applyProtection="0"/>
    <xf numFmtId="0" fontId="50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8" borderId="0" applyNumberFormat="0" applyBorder="0" applyAlignment="0" applyProtection="0"/>
    <xf numFmtId="169" fontId="49" fillId="0" borderId="0" applyBorder="0" applyAlignment="0" applyProtection="0"/>
    <xf numFmtId="169" fontId="49" fillId="0" borderId="0" applyBorder="0" applyAlignment="0" applyProtection="0"/>
    <xf numFmtId="169" fontId="51" fillId="0" borderId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41" fillId="41" borderId="0" applyNumberFormat="0" applyBorder="0" applyAlignment="0" applyProtection="0"/>
    <xf numFmtId="0" fontId="54" fillId="59" borderId="0" applyNumberFormat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23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6" applyNumberFormat="0" applyFill="0" applyAlignment="0" applyProtection="0"/>
    <xf numFmtId="0" fontId="57" fillId="0" borderId="25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48" borderId="19" applyNumberFormat="0" applyAlignment="0" applyProtection="0"/>
    <xf numFmtId="0" fontId="60" fillId="48" borderId="19" applyNumberFormat="0" applyAlignment="0" applyProtection="0"/>
    <xf numFmtId="0" fontId="60" fillId="48" borderId="19" applyNumberFormat="0" applyAlignment="0" applyProtection="0"/>
    <xf numFmtId="0" fontId="60" fillId="48" borderId="20" applyNumberFormat="0" applyAlignment="0" applyProtection="0"/>
    <xf numFmtId="0" fontId="60" fillId="48" borderId="19" applyNumberFormat="0" applyAlignment="0" applyProtection="0"/>
    <xf numFmtId="170" fontId="49" fillId="60" borderId="0"/>
    <xf numFmtId="170" fontId="49" fillId="60" borderId="0"/>
    <xf numFmtId="170" fontId="51" fillId="60" borderId="0"/>
    <xf numFmtId="0" fontId="61" fillId="0" borderId="27" applyNumberFormat="0" applyFill="0" applyAlignment="0" applyProtection="0"/>
    <xf numFmtId="0" fontId="61" fillId="0" borderId="27" applyNumberFormat="0" applyFill="0" applyAlignment="0" applyProtection="0"/>
    <xf numFmtId="0" fontId="54" fillId="0" borderId="28" applyNumberFormat="0" applyFill="0" applyAlignment="0" applyProtection="0"/>
    <xf numFmtId="0" fontId="61" fillId="0" borderId="27" applyNumberFormat="0" applyFill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54" fillId="48" borderId="0" applyNumberFormat="0" applyBorder="0" applyAlignment="0" applyProtection="0"/>
    <xf numFmtId="0" fontId="62" fillId="48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23" fillId="0" borderId="0"/>
    <xf numFmtId="0" fontId="15" fillId="0" borderId="0"/>
    <xf numFmtId="0" fontId="6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11" fillId="47" borderId="20" applyNumberFormat="0" applyFont="0" applyAlignment="0" applyProtection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15" fillId="47" borderId="29" applyNumberFormat="0" applyFont="0" applyAlignment="0" applyProtection="0"/>
    <xf numFmtId="0" fontId="65" fillId="52" borderId="30" applyNumberFormat="0" applyAlignment="0" applyProtection="0"/>
    <xf numFmtId="0" fontId="65" fillId="52" borderId="30" applyNumberFormat="0" applyAlignment="0" applyProtection="0"/>
    <xf numFmtId="0" fontId="65" fillId="53" borderId="30" applyNumberFormat="0" applyAlignment="0" applyProtection="0"/>
    <xf numFmtId="0" fontId="65" fillId="52" borderId="30" applyNumberFormat="0" applyAlignment="0" applyProtection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69" fontId="49" fillId="61" borderId="0" applyBorder="0" applyProtection="0"/>
    <xf numFmtId="169" fontId="51" fillId="61" borderId="0" applyBorder="0" applyProtection="0"/>
    <xf numFmtId="169" fontId="49" fillId="61" borderId="0" applyBorder="0" applyProtection="0"/>
    <xf numFmtId="169" fontId="49" fillId="61" borderId="0" applyBorder="0" applyProtection="0"/>
    <xf numFmtId="169" fontId="49" fillId="61" borderId="0" applyBorder="0" applyProtection="0"/>
    <xf numFmtId="169" fontId="49" fillId="61" borderId="0" applyBorder="0" applyProtection="0"/>
    <xf numFmtId="0" fontId="15" fillId="0" borderId="0"/>
    <xf numFmtId="4" fontId="66" fillId="62" borderId="31" applyNumberFormat="0" applyProtection="0">
      <alignment vertical="center"/>
    </xf>
    <xf numFmtId="4" fontId="66" fillId="62" borderId="31" applyNumberFormat="0" applyProtection="0">
      <alignment vertical="center"/>
    </xf>
    <xf numFmtId="4" fontId="66" fillId="62" borderId="31" applyNumberFormat="0" applyProtection="0">
      <alignment vertical="center"/>
    </xf>
    <xf numFmtId="4" fontId="67" fillId="62" borderId="20" applyNumberFormat="0" applyProtection="0">
      <alignment vertical="center"/>
    </xf>
    <xf numFmtId="4" fontId="68" fillId="63" borderId="1" applyNumberFormat="0" applyProtection="0">
      <alignment vertical="center"/>
    </xf>
    <xf numFmtId="4" fontId="66" fillId="62" borderId="31" applyNumberFormat="0" applyProtection="0">
      <alignment vertical="center"/>
    </xf>
    <xf numFmtId="0" fontId="15" fillId="0" borderId="0"/>
    <xf numFmtId="0" fontId="15" fillId="0" borderId="0"/>
    <xf numFmtId="4" fontId="69" fillId="62" borderId="31" applyNumberFormat="0" applyProtection="0">
      <alignment vertical="center"/>
    </xf>
    <xf numFmtId="4" fontId="69" fillId="62" borderId="31" applyNumberFormat="0" applyProtection="0">
      <alignment vertical="center"/>
    </xf>
    <xf numFmtId="4" fontId="69" fillId="62" borderId="31" applyNumberFormat="0" applyProtection="0">
      <alignment vertical="center"/>
    </xf>
    <xf numFmtId="4" fontId="70" fillId="64" borderId="20" applyNumberFormat="0" applyProtection="0">
      <alignment vertical="center"/>
    </xf>
    <xf numFmtId="0" fontId="15" fillId="0" borderId="0"/>
    <xf numFmtId="0" fontId="15" fillId="0" borderId="0"/>
    <xf numFmtId="4" fontId="66" fillId="62" borderId="31" applyNumberFormat="0" applyProtection="0">
      <alignment horizontal="left" vertical="center" indent="1"/>
    </xf>
    <xf numFmtId="4" fontId="66" fillId="62" borderId="31" applyNumberFormat="0" applyProtection="0">
      <alignment horizontal="left" vertical="center" indent="1"/>
    </xf>
    <xf numFmtId="4" fontId="66" fillId="62" borderId="31" applyNumberFormat="0" applyProtection="0">
      <alignment horizontal="left" vertical="center" indent="1"/>
    </xf>
    <xf numFmtId="4" fontId="67" fillId="64" borderId="20" applyNumberFormat="0" applyProtection="0">
      <alignment horizontal="left" vertical="center" indent="1"/>
    </xf>
    <xf numFmtId="4" fontId="68" fillId="63" borderId="1" applyNumberFormat="0" applyProtection="0">
      <alignment horizontal="left" vertical="center" indent="1"/>
    </xf>
    <xf numFmtId="4" fontId="66" fillId="62" borderId="31" applyNumberFormat="0" applyProtection="0">
      <alignment horizontal="left" vertical="center" indent="1"/>
    </xf>
    <xf numFmtId="0" fontId="15" fillId="0" borderId="0"/>
    <xf numFmtId="0" fontId="15" fillId="0" borderId="0"/>
    <xf numFmtId="0" fontId="66" fillId="62" borderId="31" applyNumberFormat="0" applyProtection="0">
      <alignment horizontal="left" vertical="top" indent="1"/>
    </xf>
    <xf numFmtId="0" fontId="66" fillId="62" borderId="31" applyNumberFormat="0" applyProtection="0">
      <alignment horizontal="left" vertical="top" indent="1"/>
    </xf>
    <xf numFmtId="0" fontId="66" fillId="62" borderId="31" applyNumberFormat="0" applyProtection="0">
      <alignment horizontal="left" vertical="top" indent="1"/>
    </xf>
    <xf numFmtId="0" fontId="71" fillId="62" borderId="31" applyNumberFormat="0" applyProtection="0">
      <alignment horizontal="left" vertical="top" indent="1"/>
    </xf>
    <xf numFmtId="0" fontId="15" fillId="0" borderId="0"/>
    <xf numFmtId="0" fontId="15" fillId="0" borderId="0"/>
    <xf numFmtId="4" fontId="66" fillId="6" borderId="0" applyNumberFormat="0" applyProtection="0">
      <alignment horizontal="left" vertical="center" indent="1"/>
    </xf>
    <xf numFmtId="4" fontId="66" fillId="6" borderId="0" applyNumberFormat="0" applyProtection="0">
      <alignment horizontal="left" vertical="center" indent="1"/>
    </xf>
    <xf numFmtId="4" fontId="67" fillId="24" borderId="20" applyNumberFormat="0" applyProtection="0">
      <alignment horizontal="left" vertical="center" indent="1"/>
    </xf>
    <xf numFmtId="4" fontId="68" fillId="0" borderId="32" applyNumberFormat="0" applyProtection="0">
      <alignment horizontal="left" vertical="center" wrapText="1" indent="1"/>
    </xf>
    <xf numFmtId="4" fontId="66" fillId="6" borderId="0" applyNumberFormat="0" applyProtection="0">
      <alignment horizontal="left" vertical="center" indent="1"/>
    </xf>
    <xf numFmtId="0" fontId="15" fillId="0" borderId="0"/>
    <xf numFmtId="4" fontId="66" fillId="0" borderId="0" applyNumberFormat="0" applyProtection="0">
      <alignment horizontal="left" vertical="center" indent="1"/>
    </xf>
    <xf numFmtId="0" fontId="15" fillId="0" borderId="0"/>
    <xf numFmtId="4" fontId="37" fillId="9" borderId="31" applyNumberFormat="0" applyProtection="0">
      <alignment horizontal="right" vertical="center"/>
    </xf>
    <xf numFmtId="4" fontId="37" fillId="9" borderId="31" applyNumberFormat="0" applyProtection="0">
      <alignment horizontal="right" vertical="center"/>
    </xf>
    <xf numFmtId="4" fontId="37" fillId="9" borderId="31" applyNumberFormat="0" applyProtection="0">
      <alignment horizontal="right" vertical="center"/>
    </xf>
    <xf numFmtId="4" fontId="67" fillId="9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8" borderId="31" applyNumberFormat="0" applyProtection="0">
      <alignment horizontal="right" vertical="center"/>
    </xf>
    <xf numFmtId="4" fontId="37" fillId="8" borderId="31" applyNumberFormat="0" applyProtection="0">
      <alignment horizontal="right" vertical="center"/>
    </xf>
    <xf numFmtId="4" fontId="37" fillId="8" borderId="31" applyNumberFormat="0" applyProtection="0">
      <alignment horizontal="right" vertical="center"/>
    </xf>
    <xf numFmtId="4" fontId="67" fillId="65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66" borderId="31" applyNumberFormat="0" applyProtection="0">
      <alignment horizontal="right" vertical="center"/>
    </xf>
    <xf numFmtId="4" fontId="37" fillId="66" borderId="31" applyNumberFormat="0" applyProtection="0">
      <alignment horizontal="right" vertical="center"/>
    </xf>
    <xf numFmtId="4" fontId="37" fillId="66" borderId="31" applyNumberFormat="0" applyProtection="0">
      <alignment horizontal="right" vertical="center"/>
    </xf>
    <xf numFmtId="4" fontId="67" fillId="66" borderId="32" applyNumberFormat="0" applyProtection="0">
      <alignment horizontal="right" vertical="center"/>
    </xf>
    <xf numFmtId="0" fontId="15" fillId="0" borderId="0"/>
    <xf numFmtId="0" fontId="15" fillId="0" borderId="0"/>
    <xf numFmtId="4" fontId="37" fillId="21" borderId="31" applyNumberFormat="0" applyProtection="0">
      <alignment horizontal="right" vertical="center"/>
    </xf>
    <xf numFmtId="4" fontId="37" fillId="21" borderId="31" applyNumberFormat="0" applyProtection="0">
      <alignment horizontal="right" vertical="center"/>
    </xf>
    <xf numFmtId="4" fontId="37" fillId="21" borderId="31" applyNumberFormat="0" applyProtection="0">
      <alignment horizontal="right" vertical="center"/>
    </xf>
    <xf numFmtId="4" fontId="67" fillId="21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25" borderId="31" applyNumberFormat="0" applyProtection="0">
      <alignment horizontal="right" vertical="center"/>
    </xf>
    <xf numFmtId="4" fontId="37" fillId="25" borderId="31" applyNumberFormat="0" applyProtection="0">
      <alignment horizontal="right" vertical="center"/>
    </xf>
    <xf numFmtId="4" fontId="37" fillId="25" borderId="31" applyNumberFormat="0" applyProtection="0">
      <alignment horizontal="right" vertical="center"/>
    </xf>
    <xf numFmtId="4" fontId="67" fillId="25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67" borderId="31" applyNumberFormat="0" applyProtection="0">
      <alignment horizontal="right" vertical="center"/>
    </xf>
    <xf numFmtId="4" fontId="37" fillId="67" borderId="31" applyNumberFormat="0" applyProtection="0">
      <alignment horizontal="right" vertical="center"/>
    </xf>
    <xf numFmtId="4" fontId="37" fillId="67" borderId="31" applyNumberFormat="0" applyProtection="0">
      <alignment horizontal="right" vertical="center"/>
    </xf>
    <xf numFmtId="4" fontId="67" fillId="67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18" borderId="31" applyNumberFormat="0" applyProtection="0">
      <alignment horizontal="right" vertical="center"/>
    </xf>
    <xf numFmtId="4" fontId="37" fillId="18" borderId="31" applyNumberFormat="0" applyProtection="0">
      <alignment horizontal="right" vertical="center"/>
    </xf>
    <xf numFmtId="4" fontId="37" fillId="18" borderId="31" applyNumberFormat="0" applyProtection="0">
      <alignment horizontal="right" vertical="center"/>
    </xf>
    <xf numFmtId="4" fontId="67" fillId="18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68" borderId="31" applyNumberFormat="0" applyProtection="0">
      <alignment horizontal="right" vertical="center"/>
    </xf>
    <xf numFmtId="4" fontId="37" fillId="68" borderId="31" applyNumberFormat="0" applyProtection="0">
      <alignment horizontal="right" vertical="center"/>
    </xf>
    <xf numFmtId="4" fontId="37" fillId="68" borderId="31" applyNumberFormat="0" applyProtection="0">
      <alignment horizontal="right" vertical="center"/>
    </xf>
    <xf numFmtId="4" fontId="67" fillId="68" borderId="20" applyNumberFormat="0" applyProtection="0">
      <alignment horizontal="right" vertical="center"/>
    </xf>
    <xf numFmtId="0" fontId="15" fillId="0" borderId="0"/>
    <xf numFmtId="0" fontId="15" fillId="0" borderId="0"/>
    <xf numFmtId="4" fontId="37" fillId="19" borderId="31" applyNumberFormat="0" applyProtection="0">
      <alignment horizontal="right" vertical="center"/>
    </xf>
    <xf numFmtId="4" fontId="37" fillId="19" borderId="31" applyNumberFormat="0" applyProtection="0">
      <alignment horizontal="right" vertical="center"/>
    </xf>
    <xf numFmtId="4" fontId="37" fillId="19" borderId="31" applyNumberFormat="0" applyProtection="0">
      <alignment horizontal="right" vertical="center"/>
    </xf>
    <xf numFmtId="4" fontId="67" fillId="19" borderId="20" applyNumberFormat="0" applyProtection="0">
      <alignment horizontal="right" vertical="center"/>
    </xf>
    <xf numFmtId="0" fontId="15" fillId="0" borderId="0"/>
    <xf numFmtId="0" fontId="15" fillId="0" borderId="0"/>
    <xf numFmtId="4" fontId="66" fillId="69" borderId="33" applyNumberFormat="0" applyProtection="0">
      <alignment horizontal="left" vertical="center" indent="1"/>
    </xf>
    <xf numFmtId="4" fontId="66" fillId="69" borderId="33" applyNumberFormat="0" applyProtection="0">
      <alignment horizontal="left" vertical="center" indent="1"/>
    </xf>
    <xf numFmtId="4" fontId="67" fillId="69" borderId="32" applyNumberFormat="0" applyProtection="0">
      <alignment horizontal="left" vertical="center" indent="1"/>
    </xf>
    <xf numFmtId="0" fontId="15" fillId="0" borderId="0"/>
    <xf numFmtId="0" fontId="15" fillId="0" borderId="0"/>
    <xf numFmtId="4" fontId="37" fillId="70" borderId="0" applyNumberFormat="0" applyProtection="0">
      <alignment horizontal="left" vertical="center" indent="1"/>
    </xf>
    <xf numFmtId="4" fontId="37" fillId="70" borderId="0" applyNumberFormat="0" applyProtection="0">
      <alignment horizontal="left" vertical="center" indent="1"/>
    </xf>
    <xf numFmtId="4" fontId="72" fillId="17" borderId="32" applyNumberFormat="0" applyProtection="0">
      <alignment horizontal="left" vertical="center" indent="1"/>
    </xf>
    <xf numFmtId="4" fontId="73" fillId="0" borderId="32" applyNumberFormat="0" applyProtection="0">
      <alignment horizontal="left" vertical="center" wrapText="1" indent="1"/>
    </xf>
    <xf numFmtId="4" fontId="37" fillId="70" borderId="0" applyNumberFormat="0" applyProtection="0">
      <alignment horizontal="left" vertical="center" indent="1"/>
    </xf>
    <xf numFmtId="0" fontId="15" fillId="0" borderId="0"/>
    <xf numFmtId="0" fontId="15" fillId="0" borderId="0"/>
    <xf numFmtId="4" fontId="74" fillId="17" borderId="0" applyNumberFormat="0" applyProtection="0">
      <alignment horizontal="left" vertical="center" indent="1"/>
    </xf>
    <xf numFmtId="4" fontId="74" fillId="17" borderId="0" applyNumberFormat="0" applyProtection="0">
      <alignment horizontal="left" vertical="center" indent="1"/>
    </xf>
    <xf numFmtId="4" fontId="72" fillId="17" borderId="32" applyNumberFormat="0" applyProtection="0">
      <alignment horizontal="left" vertical="center" indent="1"/>
    </xf>
    <xf numFmtId="4" fontId="74" fillId="17" borderId="0" applyNumberFormat="0" applyProtection="0">
      <alignment horizontal="left" vertical="center" indent="1"/>
    </xf>
    <xf numFmtId="0" fontId="15" fillId="0" borderId="0"/>
    <xf numFmtId="4" fontId="74" fillId="17" borderId="0" applyNumberFormat="0" applyProtection="0">
      <alignment horizontal="left" vertical="center" indent="1"/>
    </xf>
    <xf numFmtId="4" fontId="74" fillId="17" borderId="0" applyNumberFormat="0" applyProtection="0">
      <alignment horizontal="left" vertical="center" indent="1"/>
    </xf>
    <xf numFmtId="4" fontId="74" fillId="17" borderId="0" applyNumberFormat="0" applyProtection="0">
      <alignment horizontal="left" vertical="center" indent="1"/>
    </xf>
    <xf numFmtId="0" fontId="15" fillId="0" borderId="0"/>
    <xf numFmtId="4" fontId="37" fillId="6" borderId="31" applyNumberFormat="0" applyProtection="0">
      <alignment horizontal="right" vertical="center"/>
    </xf>
    <xf numFmtId="4" fontId="37" fillId="6" borderId="31" applyNumberFormat="0" applyProtection="0">
      <alignment horizontal="right" vertical="center"/>
    </xf>
    <xf numFmtId="4" fontId="37" fillId="6" borderId="31" applyNumberFormat="0" applyProtection="0">
      <alignment horizontal="right" vertical="center"/>
    </xf>
    <xf numFmtId="4" fontId="67" fillId="6" borderId="20" applyNumberFormat="0" applyProtection="0">
      <alignment horizontal="right" vertical="center"/>
    </xf>
    <xf numFmtId="0" fontId="15" fillId="0" borderId="0"/>
    <xf numFmtId="0" fontId="15" fillId="0" borderId="0"/>
    <xf numFmtId="4" fontId="64" fillId="70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7" fillId="70" borderId="32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0" fontId="15" fillId="0" borderId="0"/>
    <xf numFmtId="4" fontId="64" fillId="70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0" fontId="15" fillId="0" borderId="0"/>
    <xf numFmtId="4" fontId="64" fillId="6" borderId="0" applyNumberFormat="0" applyProtection="0">
      <alignment horizontal="left" vertical="center" indent="1"/>
    </xf>
    <xf numFmtId="4" fontId="64" fillId="6" borderId="0" applyNumberFormat="0" applyProtection="0">
      <alignment horizontal="left" vertical="center" indent="1"/>
    </xf>
    <xf numFmtId="4" fontId="67" fillId="6" borderId="32" applyNumberFormat="0" applyProtection="0">
      <alignment horizontal="left" vertical="center" indent="1"/>
    </xf>
    <xf numFmtId="4" fontId="64" fillId="6" borderId="0" applyNumberFormat="0" applyProtection="0">
      <alignment horizontal="left" vertical="center" indent="1"/>
    </xf>
    <xf numFmtId="0" fontId="15" fillId="0" borderId="0"/>
    <xf numFmtId="4" fontId="64" fillId="6" borderId="0" applyNumberFormat="0" applyProtection="0">
      <alignment horizontal="left" vertical="center" indent="1"/>
    </xf>
    <xf numFmtId="4" fontId="64" fillId="6" borderId="0" applyNumberFormat="0" applyProtection="0">
      <alignment horizontal="left" vertical="center" indent="1"/>
    </xf>
    <xf numFmtId="4" fontId="64" fillId="6" borderId="0" applyNumberFormat="0" applyProtection="0">
      <alignment horizontal="left" vertical="center" indent="1"/>
    </xf>
    <xf numFmtId="0" fontId="15" fillId="0" borderId="0"/>
    <xf numFmtId="0" fontId="4" fillId="0" borderId="32" applyNumberFormat="0" applyProtection="0">
      <alignment horizontal="left" vertical="center" wrapText="1" indent="1"/>
    </xf>
    <xf numFmtId="0" fontId="15" fillId="17" borderId="31" applyNumberFormat="0" applyProtection="0">
      <alignment horizontal="left" vertical="center" indent="1"/>
    </xf>
    <xf numFmtId="0" fontId="15" fillId="17" borderId="31" applyNumberFormat="0" applyProtection="0">
      <alignment horizontal="left" vertical="center" indent="1"/>
    </xf>
    <xf numFmtId="0" fontId="4" fillId="0" borderId="32" applyNumberFormat="0" applyProtection="0">
      <alignment horizontal="left" vertical="center" wrapText="1" indent="1"/>
    </xf>
    <xf numFmtId="0" fontId="15" fillId="17" borderId="31" applyNumberFormat="0" applyProtection="0">
      <alignment horizontal="left" vertical="center" indent="1"/>
    </xf>
    <xf numFmtId="0" fontId="15" fillId="17" borderId="31" applyNumberFormat="0" applyProtection="0">
      <alignment horizontal="left" vertical="center" indent="1"/>
    </xf>
    <xf numFmtId="0" fontId="15" fillId="0" borderId="0"/>
    <xf numFmtId="0" fontId="8" fillId="0" borderId="0" applyNumberFormat="0" applyProtection="0">
      <alignment horizontal="left" vertical="center" wrapText="1" indent="1" shrinkToFit="1"/>
    </xf>
    <xf numFmtId="0" fontId="15" fillId="0" borderId="0"/>
    <xf numFmtId="0" fontId="15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1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5" fillId="0" borderId="0"/>
    <xf numFmtId="0" fontId="15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5" fillId="17" borderId="31" applyNumberFormat="0" applyProtection="0">
      <alignment horizontal="left" vertical="top" indent="1"/>
    </xf>
    <xf numFmtId="0" fontId="15" fillId="0" borderId="0"/>
    <xf numFmtId="0" fontId="4" fillId="0" borderId="1" applyNumberFormat="0" applyProtection="0">
      <alignment horizontal="left" vertical="center" indent="1"/>
    </xf>
    <xf numFmtId="0" fontId="15" fillId="6" borderId="31" applyNumberFormat="0" applyProtection="0">
      <alignment horizontal="left" vertical="center" indent="1"/>
    </xf>
    <xf numFmtId="0" fontId="15" fillId="6" borderId="31" applyNumberFormat="0" applyProtection="0">
      <alignment horizontal="left" vertical="center" indent="1"/>
    </xf>
    <xf numFmtId="0" fontId="15" fillId="6" borderId="31" applyNumberFormat="0" applyProtection="0">
      <alignment horizontal="left" vertical="center" indent="1"/>
    </xf>
    <xf numFmtId="0" fontId="15" fillId="6" borderId="31" applyNumberFormat="0" applyProtection="0">
      <alignment horizontal="left" vertical="center" indent="1"/>
    </xf>
    <xf numFmtId="0" fontId="15" fillId="0" borderId="0"/>
    <xf numFmtId="0" fontId="8" fillId="0" borderId="0" applyNumberFormat="0" applyProtection="0">
      <alignment horizontal="left" vertical="center" wrapText="1" indent="1" shrinkToFit="1"/>
    </xf>
    <xf numFmtId="0" fontId="15" fillId="0" borderId="0"/>
    <xf numFmtId="0" fontId="15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1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5" fillId="0" borderId="0"/>
    <xf numFmtId="0" fontId="15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5" fillId="6" borderId="31" applyNumberFormat="0" applyProtection="0">
      <alignment horizontal="left" vertical="top" indent="1"/>
    </xf>
    <xf numFmtId="0" fontId="15" fillId="0" borderId="0"/>
    <xf numFmtId="0" fontId="4" fillId="0" borderId="1" applyNumberFormat="0" applyProtection="0">
      <alignment horizontal="left" vertical="center" indent="1"/>
    </xf>
    <xf numFmtId="0" fontId="15" fillId="14" borderId="31" applyNumberFormat="0" applyProtection="0">
      <alignment horizontal="left" vertical="center" indent="1"/>
    </xf>
    <xf numFmtId="0" fontId="15" fillId="14" borderId="31" applyNumberFormat="0" applyProtection="0">
      <alignment horizontal="left" vertical="center" indent="1"/>
    </xf>
    <xf numFmtId="0" fontId="15" fillId="14" borderId="31" applyNumberFormat="0" applyProtection="0">
      <alignment horizontal="left" vertical="center" indent="1"/>
    </xf>
    <xf numFmtId="0" fontId="15" fillId="14" borderId="31" applyNumberFormat="0" applyProtection="0">
      <alignment horizontal="left" vertical="center" indent="1"/>
    </xf>
    <xf numFmtId="0" fontId="15" fillId="0" borderId="0"/>
    <xf numFmtId="0" fontId="8" fillId="0" borderId="0" applyNumberFormat="0" applyProtection="0">
      <alignment horizontal="left" vertical="center" wrapText="1" indent="1" shrinkToFit="1"/>
    </xf>
    <xf numFmtId="0" fontId="15" fillId="0" borderId="0"/>
    <xf numFmtId="0" fontId="15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1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5" fillId="0" borderId="0"/>
    <xf numFmtId="0" fontId="15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5" fillId="14" borderId="31" applyNumberFormat="0" applyProtection="0">
      <alignment horizontal="left" vertical="top" indent="1"/>
    </xf>
    <xf numFmtId="0" fontId="15" fillId="0" borderId="0"/>
    <xf numFmtId="0" fontId="4" fillId="0" borderId="1" applyNumberFormat="0" applyProtection="0">
      <alignment horizontal="left" vertical="center" indent="1"/>
    </xf>
    <xf numFmtId="0" fontId="15" fillId="70" borderId="31" applyNumberFormat="0" applyProtection="0">
      <alignment horizontal="left" vertical="center" indent="1"/>
    </xf>
    <xf numFmtId="0" fontId="15" fillId="70" borderId="31" applyNumberFormat="0" applyProtection="0">
      <alignment horizontal="left" vertical="center" indent="1"/>
    </xf>
    <xf numFmtId="0" fontId="15" fillId="70" borderId="31" applyNumberFormat="0" applyProtection="0">
      <alignment horizontal="left" vertical="center" indent="1"/>
    </xf>
    <xf numFmtId="0" fontId="15" fillId="70" borderId="31" applyNumberFormat="0" applyProtection="0">
      <alignment horizontal="left" vertical="center" indent="1"/>
    </xf>
    <xf numFmtId="0" fontId="15" fillId="0" borderId="0"/>
    <xf numFmtId="0" fontId="15" fillId="0" borderId="1" applyNumberFormat="0" applyProtection="0">
      <alignment horizontal="left" vertical="center" indent="1"/>
    </xf>
    <xf numFmtId="0" fontId="15" fillId="0" borderId="0"/>
    <xf numFmtId="0" fontId="15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1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5" fillId="0" borderId="0"/>
    <xf numFmtId="0" fontId="15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5" fillId="70" borderId="31" applyNumberFormat="0" applyProtection="0">
      <alignment horizontal="left" vertical="top" indent="1"/>
    </xf>
    <xf numFmtId="0" fontId="15" fillId="0" borderId="0"/>
    <xf numFmtId="0" fontId="15" fillId="12" borderId="1" applyNumberFormat="0">
      <protection locked="0"/>
    </xf>
    <xf numFmtId="0" fontId="15" fillId="12" borderId="1" applyNumberFormat="0">
      <protection locked="0"/>
    </xf>
    <xf numFmtId="0" fontId="11" fillId="12" borderId="34" applyNumberFormat="0">
      <protection locked="0"/>
    </xf>
    <xf numFmtId="0" fontId="15" fillId="12" borderId="1" applyNumberFormat="0">
      <protection locked="0"/>
    </xf>
    <xf numFmtId="0" fontId="15" fillId="0" borderId="0"/>
    <xf numFmtId="0" fontId="15" fillId="12" borderId="1" applyNumberFormat="0">
      <protection locked="0"/>
    </xf>
    <xf numFmtId="0" fontId="15" fillId="12" borderId="1" applyNumberFormat="0">
      <protection locked="0"/>
    </xf>
    <xf numFmtId="0" fontId="15" fillId="12" borderId="1" applyNumberFormat="0">
      <protection locked="0"/>
    </xf>
    <xf numFmtId="0" fontId="75" fillId="17" borderId="35" applyBorder="0"/>
    <xf numFmtId="0" fontId="15" fillId="0" borderId="0"/>
    <xf numFmtId="4" fontId="37" fillId="10" borderId="31" applyNumberFormat="0" applyProtection="0">
      <alignment vertical="center"/>
    </xf>
    <xf numFmtId="4" fontId="37" fillId="10" borderId="31" applyNumberFormat="0" applyProtection="0">
      <alignment vertical="center"/>
    </xf>
    <xf numFmtId="4" fontId="37" fillId="10" borderId="31" applyNumberFormat="0" applyProtection="0">
      <alignment vertical="center"/>
    </xf>
    <xf numFmtId="4" fontId="76" fillId="10" borderId="31" applyNumberFormat="0" applyProtection="0">
      <alignment vertical="center"/>
    </xf>
    <xf numFmtId="0" fontId="15" fillId="0" borderId="0"/>
    <xf numFmtId="0" fontId="15" fillId="0" borderId="0"/>
    <xf numFmtId="4" fontId="77" fillId="10" borderId="31" applyNumberFormat="0" applyProtection="0">
      <alignment vertical="center"/>
    </xf>
    <xf numFmtId="4" fontId="77" fillId="10" borderId="31" applyNumberFormat="0" applyProtection="0">
      <alignment vertical="center"/>
    </xf>
    <xf numFmtId="4" fontId="77" fillId="10" borderId="31" applyNumberFormat="0" applyProtection="0">
      <alignment vertical="center"/>
    </xf>
    <xf numFmtId="4" fontId="70" fillId="60" borderId="1" applyNumberFormat="0" applyProtection="0">
      <alignment vertical="center"/>
    </xf>
    <xf numFmtId="0" fontId="15" fillId="0" borderId="0"/>
    <xf numFmtId="0" fontId="15" fillId="0" borderId="0"/>
    <xf numFmtId="4" fontId="37" fillId="10" borderId="31" applyNumberFormat="0" applyProtection="0">
      <alignment horizontal="left" vertical="center" indent="1"/>
    </xf>
    <xf numFmtId="4" fontId="37" fillId="10" borderId="31" applyNumberFormat="0" applyProtection="0">
      <alignment horizontal="left" vertical="center" indent="1"/>
    </xf>
    <xf numFmtId="4" fontId="37" fillId="10" borderId="31" applyNumberFormat="0" applyProtection="0">
      <alignment horizontal="left" vertical="center" indent="1"/>
    </xf>
    <xf numFmtId="4" fontId="76" fillId="20" borderId="31" applyNumberFormat="0" applyProtection="0">
      <alignment horizontal="left" vertical="center" indent="1"/>
    </xf>
    <xf numFmtId="0" fontId="15" fillId="0" borderId="0"/>
    <xf numFmtId="0" fontId="15" fillId="0" borderId="0"/>
    <xf numFmtId="0" fontId="37" fillId="10" borderId="31" applyNumberFormat="0" applyProtection="0">
      <alignment horizontal="left" vertical="top" indent="1"/>
    </xf>
    <xf numFmtId="0" fontId="37" fillId="10" borderId="31" applyNumberFormat="0" applyProtection="0">
      <alignment horizontal="left" vertical="top" indent="1"/>
    </xf>
    <xf numFmtId="0" fontId="37" fillId="10" borderId="31" applyNumberFormat="0" applyProtection="0">
      <alignment horizontal="left" vertical="top" indent="1"/>
    </xf>
    <xf numFmtId="0" fontId="76" fillId="10" borderId="31" applyNumberFormat="0" applyProtection="0">
      <alignment horizontal="left" vertical="top" indent="1"/>
    </xf>
    <xf numFmtId="0" fontId="15" fillId="0" borderId="0"/>
    <xf numFmtId="4" fontId="78" fillId="0" borderId="0" applyNumberFormat="0" applyProtection="0">
      <alignment horizontal="right" vertical="center"/>
    </xf>
    <xf numFmtId="4" fontId="73" fillId="63" borderId="1" applyNumberFormat="0" applyProtection="0">
      <alignment horizontal="right" vertical="center"/>
    </xf>
    <xf numFmtId="4" fontId="78" fillId="0" borderId="0" applyNumberFormat="0" applyProtection="0">
      <alignment horizontal="right"/>
    </xf>
    <xf numFmtId="4" fontId="37" fillId="70" borderId="31" applyNumberFormat="0" applyProtection="0">
      <alignment horizontal="right" vertical="center"/>
    </xf>
    <xf numFmtId="4" fontId="37" fillId="70" borderId="31" applyNumberFormat="0" applyProtection="0">
      <alignment horizontal="right" vertical="center"/>
    </xf>
    <xf numFmtId="4" fontId="37" fillId="0" borderId="1" applyNumberFormat="0" applyProtection="0">
      <alignment horizontal="right" vertical="center"/>
    </xf>
    <xf numFmtId="4" fontId="78" fillId="0" borderId="0" applyNumberFormat="0" applyProtection="0">
      <alignment horizontal="right"/>
    </xf>
    <xf numFmtId="0" fontId="15" fillId="0" borderId="0"/>
    <xf numFmtId="4" fontId="77" fillId="70" borderId="31" applyNumberFormat="0" applyProtection="0">
      <alignment horizontal="right" vertical="center"/>
    </xf>
    <xf numFmtId="4" fontId="77" fillId="70" borderId="31" applyNumberFormat="0" applyProtection="0">
      <alignment horizontal="right" vertical="center"/>
    </xf>
    <xf numFmtId="4" fontId="77" fillId="70" borderId="31" applyNumberFormat="0" applyProtection="0">
      <alignment horizontal="right" vertical="center"/>
    </xf>
    <xf numFmtId="4" fontId="70" fillId="63" borderId="20" applyNumberFormat="0" applyProtection="0">
      <alignment horizontal="right" vertical="center"/>
    </xf>
    <xf numFmtId="0" fontId="15" fillId="0" borderId="0"/>
    <xf numFmtId="4" fontId="37" fillId="6" borderId="31" applyNumberFormat="0" applyProtection="0">
      <alignment horizontal="left" vertical="center" indent="1"/>
    </xf>
    <xf numFmtId="4" fontId="37" fillId="6" borderId="31" applyNumberFormat="0" applyProtection="0">
      <alignment horizontal="left" vertical="center" indent="1"/>
    </xf>
    <xf numFmtId="4" fontId="37" fillId="6" borderId="31" applyNumberFormat="0" applyProtection="0">
      <alignment horizontal="left" vertical="center" indent="1"/>
    </xf>
    <xf numFmtId="4" fontId="67" fillId="24" borderId="20" applyNumberFormat="0" applyProtection="0">
      <alignment horizontal="left" vertical="center" indent="1"/>
    </xf>
    <xf numFmtId="4" fontId="78" fillId="0" borderId="1" applyNumberFormat="0" applyProtection="0">
      <alignment horizontal="left" wrapText="1" indent="1"/>
    </xf>
    <xf numFmtId="4" fontId="73" fillId="63" borderId="1" applyNumberFormat="0" applyProtection="0">
      <alignment horizontal="left" vertical="center" indent="1"/>
    </xf>
    <xf numFmtId="4" fontId="78" fillId="0" borderId="0" applyNumberFormat="0" applyProtection="0">
      <alignment horizontal="left" wrapText="1" indent="1"/>
    </xf>
    <xf numFmtId="4" fontId="37" fillId="6" borderId="31" applyNumberFormat="0" applyProtection="0">
      <alignment horizontal="left" vertical="center" indent="1"/>
    </xf>
    <xf numFmtId="4" fontId="37" fillId="0" borderId="1" applyNumberFormat="0" applyProtection="0">
      <alignment horizontal="left" wrapText="1" indent="1"/>
    </xf>
    <xf numFmtId="4" fontId="78" fillId="0" borderId="0" applyNumberFormat="0" applyProtection="0">
      <alignment horizontal="left" wrapText="1" indent="1" shrinkToFit="1"/>
    </xf>
    <xf numFmtId="0" fontId="15" fillId="0" borderId="0"/>
    <xf numFmtId="0" fontId="37" fillId="6" borderId="31" applyNumberFormat="0" applyProtection="0">
      <alignment horizontal="left" vertical="top" indent="1"/>
    </xf>
    <xf numFmtId="0" fontId="37" fillId="6" borderId="31" applyNumberFormat="0" applyProtection="0">
      <alignment horizontal="left" vertical="top" indent="1"/>
    </xf>
    <xf numFmtId="0" fontId="37" fillId="6" borderId="31" applyNumberFormat="0" applyProtection="0">
      <alignment horizontal="left" vertical="top" indent="1"/>
    </xf>
    <xf numFmtId="0" fontId="76" fillId="6" borderId="31" applyNumberFormat="0" applyProtection="0">
      <alignment horizontal="left" vertical="top" indent="1"/>
    </xf>
    <xf numFmtId="0" fontId="15" fillId="0" borderId="0"/>
    <xf numFmtId="0" fontId="15" fillId="0" borderId="0"/>
    <xf numFmtId="4" fontId="79" fillId="71" borderId="0" applyNumberFormat="0" applyProtection="0">
      <alignment horizontal="left" vertical="center" indent="1"/>
    </xf>
    <xf numFmtId="4" fontId="79" fillId="71" borderId="0" applyNumberFormat="0" applyProtection="0">
      <alignment horizontal="left" vertical="center" indent="1"/>
    </xf>
    <xf numFmtId="4" fontId="80" fillId="71" borderId="32" applyNumberFormat="0" applyProtection="0">
      <alignment horizontal="left" vertical="center" indent="1"/>
    </xf>
    <xf numFmtId="4" fontId="79" fillId="71" borderId="0" applyNumberFormat="0" applyProtection="0">
      <alignment horizontal="left" vertical="center" indent="1"/>
    </xf>
    <xf numFmtId="0" fontId="15" fillId="0" borderId="0"/>
    <xf numFmtId="4" fontId="79" fillId="71" borderId="0" applyNumberFormat="0" applyProtection="0">
      <alignment horizontal="left" vertical="center" indent="1"/>
    </xf>
    <xf numFmtId="4" fontId="79" fillId="71" borderId="0" applyNumberFormat="0" applyProtection="0">
      <alignment horizontal="left" vertical="center" indent="1"/>
    </xf>
    <xf numFmtId="4" fontId="79" fillId="71" borderId="0" applyNumberFormat="0" applyProtection="0">
      <alignment horizontal="left" vertical="center" indent="1"/>
    </xf>
    <xf numFmtId="0" fontId="67" fillId="72" borderId="1"/>
    <xf numFmtId="0" fontId="15" fillId="0" borderId="0"/>
    <xf numFmtId="4" fontId="81" fillId="70" borderId="31" applyNumberFormat="0" applyProtection="0">
      <alignment horizontal="right" vertical="center"/>
    </xf>
    <xf numFmtId="4" fontId="81" fillId="70" borderId="31" applyNumberFormat="0" applyProtection="0">
      <alignment horizontal="right" vertical="center"/>
    </xf>
    <xf numFmtId="4" fontId="81" fillId="70" borderId="31" applyNumberFormat="0" applyProtection="0">
      <alignment horizontal="right" vertical="center"/>
    </xf>
    <xf numFmtId="4" fontId="82" fillId="12" borderId="20" applyNumberFormat="0" applyProtection="0">
      <alignment horizontal="right" vertical="center"/>
    </xf>
    <xf numFmtId="4" fontId="6" fillId="0" borderId="1" applyNumberFormat="0" applyProtection="0">
      <alignment horizontal="right" vertical="center"/>
    </xf>
    <xf numFmtId="4" fontId="81" fillId="70" borderId="31" applyNumberFormat="0" applyProtection="0">
      <alignment horizontal="right" vertical="center"/>
    </xf>
    <xf numFmtId="0" fontId="15" fillId="0" borderId="0"/>
    <xf numFmtId="0" fontId="83" fillId="0" borderId="0" applyNumberFormat="0" applyFill="0" applyBorder="0" applyAlignment="0" applyProtection="0"/>
    <xf numFmtId="3" fontId="49" fillId="0" borderId="0">
      <protection locked="0"/>
    </xf>
    <xf numFmtId="167" fontId="49" fillId="0" borderId="0">
      <protection locked="0"/>
    </xf>
    <xf numFmtId="0" fontId="84" fillId="0" borderId="0"/>
    <xf numFmtId="0" fontId="84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0" fillId="0" borderId="36" applyNumberFormat="0" applyFill="0" applyAlignment="0" applyProtection="0"/>
    <xf numFmtId="0" fontId="50" fillId="0" borderId="36" applyNumberFormat="0" applyFill="0" applyAlignment="0" applyProtection="0"/>
    <xf numFmtId="169" fontId="51" fillId="2" borderId="0" applyBorder="0" applyProtection="0"/>
    <xf numFmtId="171" fontId="51" fillId="2" borderId="0" applyBorder="0" applyProtection="0"/>
    <xf numFmtId="169" fontId="49" fillId="2" borderId="0" applyBorder="0" applyProtection="0"/>
    <xf numFmtId="169" fontId="49" fillId="2" borderId="0" applyBorder="0" applyProtection="0"/>
    <xf numFmtId="169" fontId="51" fillId="2" borderId="0" applyBorder="0" applyProtection="0"/>
    <xf numFmtId="169" fontId="49" fillId="2" borderId="0" applyBorder="0" applyProtection="0"/>
    <xf numFmtId="169" fontId="49" fillId="2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5" fillId="0" borderId="0"/>
    <xf numFmtId="0" fontId="84" fillId="0" borderId="0"/>
    <xf numFmtId="0" fontId="40" fillId="73" borderId="0" applyNumberFormat="0" applyBorder="0" applyAlignment="0" applyProtection="0"/>
    <xf numFmtId="0" fontId="40" fillId="66" borderId="0" applyNumberFormat="0" applyBorder="0" applyAlignment="0" applyProtection="0"/>
    <xf numFmtId="0" fontId="38" fillId="7" borderId="0" applyNumberFormat="0" applyBorder="0" applyAlignment="0" applyProtection="0"/>
    <xf numFmtId="0" fontId="38" fillId="9" borderId="0" applyNumberFormat="0" applyBorder="0" applyAlignment="0" applyProtection="0"/>
    <xf numFmtId="0" fontId="38" fillId="11" borderId="0" applyNumberFormat="0" applyBorder="0" applyAlignment="0" applyProtection="0"/>
    <xf numFmtId="0" fontId="38" fillId="13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40" fillId="18" borderId="0" applyNumberFormat="0" applyBorder="0" applyAlignment="0" applyProtection="0"/>
    <xf numFmtId="0" fontId="40" fillId="23" borderId="0" applyNumberFormat="0" applyBorder="0" applyAlignment="0" applyProtection="0"/>
    <xf numFmtId="0" fontId="38" fillId="14" borderId="0" applyNumberFormat="0" applyBorder="0" applyAlignment="0" applyProtection="0"/>
    <xf numFmtId="0" fontId="38" fillId="8" borderId="0" applyNumberFormat="0" applyBorder="0" applyAlignment="0" applyProtection="0"/>
    <xf numFmtId="0" fontId="38" fillId="19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21" borderId="0" applyNumberFormat="0" applyBorder="0" applyAlignment="0" applyProtection="0"/>
    <xf numFmtId="0" fontId="40" fillId="24" borderId="0" applyNumberFormat="0" applyBorder="0" applyAlignment="0" applyProtection="0"/>
    <xf numFmtId="0" fontId="40" fillId="67" borderId="0" applyNumberFormat="0" applyBorder="0" applyAlignment="0" applyProtection="0"/>
    <xf numFmtId="0" fontId="40" fillId="22" borderId="0" applyNumberFormat="0" applyBorder="0" applyAlignment="0" applyProtection="0"/>
    <xf numFmtId="0" fontId="40" fillId="8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89" fillId="20" borderId="19" applyNumberFormat="0" applyAlignment="0" applyProtection="0"/>
    <xf numFmtId="0" fontId="100" fillId="0" borderId="0" applyNumberFormat="0" applyFill="0" applyBorder="0" applyAlignment="0" applyProtection="0"/>
    <xf numFmtId="0" fontId="95" fillId="16" borderId="19" applyNumberFormat="0" applyAlignment="0" applyProtection="0"/>
    <xf numFmtId="0" fontId="98" fillId="20" borderId="30" applyNumberFormat="0" applyAlignment="0" applyProtection="0"/>
    <xf numFmtId="0" fontId="99" fillId="0" borderId="39" applyNumberFormat="0" applyFill="0" applyAlignment="0" applyProtection="0"/>
    <xf numFmtId="0" fontId="91" fillId="11" borderId="0" applyNumberFormat="0" applyBorder="0" applyAlignment="0" applyProtection="0"/>
    <xf numFmtId="0" fontId="97" fillId="62" borderId="0" applyNumberFormat="0" applyBorder="0" applyAlignment="0" applyProtection="0"/>
    <xf numFmtId="0" fontId="72" fillId="0" borderId="0"/>
    <xf numFmtId="0" fontId="3" fillId="0" borderId="0"/>
    <xf numFmtId="0" fontId="102" fillId="0" borderId="0"/>
    <xf numFmtId="0" fontId="102" fillId="0" borderId="0"/>
    <xf numFmtId="0" fontId="85" fillId="0" borderId="0" applyNumberFormat="0" applyFill="0" applyBorder="0" applyAlignment="0" applyProtection="0"/>
    <xf numFmtId="0" fontId="103" fillId="0" borderId="0"/>
    <xf numFmtId="0" fontId="15" fillId="0" borderId="0"/>
    <xf numFmtId="0" fontId="15" fillId="0" borderId="0"/>
    <xf numFmtId="0" fontId="53" fillId="0" borderId="0" applyNumberFormat="0" applyFill="0" applyBorder="0" applyAlignment="0" applyProtection="0"/>
    <xf numFmtId="0" fontId="90" fillId="74" borderId="21" applyNumberFormat="0" applyAlignment="0" applyProtection="0"/>
    <xf numFmtId="0" fontId="72" fillId="10" borderId="29" applyNumberFormat="0" applyFont="0" applyAlignment="0" applyProtection="0"/>
    <xf numFmtId="0" fontId="96" fillId="0" borderId="40" applyNumberFormat="0" applyFill="0" applyAlignment="0" applyProtection="0"/>
    <xf numFmtId="4" fontId="69" fillId="64" borderId="31" applyNumberFormat="0" applyProtection="0">
      <alignment vertical="center"/>
    </xf>
    <xf numFmtId="4" fontId="66" fillId="64" borderId="31" applyNumberFormat="0" applyProtection="0">
      <alignment horizontal="left" vertical="center" indent="1"/>
    </xf>
    <xf numFmtId="0" fontId="66" fillId="64" borderId="31" applyNumberFormat="0" applyProtection="0">
      <alignment horizontal="left" vertical="top" indent="1"/>
    </xf>
    <xf numFmtId="4" fontId="101" fillId="0" borderId="1" applyNumberFormat="0" applyProtection="0">
      <alignment horizontal="left" vertical="center" indent="1"/>
    </xf>
    <xf numFmtId="4" fontId="74" fillId="75" borderId="0" applyNumberFormat="0" applyProtection="0">
      <alignment horizontal="left" vertical="center" indent="1"/>
    </xf>
    <xf numFmtId="4" fontId="64" fillId="76" borderId="0" applyNumberFormat="0" applyProtection="0">
      <alignment horizontal="left" vertical="center" indent="1"/>
    </xf>
    <xf numFmtId="0" fontId="15" fillId="75" borderId="31" applyNumberFormat="0" applyProtection="0">
      <alignment horizontal="left" vertical="top" indent="1"/>
    </xf>
    <xf numFmtId="0" fontId="15" fillId="76" borderId="31" applyNumberFormat="0" applyProtection="0">
      <alignment horizontal="left" vertical="top" indent="1"/>
    </xf>
    <xf numFmtId="0" fontId="15" fillId="77" borderId="31" applyNumberFormat="0" applyProtection="0">
      <alignment horizontal="left" vertical="top" indent="1"/>
    </xf>
    <xf numFmtId="0" fontId="8" fillId="0" borderId="0" applyNumberFormat="0" applyProtection="0">
      <alignment horizontal="left" wrapText="1" indent="1" shrinkToFit="1"/>
    </xf>
    <xf numFmtId="0" fontId="8" fillId="0" borderId="1" applyNumberFormat="0" applyProtection="0">
      <alignment horizontal="left" vertical="center" indent="1"/>
    </xf>
    <xf numFmtId="0" fontId="15" fillId="78" borderId="31" applyNumberFormat="0" applyProtection="0">
      <alignment horizontal="left" vertical="top" indent="1"/>
    </xf>
    <xf numFmtId="0" fontId="15" fillId="63" borderId="1" applyNumberFormat="0">
      <protection locked="0"/>
    </xf>
    <xf numFmtId="4" fontId="37" fillId="60" borderId="31" applyNumberFormat="0" applyProtection="0">
      <alignment vertical="center"/>
    </xf>
    <xf numFmtId="4" fontId="77" fillId="60" borderId="31" applyNumberFormat="0" applyProtection="0">
      <alignment vertical="center"/>
    </xf>
    <xf numFmtId="4" fontId="37" fillId="60" borderId="31" applyNumberFormat="0" applyProtection="0">
      <alignment horizontal="left" vertical="center" indent="1"/>
    </xf>
    <xf numFmtId="0" fontId="37" fillId="60" borderId="31" applyNumberFormat="0" applyProtection="0">
      <alignment horizontal="left" vertical="top" indent="1"/>
    </xf>
    <xf numFmtId="4" fontId="78" fillId="0" borderId="0" applyNumberFormat="0" applyProtection="0">
      <alignment horizontal="right" wrapText="1" shrinkToFit="1"/>
    </xf>
    <xf numFmtId="4" fontId="78" fillId="0" borderId="1" applyNumberFormat="0" applyProtection="0">
      <alignment horizontal="right" vertical="center"/>
    </xf>
    <xf numFmtId="4" fontId="78" fillId="0" borderId="0" applyNumberFormat="0" applyProtection="0">
      <alignment horizontal="left" wrapText="1" indent="1" shrinkToFit="1"/>
    </xf>
    <xf numFmtId="0" fontId="37" fillId="76" borderId="31" applyNumberFormat="0" applyProtection="0">
      <alignment horizontal="left" vertical="top" indent="1"/>
    </xf>
    <xf numFmtId="0" fontId="88" fillId="9" borderId="0" applyNumberFormat="0" applyBorder="0" applyAlignment="0" applyProtection="0"/>
    <xf numFmtId="0" fontId="92" fillId="0" borderId="37" applyNumberFormat="0" applyFill="0" applyAlignment="0" applyProtection="0"/>
    <xf numFmtId="0" fontId="93" fillId="0" borderId="23" applyNumberFormat="0" applyFill="0" applyAlignment="0" applyProtection="0"/>
    <xf numFmtId="0" fontId="94" fillId="0" borderId="38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38" applyNumberFormat="0" applyFill="0" applyAlignment="0" applyProtection="0"/>
    <xf numFmtId="0" fontId="42" fillId="37" borderId="0" applyNumberFormat="0" applyBorder="0" applyAlignment="0" applyProtection="0"/>
    <xf numFmtId="0" fontId="42" fillId="44" borderId="0" applyNumberFormat="0" applyBorder="0" applyAlignment="0" applyProtection="0"/>
    <xf numFmtId="0" fontId="42" fillId="46" borderId="0" applyNumberFormat="0" applyBorder="0" applyAlignment="0" applyProtection="0"/>
    <xf numFmtId="0" fontId="42" fillId="50" borderId="0" applyNumberFormat="0" applyBorder="0" applyAlignment="0" applyProtection="0"/>
    <xf numFmtId="0" fontId="57" fillId="0" borderId="25" applyNumberFormat="0" applyFill="0" applyAlignment="0" applyProtection="0"/>
    <xf numFmtId="4" fontId="66" fillId="0" borderId="0" applyNumberFormat="0" applyProtection="0">
      <alignment horizontal="left" indent="1"/>
    </xf>
    <xf numFmtId="0" fontId="8" fillId="0" borderId="0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0" fontId="8" fillId="0" borderId="0" applyNumberFormat="0" applyProtection="0">
      <alignment horizontal="left" vertical="center" indent="1"/>
    </xf>
    <xf numFmtId="4" fontId="37" fillId="6" borderId="31" applyNumberFormat="0" applyProtection="0">
      <alignment horizontal="left" vertical="center" indent="1"/>
    </xf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35" fillId="0" borderId="0"/>
    <xf numFmtId="0" fontId="15" fillId="0" borderId="0"/>
    <xf numFmtId="172" fontId="15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103" fillId="0" borderId="0"/>
    <xf numFmtId="0" fontId="42" fillId="32" borderId="0" applyNumberFormat="0" applyBorder="0" applyAlignment="0" applyProtection="0"/>
    <xf numFmtId="0" fontId="42" fillId="38" borderId="0" applyNumberFormat="0" applyBorder="0" applyAlignment="0" applyProtection="0"/>
    <xf numFmtId="0" fontId="42" fillId="37" borderId="0" applyNumberFormat="0" applyBorder="0" applyAlignment="0" applyProtection="0"/>
    <xf numFmtId="0" fontId="42" fillId="44" borderId="0" applyNumberFormat="0" applyBorder="0" applyAlignment="0" applyProtection="0"/>
    <xf numFmtId="0" fontId="42" fillId="46" borderId="0" applyNumberFormat="0" applyBorder="0" applyAlignment="0" applyProtection="0"/>
    <xf numFmtId="0" fontId="42" fillId="50" borderId="0" applyNumberFormat="0" applyBorder="0" applyAlignment="0" applyProtection="0"/>
    <xf numFmtId="0" fontId="45" fillId="52" borderId="56" applyNumberFormat="0" applyAlignment="0" applyProtection="0"/>
    <xf numFmtId="0" fontId="42" fillId="50" borderId="0" applyNumberFormat="0" applyBorder="0" applyAlignment="0" applyProtection="0"/>
    <xf numFmtId="0" fontId="42" fillId="46" borderId="0" applyNumberFormat="0" applyBorder="0" applyAlignment="0" applyProtection="0"/>
    <xf numFmtId="0" fontId="60" fillId="48" borderId="56" applyNumberFormat="0" applyAlignment="0" applyProtection="0"/>
    <xf numFmtId="0" fontId="15" fillId="47" borderId="57" applyNumberFormat="0" applyFont="0" applyAlignment="0" applyProtection="0"/>
    <xf numFmtId="0" fontId="65" fillId="52" borderId="58" applyNumberFormat="0" applyAlignment="0" applyProtection="0"/>
    <xf numFmtId="4" fontId="101" fillId="0" borderId="0" applyNumberFormat="0" applyProtection="0"/>
    <xf numFmtId="4" fontId="69" fillId="64" borderId="59" applyNumberFormat="0" applyProtection="0">
      <alignment vertical="center"/>
    </xf>
    <xf numFmtId="4" fontId="101" fillId="0" borderId="0" applyNumberFormat="0" applyProtection="0">
      <alignment horizontal="left" wrapText="1" indent="1" shrinkToFit="1"/>
    </xf>
    <xf numFmtId="0" fontId="66" fillId="64" borderId="59" applyNumberFormat="0" applyProtection="0">
      <alignment horizontal="left" vertical="top" indent="1"/>
    </xf>
    <xf numFmtId="4" fontId="78" fillId="0" borderId="60" applyNumberFormat="0" applyProtection="0">
      <alignment horizontal="left" vertical="center" indent="1"/>
    </xf>
    <xf numFmtId="4" fontId="37" fillId="9" borderId="59" applyNumberFormat="0" applyProtection="0">
      <alignment horizontal="right" vertical="center"/>
    </xf>
    <xf numFmtId="4" fontId="37" fillId="8" borderId="59" applyNumberFormat="0" applyProtection="0">
      <alignment horizontal="right" vertical="center"/>
    </xf>
    <xf numFmtId="4" fontId="37" fillId="66" borderId="59" applyNumberFormat="0" applyProtection="0">
      <alignment horizontal="right" vertical="center"/>
    </xf>
    <xf numFmtId="4" fontId="37" fillId="21" borderId="59" applyNumberFormat="0" applyProtection="0">
      <alignment horizontal="right" vertical="center"/>
    </xf>
    <xf numFmtId="4" fontId="37" fillId="25" borderId="59" applyNumberFormat="0" applyProtection="0">
      <alignment horizontal="right" vertical="center"/>
    </xf>
    <xf numFmtId="4" fontId="37" fillId="67" borderId="59" applyNumberFormat="0" applyProtection="0">
      <alignment horizontal="right" vertical="center"/>
    </xf>
    <xf numFmtId="4" fontId="37" fillId="18" borderId="59" applyNumberFormat="0" applyProtection="0">
      <alignment horizontal="right" vertical="center"/>
    </xf>
    <xf numFmtId="4" fontId="37" fillId="68" borderId="59" applyNumberFormat="0" applyProtection="0">
      <alignment horizontal="right" vertical="center"/>
    </xf>
    <xf numFmtId="4" fontId="37" fillId="19" borderId="59" applyNumberFormat="0" applyProtection="0">
      <alignment horizontal="right" vertical="center"/>
    </xf>
    <xf numFmtId="0" fontId="42" fillId="37" borderId="0" applyNumberFormat="0" applyBorder="0" applyAlignment="0" applyProtection="0"/>
    <xf numFmtId="4" fontId="37" fillId="6" borderId="59" applyNumberFormat="0" applyProtection="0">
      <alignment horizontal="right" vertical="center"/>
    </xf>
    <xf numFmtId="0" fontId="8" fillId="0" borderId="0" applyNumberFormat="0" applyProtection="0">
      <alignment horizontal="left" wrapText="1" indent="1" shrinkToFit="1"/>
    </xf>
    <xf numFmtId="0" fontId="15" fillId="75" borderId="59" applyNumberFormat="0" applyProtection="0">
      <alignment horizontal="left" vertical="top" indent="1"/>
    </xf>
    <xf numFmtId="0" fontId="8" fillId="0" borderId="0" applyNumberFormat="0" applyProtection="0">
      <alignment horizontal="left" wrapText="1" indent="1" shrinkToFit="1"/>
    </xf>
    <xf numFmtId="0" fontId="15" fillId="76" borderId="59" applyNumberFormat="0" applyProtection="0">
      <alignment horizontal="left" vertical="top" indent="1"/>
    </xf>
    <xf numFmtId="0" fontId="8" fillId="0" borderId="0" applyNumberFormat="0" applyProtection="0">
      <alignment horizontal="left" wrapText="1" indent="1" shrinkToFit="1"/>
    </xf>
    <xf numFmtId="0" fontId="15" fillId="77" borderId="59" applyNumberFormat="0" applyProtection="0">
      <alignment horizontal="left" vertical="top" indent="1"/>
    </xf>
    <xf numFmtId="0" fontId="42" fillId="38" borderId="0" applyNumberFormat="0" applyBorder="0" applyAlignment="0" applyProtection="0"/>
    <xf numFmtId="0" fontId="15" fillId="78" borderId="59" applyNumberFormat="0" applyProtection="0">
      <alignment horizontal="left" vertical="top" indent="1"/>
    </xf>
    <xf numFmtId="0" fontId="15" fillId="63" borderId="60" applyNumberFormat="0">
      <protection locked="0"/>
    </xf>
    <xf numFmtId="4" fontId="37" fillId="60" borderId="59" applyNumberFormat="0" applyProtection="0">
      <alignment vertical="center"/>
    </xf>
    <xf numFmtId="4" fontId="77" fillId="60" borderId="59" applyNumberFormat="0" applyProtection="0">
      <alignment vertical="center"/>
    </xf>
    <xf numFmtId="4" fontId="37" fillId="0" borderId="60" applyNumberFormat="0" applyProtection="0">
      <alignment horizontal="left" vertical="center" indent="1"/>
    </xf>
    <xf numFmtId="0" fontId="37" fillId="60" borderId="59" applyNumberFormat="0" applyProtection="0">
      <alignment horizontal="left" vertical="top" indent="1"/>
    </xf>
    <xf numFmtId="4" fontId="77" fillId="70" borderId="59" applyNumberFormat="0" applyProtection="0">
      <alignment horizontal="right" vertical="center"/>
    </xf>
    <xf numFmtId="0" fontId="37" fillId="76" borderId="59" applyNumberFormat="0" applyProtection="0">
      <alignment horizontal="left" vertical="top" indent="1"/>
    </xf>
    <xf numFmtId="4" fontId="81" fillId="70" borderId="59" applyNumberFormat="0" applyProtection="0">
      <alignment horizontal="right" vertical="center"/>
    </xf>
    <xf numFmtId="0" fontId="42" fillId="32" borderId="0" applyNumberFormat="0" applyBorder="0" applyAlignment="0" applyProtection="0"/>
    <xf numFmtId="0" fontId="50" fillId="0" borderId="61" applyNumberFormat="0" applyFill="0" applyAlignment="0" applyProtection="0"/>
    <xf numFmtId="0" fontId="42" fillId="44" borderId="0" applyNumberFormat="0" applyBorder="0" applyAlignment="0" applyProtection="0"/>
    <xf numFmtId="0" fontId="15" fillId="47" borderId="57" applyNumberFormat="0" applyFont="0" applyAlignment="0" applyProtection="0"/>
    <xf numFmtId="0" fontId="15" fillId="75" borderId="59" applyNumberFormat="0" applyProtection="0">
      <alignment horizontal="left" vertical="top" indent="1"/>
    </xf>
    <xf numFmtId="0" fontId="15" fillId="76" borderId="59" applyNumberFormat="0" applyProtection="0">
      <alignment horizontal="left" vertical="top" indent="1"/>
    </xf>
    <xf numFmtId="0" fontId="15" fillId="77" borderId="59" applyNumberFormat="0" applyProtection="0">
      <alignment horizontal="left" vertical="top" indent="1"/>
    </xf>
    <xf numFmtId="0" fontId="15" fillId="78" borderId="59" applyNumberFormat="0" applyProtection="0">
      <alignment horizontal="left" vertical="top" indent="1"/>
    </xf>
    <xf numFmtId="0" fontId="15" fillId="63" borderId="60" applyNumberFormat="0">
      <protection locked="0"/>
    </xf>
    <xf numFmtId="0" fontId="2" fillId="0" borderId="0"/>
    <xf numFmtId="0" fontId="150" fillId="0" borderId="0"/>
    <xf numFmtId="0" fontId="151" fillId="0" borderId="0"/>
    <xf numFmtId="0" fontId="152" fillId="0" borderId="0"/>
    <xf numFmtId="0" fontId="1" fillId="0" borderId="0"/>
    <xf numFmtId="9" fontId="1" fillId="0" borderId="0" applyFont="0" applyFill="0" applyBorder="0" applyAlignment="0" applyProtection="0"/>
  </cellStyleXfs>
  <cellXfs count="432">
    <xf numFmtId="0" fontId="0" fillId="0" borderId="0" xfId="0"/>
    <xf numFmtId="0" fontId="13" fillId="0" borderId="0" xfId="0" applyFont="1"/>
    <xf numFmtId="0" fontId="18" fillId="0" borderId="0" xfId="0" applyFont="1"/>
    <xf numFmtId="0" fontId="18" fillId="0" borderId="2" xfId="0" applyFont="1" applyBorder="1"/>
    <xf numFmtId="0" fontId="29" fillId="0" borderId="0" xfId="0" applyFont="1"/>
    <xf numFmtId="3" fontId="29" fillId="0" borderId="0" xfId="0" applyNumberFormat="1" applyFont="1"/>
    <xf numFmtId="0" fontId="0" fillId="5" borderId="0" xfId="0" applyFill="1"/>
    <xf numFmtId="3" fontId="18" fillId="5" borderId="9" xfId="0" applyNumberFormat="1" applyFont="1" applyFill="1" applyBorder="1"/>
    <xf numFmtId="0" fontId="13" fillId="5" borderId="0" xfId="0" applyFont="1" applyFill="1"/>
    <xf numFmtId="0" fontId="12" fillId="5" borderId="0" xfId="0" applyFont="1" applyFill="1"/>
    <xf numFmtId="0" fontId="18" fillId="5" borderId="0" xfId="0" applyFont="1" applyFill="1"/>
    <xf numFmtId="165" fontId="20" fillId="0" borderId="9" xfId="0" applyNumberFormat="1" applyFont="1" applyBorder="1" applyAlignment="1">
      <alignment vertical="center"/>
    </xf>
    <xf numFmtId="166" fontId="18" fillId="5" borderId="3" xfId="0" applyNumberFormat="1" applyFont="1" applyFill="1" applyBorder="1"/>
    <xf numFmtId="0" fontId="8" fillId="5" borderId="0" xfId="0" applyFont="1" applyFill="1"/>
    <xf numFmtId="3" fontId="13" fillId="5" borderId="0" xfId="0" applyNumberFormat="1" applyFont="1" applyFill="1"/>
    <xf numFmtId="0" fontId="13" fillId="5" borderId="2" xfId="0" applyFont="1" applyFill="1" applyBorder="1"/>
    <xf numFmtId="0" fontId="4" fillId="5" borderId="0" xfId="0" applyFont="1" applyFill="1"/>
    <xf numFmtId="3" fontId="26" fillId="5" borderId="0" xfId="0" applyNumberFormat="1" applyFont="1" applyFill="1"/>
    <xf numFmtId="3" fontId="5" fillId="5" borderId="15" xfId="0" applyNumberFormat="1" applyFont="1" applyFill="1" applyBorder="1"/>
    <xf numFmtId="3" fontId="5" fillId="5" borderId="16" xfId="0" applyNumberFormat="1" applyFont="1" applyFill="1" applyBorder="1"/>
    <xf numFmtId="3" fontId="12" fillId="0" borderId="0" xfId="5" applyNumberFormat="1" applyFont="1"/>
    <xf numFmtId="41" fontId="0" fillId="0" borderId="0" xfId="0" applyNumberFormat="1"/>
    <xf numFmtId="3" fontId="5" fillId="5" borderId="41" xfId="0" applyNumberFormat="1" applyFont="1" applyFill="1" applyBorder="1" applyAlignment="1">
      <alignment horizontal="center" wrapText="1"/>
    </xf>
    <xf numFmtId="2" fontId="19" fillId="4" borderId="41" xfId="0" applyNumberFormat="1" applyFont="1" applyFill="1" applyBorder="1" applyAlignment="1">
      <alignment horizontal="center" vertical="center" wrapText="1"/>
    </xf>
    <xf numFmtId="0" fontId="13" fillId="3" borderId="41" xfId="0" applyFont="1" applyFill="1" applyBorder="1"/>
    <xf numFmtId="3" fontId="10" fillId="3" borderId="41" xfId="0" applyNumberFormat="1" applyFont="1" applyFill="1" applyBorder="1" applyAlignment="1">
      <alignment horizontal="center" wrapText="1"/>
    </xf>
    <xf numFmtId="3" fontId="12" fillId="5" borderId="41" xfId="0" applyNumberFormat="1" applyFont="1" applyFill="1" applyBorder="1"/>
    <xf numFmtId="2" fontId="18" fillId="5" borderId="0" xfId="0" applyNumberFormat="1" applyFont="1" applyFill="1"/>
    <xf numFmtId="2" fontId="13" fillId="5" borderId="0" xfId="0" applyNumberFormat="1" applyFont="1" applyFill="1"/>
    <xf numFmtId="3" fontId="17" fillId="5" borderId="0" xfId="0" applyNumberFormat="1" applyFont="1" applyFill="1" applyAlignment="1">
      <alignment horizontal="center" wrapText="1"/>
    </xf>
    <xf numFmtId="4" fontId="13" fillId="0" borderId="0" xfId="0" applyNumberFormat="1" applyFont="1"/>
    <xf numFmtId="0" fontId="13" fillId="0" borderId="0" xfId="0" applyFont="1" applyAlignment="1">
      <alignment horizontal="center"/>
    </xf>
    <xf numFmtId="4" fontId="106" fillId="0" borderId="0" xfId="0" applyNumberFormat="1" applyFont="1"/>
    <xf numFmtId="0" fontId="30" fillId="0" borderId="0" xfId="0" applyFont="1"/>
    <xf numFmtId="0" fontId="32" fillId="5" borderId="41" xfId="0" applyFont="1" applyFill="1" applyBorder="1" applyAlignment="1">
      <alignment horizontal="center" wrapText="1"/>
    </xf>
    <xf numFmtId="3" fontId="0" fillId="0" borderId="0" xfId="0" applyNumberFormat="1"/>
    <xf numFmtId="3" fontId="5" fillId="4" borderId="44" xfId="0" applyNumberFormat="1" applyFont="1" applyFill="1" applyBorder="1" applyAlignment="1">
      <alignment wrapText="1"/>
    </xf>
    <xf numFmtId="3" fontId="24" fillId="4" borderId="44" xfId="0" applyNumberFormat="1" applyFont="1" applyFill="1" applyBorder="1" applyAlignment="1">
      <alignment wrapText="1"/>
    </xf>
    <xf numFmtId="0" fontId="33" fillId="5" borderId="0" xfId="0" applyFont="1" applyFill="1" applyAlignment="1">
      <alignment horizontal="right"/>
    </xf>
    <xf numFmtId="3" fontId="4" fillId="5" borderId="0" xfId="0" applyNumberFormat="1" applyFont="1" applyFill="1"/>
    <xf numFmtId="0" fontId="5" fillId="5" borderId="41" xfId="0" applyFont="1" applyFill="1" applyBorder="1" applyAlignment="1">
      <alignment horizontal="center" wrapText="1"/>
    </xf>
    <xf numFmtId="0" fontId="115" fillId="0" borderId="0" xfId="0" applyFont="1"/>
    <xf numFmtId="3" fontId="8" fillId="5" borderId="0" xfId="0" applyNumberFormat="1" applyFont="1" applyFill="1"/>
    <xf numFmtId="3" fontId="14" fillId="5" borderId="0" xfId="0" applyNumberFormat="1" applyFont="1" applyFill="1"/>
    <xf numFmtId="0" fontId="5" fillId="5" borderId="45" xfId="0" applyFont="1" applyFill="1" applyBorder="1" applyAlignment="1">
      <alignment horizontal="center" wrapText="1"/>
    </xf>
    <xf numFmtId="49" fontId="5" fillId="5" borderId="45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43" fontId="13" fillId="0" borderId="0" xfId="0" applyNumberFormat="1" applyFont="1"/>
    <xf numFmtId="0" fontId="108" fillId="0" borderId="0" xfId="0" applyFont="1"/>
    <xf numFmtId="3" fontId="15" fillId="0" borderId="0" xfId="0" applyNumberFormat="1" applyFont="1"/>
    <xf numFmtId="164" fontId="13" fillId="0" borderId="0" xfId="0" applyNumberFormat="1" applyFont="1"/>
    <xf numFmtId="3" fontId="5" fillId="5" borderId="0" xfId="0" applyNumberFormat="1" applyFont="1" applyFill="1"/>
    <xf numFmtId="3" fontId="0" fillId="5" borderId="0" xfId="0" applyNumberFormat="1" applyFill="1"/>
    <xf numFmtId="0" fontId="13" fillId="5" borderId="54" xfId="0" applyFont="1" applyFill="1" applyBorder="1"/>
    <xf numFmtId="0" fontId="12" fillId="79" borderId="41" xfId="0" applyFont="1" applyFill="1" applyBorder="1" applyAlignment="1">
      <alignment horizontal="center"/>
    </xf>
    <xf numFmtId="3" fontId="17" fillId="3" borderId="41" xfId="0" applyNumberFormat="1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/>
    </xf>
    <xf numFmtId="0" fontId="18" fillId="0" borderId="60" xfId="0" applyFont="1" applyBorder="1"/>
    <xf numFmtId="3" fontId="12" fillId="0" borderId="60" xfId="0" applyNumberFormat="1" applyFont="1" applyBorder="1" applyAlignment="1">
      <alignment horizontal="right" wrapText="1"/>
    </xf>
    <xf numFmtId="3" fontId="12" fillId="5" borderId="60" xfId="0" applyNumberFormat="1" applyFont="1" applyFill="1" applyBorder="1" applyAlignment="1">
      <alignment horizontal="center" wrapText="1"/>
    </xf>
    <xf numFmtId="0" fontId="18" fillId="0" borderId="54" xfId="0" applyFont="1" applyBorder="1" applyAlignment="1">
      <alignment horizontal="center"/>
    </xf>
    <xf numFmtId="3" fontId="18" fillId="5" borderId="14" xfId="0" applyNumberFormat="1" applyFont="1" applyFill="1" applyBorder="1"/>
    <xf numFmtId="3" fontId="10" fillId="5" borderId="16" xfId="0" applyNumberFormat="1" applyFont="1" applyFill="1" applyBorder="1"/>
    <xf numFmtId="3" fontId="13" fillId="5" borderId="13" xfId="0" applyNumberFormat="1" applyFont="1" applyFill="1" applyBorder="1"/>
    <xf numFmtId="0" fontId="16" fillId="5" borderId="0" xfId="0" applyFont="1" applyFill="1"/>
    <xf numFmtId="3" fontId="13" fillId="5" borderId="11" xfId="0" applyNumberFormat="1" applyFont="1" applyFill="1" applyBorder="1"/>
    <xf numFmtId="3" fontId="13" fillId="5" borderId="9" xfId="0" applyNumberFormat="1" applyFont="1" applyFill="1" applyBorder="1"/>
    <xf numFmtId="3" fontId="13" fillId="5" borderId="14" xfId="0" applyNumberFormat="1" applyFont="1" applyFill="1" applyBorder="1"/>
    <xf numFmtId="3" fontId="125" fillId="5" borderId="9" xfId="0" applyNumberFormat="1" applyFont="1" applyFill="1" applyBorder="1"/>
    <xf numFmtId="3" fontId="125" fillId="5" borderId="14" xfId="0" applyNumberFormat="1" applyFont="1" applyFill="1" applyBorder="1"/>
    <xf numFmtId="165" fontId="18" fillId="0" borderId="0" xfId="0" applyNumberFormat="1" applyFont="1"/>
    <xf numFmtId="0" fontId="10" fillId="0" borderId="60" xfId="0" applyFont="1" applyBorder="1" applyAlignment="1">
      <alignment horizontal="center" wrapText="1"/>
    </xf>
    <xf numFmtId="3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28" fillId="0" borderId="9" xfId="472" applyFont="1" applyBorder="1" applyAlignment="1">
      <alignment horizontal="left" vertical="center" wrapText="1"/>
    </xf>
    <xf numFmtId="3" fontId="13" fillId="0" borderId="14" xfId="0" applyNumberFormat="1" applyFont="1" applyBorder="1" applyAlignment="1">
      <alignment vertical="center" wrapText="1"/>
    </xf>
    <xf numFmtId="3" fontId="13" fillId="5" borderId="9" xfId="0" applyNumberFormat="1" applyFont="1" applyFill="1" applyBorder="1" applyAlignment="1">
      <alignment vertical="center"/>
    </xf>
    <xf numFmtId="0" fontId="108" fillId="0" borderId="60" xfId="0" applyFont="1" applyBorder="1"/>
    <xf numFmtId="0" fontId="27" fillId="0" borderId="60" xfId="472" applyFont="1" applyBorder="1" applyAlignment="1">
      <alignment horizontal="center" vertical="center" wrapText="1"/>
    </xf>
    <xf numFmtId="0" fontId="10" fillId="81" borderId="60" xfId="0" applyFont="1" applyFill="1" applyBorder="1" applyAlignment="1">
      <alignment horizontal="center" wrapText="1"/>
    </xf>
    <xf numFmtId="0" fontId="104" fillId="82" borderId="60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9" xfId="0" applyFont="1" applyBorder="1"/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0" fontId="10" fillId="0" borderId="60" xfId="0" applyFont="1" applyBorder="1" applyAlignment="1">
      <alignment horizontal="right" wrapText="1"/>
    </xf>
    <xf numFmtId="0" fontId="13" fillId="0" borderId="64" xfId="0" applyFont="1" applyBorder="1"/>
    <xf numFmtId="165" fontId="12" fillId="82" borderId="60" xfId="0" applyNumberFormat="1" applyFont="1" applyFill="1" applyBorder="1"/>
    <xf numFmtId="174" fontId="27" fillId="0" borderId="60" xfId="472" applyNumberFormat="1" applyFont="1" applyBorder="1" applyAlignment="1">
      <alignment horizontal="center" vertical="center" wrapText="1"/>
    </xf>
    <xf numFmtId="165" fontId="12" fillId="82" borderId="60" xfId="0" applyNumberFormat="1" applyFont="1" applyFill="1" applyBorder="1" applyAlignment="1">
      <alignment horizontal="center" wrapText="1"/>
    </xf>
    <xf numFmtId="3" fontId="18" fillId="5" borderId="11" xfId="0" applyNumberFormat="1" applyFont="1" applyFill="1" applyBorder="1"/>
    <xf numFmtId="165" fontId="20" fillId="0" borderId="64" xfId="0" applyNumberFormat="1" applyFont="1" applyBorder="1" applyAlignment="1">
      <alignment vertical="center"/>
    </xf>
    <xf numFmtId="166" fontId="18" fillId="5" borderId="65" xfId="0" applyNumberFormat="1" applyFont="1" applyFill="1" applyBorder="1"/>
    <xf numFmtId="0" fontId="18" fillId="0" borderId="60" xfId="0" applyFont="1" applyBorder="1" applyAlignment="1">
      <alignment horizontal="left"/>
    </xf>
    <xf numFmtId="0" fontId="8" fillId="5" borderId="60" xfId="0" applyFont="1" applyFill="1" applyBorder="1"/>
    <xf numFmtId="0" fontId="8" fillId="5" borderId="48" xfId="0" applyFont="1" applyFill="1" applyBorder="1"/>
    <xf numFmtId="3" fontId="24" fillId="5" borderId="44" xfId="0" applyNumberFormat="1" applyFont="1" applyFill="1" applyBorder="1" applyAlignment="1">
      <alignment wrapText="1"/>
    </xf>
    <xf numFmtId="0" fontId="15" fillId="5" borderId="0" xfId="0" applyFont="1" applyFill="1"/>
    <xf numFmtId="0" fontId="21" fillId="5" borderId="41" xfId="0" applyFont="1" applyFill="1" applyBorder="1" applyAlignment="1">
      <alignment horizontal="center"/>
    </xf>
    <xf numFmtId="173" fontId="110" fillId="5" borderId="0" xfId="0" applyNumberFormat="1" applyFont="1" applyFill="1"/>
    <xf numFmtId="0" fontId="5" fillId="5" borderId="44" xfId="0" applyFont="1" applyFill="1" applyBorder="1" applyAlignment="1">
      <alignment wrapText="1"/>
    </xf>
    <xf numFmtId="3" fontId="13" fillId="5" borderId="53" xfId="0" applyNumberFormat="1" applyFont="1" applyFill="1" applyBorder="1"/>
    <xf numFmtId="3" fontId="13" fillId="5" borderId="12" xfId="0" applyNumberFormat="1" applyFont="1" applyFill="1" applyBorder="1"/>
    <xf numFmtId="3" fontId="13" fillId="5" borderId="54" xfId="0" applyNumberFormat="1" applyFont="1" applyFill="1" applyBorder="1"/>
    <xf numFmtId="3" fontId="13" fillId="5" borderId="2" xfId="0" applyNumberFormat="1" applyFont="1" applyFill="1" applyBorder="1"/>
    <xf numFmtId="3" fontId="13" fillId="5" borderId="4" xfId="0" applyNumberFormat="1" applyFont="1" applyFill="1" applyBorder="1"/>
    <xf numFmtId="41" fontId="18" fillId="5" borderId="9" xfId="0" applyNumberFormat="1" applyFont="1" applyFill="1" applyBorder="1"/>
    <xf numFmtId="41" fontId="18" fillId="5" borderId="11" xfId="0" applyNumberFormat="1" applyFont="1" applyFill="1" applyBorder="1"/>
    <xf numFmtId="41" fontId="18" fillId="5" borderId="14" xfId="0" applyNumberFormat="1" applyFont="1" applyFill="1" applyBorder="1"/>
    <xf numFmtId="3" fontId="17" fillId="3" borderId="67" xfId="0" applyNumberFormat="1" applyFont="1" applyFill="1" applyBorder="1" applyAlignment="1">
      <alignment horizontal="center" vertical="center" wrapText="1"/>
    </xf>
    <xf numFmtId="41" fontId="12" fillId="5" borderId="60" xfId="0" applyNumberFormat="1" applyFont="1" applyFill="1" applyBorder="1" applyAlignment="1">
      <alignment vertical="center"/>
    </xf>
    <xf numFmtId="0" fontId="129" fillId="0" borderId="60" xfId="0" applyFont="1" applyBorder="1" applyAlignment="1">
      <alignment horizontal="center" vertical="center" wrapText="1"/>
    </xf>
    <xf numFmtId="0" fontId="131" fillId="0" borderId="60" xfId="0" applyFont="1" applyBorder="1" applyAlignment="1">
      <alignment horizontal="center" vertical="center" wrapText="1"/>
    </xf>
    <xf numFmtId="2" fontId="19" fillId="0" borderId="68" xfId="0" applyNumberFormat="1" applyFont="1" applyBorder="1" applyAlignment="1">
      <alignment horizontal="center" vertical="center" wrapText="1"/>
    </xf>
    <xf numFmtId="165" fontId="20" fillId="0" borderId="7" xfId="0" applyNumberFormat="1" applyFont="1" applyBorder="1" applyAlignment="1">
      <alignment vertical="center"/>
    </xf>
    <xf numFmtId="166" fontId="18" fillId="5" borderId="8" xfId="0" applyNumberFormat="1" applyFont="1" applyFill="1" applyBorder="1"/>
    <xf numFmtId="2" fontId="19" fillId="0" borderId="60" xfId="0" applyNumberFormat="1" applyFont="1" applyBorder="1" applyAlignment="1">
      <alignment horizontal="right" vertical="center" wrapText="1"/>
    </xf>
    <xf numFmtId="165" fontId="19" fillId="0" borderId="60" xfId="0" applyNumberFormat="1" applyFont="1" applyBorder="1" applyAlignment="1">
      <alignment vertical="center"/>
    </xf>
    <xf numFmtId="166" fontId="12" fillId="5" borderId="60" xfId="0" applyNumberFormat="1" applyFont="1" applyFill="1" applyBorder="1"/>
    <xf numFmtId="3" fontId="133" fillId="0" borderId="0" xfId="0" applyNumberFormat="1" applyFont="1"/>
    <xf numFmtId="0" fontId="111" fillId="0" borderId="0" xfId="0" applyFont="1" applyAlignment="1">
      <alignment horizontal="center" wrapText="1"/>
    </xf>
    <xf numFmtId="3" fontId="124" fillId="5" borderId="0" xfId="0" applyNumberFormat="1" applyFont="1" applyFill="1"/>
    <xf numFmtId="3" fontId="125" fillId="5" borderId="0" xfId="0" applyNumberFormat="1" applyFont="1" applyFill="1"/>
    <xf numFmtId="3" fontId="119" fillId="5" borderId="0" xfId="0" applyNumberFormat="1" applyFont="1" applyFill="1"/>
    <xf numFmtId="0" fontId="139" fillId="5" borderId="41" xfId="0" applyFont="1" applyFill="1" applyBorder="1" applyAlignment="1">
      <alignment horizontal="center" wrapText="1"/>
    </xf>
    <xf numFmtId="0" fontId="0" fillId="5" borderId="44" xfId="0" applyFill="1" applyBorder="1"/>
    <xf numFmtId="0" fontId="16" fillId="5" borderId="45" xfId="0" applyFont="1" applyFill="1" applyBorder="1"/>
    <xf numFmtId="3" fontId="122" fillId="5" borderId="75" xfId="0" applyNumberFormat="1" applyFont="1" applyFill="1" applyBorder="1"/>
    <xf numFmtId="3" fontId="10" fillId="5" borderId="75" xfId="0" applyNumberFormat="1" applyFont="1" applyFill="1" applyBorder="1"/>
    <xf numFmtId="3" fontId="4" fillId="5" borderId="13" xfId="0" applyNumberFormat="1" applyFont="1" applyFill="1" applyBorder="1"/>
    <xf numFmtId="0" fontId="123" fillId="5" borderId="47" xfId="0" applyFont="1" applyFill="1" applyBorder="1"/>
    <xf numFmtId="0" fontId="123" fillId="5" borderId="46" xfId="0" applyFont="1" applyFill="1" applyBorder="1"/>
    <xf numFmtId="0" fontId="16" fillId="5" borderId="46" xfId="0" applyFont="1" applyFill="1" applyBorder="1"/>
    <xf numFmtId="3" fontId="138" fillId="5" borderId="11" xfId="0" applyNumberFormat="1" applyFont="1" applyFill="1" applyBorder="1"/>
    <xf numFmtId="3" fontId="105" fillId="5" borderId="52" xfId="0" applyNumberFormat="1" applyFont="1" applyFill="1" applyBorder="1"/>
    <xf numFmtId="3" fontId="138" fillId="5" borderId="9" xfId="0" applyNumberFormat="1" applyFont="1" applyFill="1" applyBorder="1"/>
    <xf numFmtId="3" fontId="105" fillId="5" borderId="3" xfId="0" applyNumberFormat="1" applyFont="1" applyFill="1" applyBorder="1"/>
    <xf numFmtId="3" fontId="138" fillId="5" borderId="14" xfId="0" applyNumberFormat="1" applyFont="1" applyFill="1" applyBorder="1"/>
    <xf numFmtId="3" fontId="105" fillId="5" borderId="5" xfId="0" applyNumberFormat="1" applyFont="1" applyFill="1" applyBorder="1"/>
    <xf numFmtId="9" fontId="137" fillId="0" borderId="73" xfId="0" applyNumberFormat="1" applyFont="1" applyBorder="1" applyAlignment="1">
      <alignment horizontal="center"/>
    </xf>
    <xf numFmtId="3" fontId="13" fillId="5" borderId="55" xfId="0" applyNumberFormat="1" applyFont="1" applyFill="1" applyBorder="1"/>
    <xf numFmtId="3" fontId="13" fillId="5" borderId="10" xfId="0" applyNumberFormat="1" applyFont="1" applyFill="1" applyBorder="1"/>
    <xf numFmtId="3" fontId="13" fillId="5" borderId="17" xfId="0" applyNumberFormat="1" applyFont="1" applyFill="1" applyBorder="1"/>
    <xf numFmtId="3" fontId="10" fillId="5" borderId="77" xfId="0" applyNumberFormat="1" applyFont="1" applyFill="1" applyBorder="1"/>
    <xf numFmtId="3" fontId="28" fillId="5" borderId="11" xfId="0" applyNumberFormat="1" applyFont="1" applyFill="1" applyBorder="1"/>
    <xf numFmtId="3" fontId="28" fillId="5" borderId="9" xfId="0" applyNumberFormat="1" applyFont="1" applyFill="1" applyBorder="1"/>
    <xf numFmtId="3" fontId="28" fillId="5" borderId="14" xfId="0" applyNumberFormat="1" applyFont="1" applyFill="1" applyBorder="1"/>
    <xf numFmtId="3" fontId="105" fillId="5" borderId="11" xfId="0" applyNumberFormat="1" applyFont="1" applyFill="1" applyBorder="1"/>
    <xf numFmtId="3" fontId="10" fillId="5" borderId="11" xfId="0" applyNumberFormat="1" applyFont="1" applyFill="1" applyBorder="1"/>
    <xf numFmtId="3" fontId="105" fillId="5" borderId="9" xfId="0" applyNumberFormat="1" applyFont="1" applyFill="1" applyBorder="1"/>
    <xf numFmtId="3" fontId="10" fillId="5" borderId="9" xfId="0" applyNumberFormat="1" applyFont="1" applyFill="1" applyBorder="1"/>
    <xf numFmtId="3" fontId="105" fillId="5" borderId="14" xfId="0" applyNumberFormat="1" applyFont="1" applyFill="1" applyBorder="1"/>
    <xf numFmtId="3" fontId="10" fillId="5" borderId="14" xfId="0" applyNumberFormat="1" applyFont="1" applyFill="1" applyBorder="1"/>
    <xf numFmtId="0" fontId="139" fillId="5" borderId="78" xfId="0" applyFont="1" applyFill="1" applyBorder="1" applyAlignment="1">
      <alignment horizontal="center" wrapText="1"/>
    </xf>
    <xf numFmtId="3" fontId="10" fillId="5" borderId="79" xfId="0" applyNumberFormat="1" applyFont="1" applyFill="1" applyBorder="1"/>
    <xf numFmtId="3" fontId="17" fillId="5" borderId="80" xfId="0" applyNumberFormat="1" applyFont="1" applyFill="1" applyBorder="1"/>
    <xf numFmtId="0" fontId="32" fillId="80" borderId="70" xfId="0" applyFont="1" applyFill="1" applyBorder="1" applyAlignment="1">
      <alignment horizontal="center" wrapText="1"/>
    </xf>
    <xf numFmtId="0" fontId="5" fillId="80" borderId="45" xfId="0" applyFont="1" applyFill="1" applyBorder="1" applyAlignment="1">
      <alignment horizontal="center" wrapText="1"/>
    </xf>
    <xf numFmtId="0" fontId="5" fillId="80" borderId="70" xfId="0" applyFont="1" applyFill="1" applyBorder="1" applyAlignment="1">
      <alignment horizontal="center" wrapText="1"/>
    </xf>
    <xf numFmtId="3" fontId="142" fillId="5" borderId="11" xfId="0" applyNumberFormat="1" applyFont="1" applyFill="1" applyBorder="1"/>
    <xf numFmtId="3" fontId="142" fillId="5" borderId="9" xfId="0" applyNumberFormat="1" applyFont="1" applyFill="1" applyBorder="1"/>
    <xf numFmtId="3" fontId="142" fillId="5" borderId="14" xfId="0" applyNumberFormat="1" applyFont="1" applyFill="1" applyBorder="1"/>
    <xf numFmtId="3" fontId="138" fillId="5" borderId="54" xfId="0" applyNumberFormat="1" applyFont="1" applyFill="1" applyBorder="1"/>
    <xf numFmtId="3" fontId="17" fillId="5" borderId="75" xfId="0" applyNumberFormat="1" applyFont="1" applyFill="1" applyBorder="1"/>
    <xf numFmtId="3" fontId="138" fillId="5" borderId="2" xfId="0" applyNumberFormat="1" applyFont="1" applyFill="1" applyBorder="1"/>
    <xf numFmtId="3" fontId="138" fillId="5" borderId="4" xfId="0" applyNumberFormat="1" applyFont="1" applyFill="1" applyBorder="1"/>
    <xf numFmtId="174" fontId="13" fillId="0" borderId="6" xfId="0" applyNumberFormat="1" applyFont="1" applyBorder="1"/>
    <xf numFmtId="0" fontId="10" fillId="0" borderId="41" xfId="0" applyFont="1" applyBorder="1" applyAlignment="1">
      <alignment horizontal="center" vertical="center" wrapText="1"/>
    </xf>
    <xf numFmtId="0" fontId="104" fillId="82" borderId="41" xfId="0" applyFont="1" applyFill="1" applyBorder="1" applyAlignment="1">
      <alignment horizontal="center" vertical="center" wrapText="1"/>
    </xf>
    <xf numFmtId="3" fontId="10" fillId="5" borderId="60" xfId="0" applyNumberFormat="1" applyFont="1" applyFill="1" applyBorder="1" applyAlignment="1">
      <alignment horizontal="right"/>
    </xf>
    <xf numFmtId="41" fontId="10" fillId="5" borderId="60" xfId="0" applyNumberFormat="1" applyFont="1" applyFill="1" applyBorder="1"/>
    <xf numFmtId="41" fontId="12" fillId="5" borderId="0" xfId="0" applyNumberFormat="1" applyFont="1" applyFill="1" applyAlignment="1">
      <alignment vertical="center"/>
    </xf>
    <xf numFmtId="0" fontId="5" fillId="83" borderId="69" xfId="0" applyFont="1" applyFill="1" applyBorder="1" applyAlignment="1">
      <alignment horizontal="center" wrapText="1"/>
    </xf>
    <xf numFmtId="0" fontId="0" fillId="83" borderId="44" xfId="0" applyFill="1" applyBorder="1"/>
    <xf numFmtId="3" fontId="10" fillId="83" borderId="75" xfId="0" applyNumberFormat="1" applyFont="1" applyFill="1" applyBorder="1"/>
    <xf numFmtId="0" fontId="16" fillId="83" borderId="45" xfId="0" applyFont="1" applyFill="1" applyBorder="1"/>
    <xf numFmtId="3" fontId="10" fillId="83" borderId="11" xfId="0" applyNumberFormat="1" applyFont="1" applyFill="1" applyBorder="1"/>
    <xf numFmtId="3" fontId="10" fillId="83" borderId="9" xfId="0" applyNumberFormat="1" applyFont="1" applyFill="1" applyBorder="1"/>
    <xf numFmtId="3" fontId="10" fillId="83" borderId="14" xfId="0" applyNumberFormat="1" applyFont="1" applyFill="1" applyBorder="1"/>
    <xf numFmtId="9" fontId="0" fillId="0" borderId="0" xfId="0" applyNumberFormat="1"/>
    <xf numFmtId="41" fontId="0" fillId="5" borderId="0" xfId="0" applyNumberFormat="1" applyFill="1"/>
    <xf numFmtId="0" fontId="5" fillId="5" borderId="60" xfId="0" applyFont="1" applyFill="1" applyBorder="1" applyAlignment="1">
      <alignment horizontal="center" wrapText="1"/>
    </xf>
    <xf numFmtId="41" fontId="144" fillId="5" borderId="0" xfId="0" applyNumberFormat="1" applyFont="1" applyFill="1"/>
    <xf numFmtId="174" fontId="13" fillId="0" borderId="0" xfId="0" applyNumberFormat="1" applyFont="1"/>
    <xf numFmtId="0" fontId="13" fillId="0" borderId="41" xfId="0" applyFont="1" applyBorder="1"/>
    <xf numFmtId="0" fontId="10" fillId="0" borderId="41" xfId="0" applyFont="1" applyBorder="1"/>
    <xf numFmtId="174" fontId="124" fillId="0" borderId="41" xfId="0" applyNumberFormat="1" applyFont="1" applyBorder="1"/>
    <xf numFmtId="0" fontId="31" fillId="5" borderId="0" xfId="0" applyFont="1" applyFill="1"/>
    <xf numFmtId="0" fontId="120" fillId="5" borderId="0" xfId="0" applyFont="1" applyFill="1"/>
    <xf numFmtId="3" fontId="121" fillId="5" borderId="0" xfId="0" applyNumberFormat="1" applyFont="1" applyFill="1"/>
    <xf numFmtId="3" fontId="18" fillId="5" borderId="0" xfId="0" applyNumberFormat="1" applyFont="1" applyFill="1"/>
    <xf numFmtId="165" fontId="132" fillId="82" borderId="8" xfId="0" applyNumberFormat="1" applyFont="1" applyFill="1" applyBorder="1"/>
    <xf numFmtId="0" fontId="125" fillId="5" borderId="44" xfId="0" applyFont="1" applyFill="1" applyBorder="1"/>
    <xf numFmtId="41" fontId="135" fillId="5" borderId="60" xfId="0" applyNumberFormat="1" applyFont="1" applyFill="1" applyBorder="1" applyAlignment="1">
      <alignment vertical="center"/>
    </xf>
    <xf numFmtId="0" fontId="5" fillId="5" borderId="66" xfId="0" applyFont="1" applyFill="1" applyBorder="1" applyAlignment="1">
      <alignment horizontal="center" wrapText="1"/>
    </xf>
    <xf numFmtId="0" fontId="0" fillId="79" borderId="84" xfId="0" applyFill="1" applyBorder="1"/>
    <xf numFmtId="3" fontId="13" fillId="0" borderId="11" xfId="0" applyNumberFormat="1" applyFont="1" applyBorder="1" applyAlignment="1">
      <alignment vertical="center"/>
    </xf>
    <xf numFmtId="41" fontId="12" fillId="5" borderId="0" xfId="0" applyNumberFormat="1" applyFont="1" applyFill="1"/>
    <xf numFmtId="0" fontId="13" fillId="5" borderId="60" xfId="0" applyFont="1" applyFill="1" applyBorder="1"/>
    <xf numFmtId="0" fontId="10" fillId="5" borderId="60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173" fontId="0" fillId="5" borderId="0" xfId="0" applyNumberFormat="1" applyFill="1"/>
    <xf numFmtId="0" fontId="138" fillId="5" borderId="0" xfId="0" applyFont="1" applyFill="1"/>
    <xf numFmtId="0" fontId="156" fillId="5" borderId="0" xfId="0" applyFont="1" applyFill="1"/>
    <xf numFmtId="166" fontId="18" fillId="5" borderId="54" xfId="0" applyNumberFormat="1" applyFont="1" applyFill="1" applyBorder="1"/>
    <xf numFmtId="166" fontId="18" fillId="5" borderId="2" xfId="0" applyNumberFormat="1" applyFont="1" applyFill="1" applyBorder="1"/>
    <xf numFmtId="166" fontId="12" fillId="5" borderId="66" xfId="0" applyNumberFormat="1" applyFont="1" applyFill="1" applyBorder="1"/>
    <xf numFmtId="2" fontId="19" fillId="4" borderId="87" xfId="0" applyNumberFormat="1" applyFont="1" applyFill="1" applyBorder="1" applyAlignment="1">
      <alignment horizontal="center" vertical="center" wrapText="1"/>
    </xf>
    <xf numFmtId="166" fontId="12" fillId="5" borderId="49" xfId="0" applyNumberFormat="1" applyFont="1" applyFill="1" applyBorder="1"/>
    <xf numFmtId="166" fontId="18" fillId="5" borderId="63" xfId="0" applyNumberFormat="1" applyFont="1" applyFill="1" applyBorder="1"/>
    <xf numFmtId="166" fontId="135" fillId="5" borderId="8" xfId="0" applyNumberFormat="1" applyFont="1" applyFill="1" applyBorder="1"/>
    <xf numFmtId="166" fontId="135" fillId="5" borderId="3" xfId="0" applyNumberFormat="1" applyFont="1" applyFill="1" applyBorder="1"/>
    <xf numFmtId="166" fontId="135" fillId="5" borderId="65" xfId="0" applyNumberFormat="1" applyFont="1" applyFill="1" applyBorder="1"/>
    <xf numFmtId="166" fontId="135" fillId="5" borderId="60" xfId="0" applyNumberFormat="1" applyFont="1" applyFill="1" applyBorder="1"/>
    <xf numFmtId="41" fontId="18" fillId="5" borderId="52" xfId="0" applyNumberFormat="1" applyFont="1" applyFill="1" applyBorder="1"/>
    <xf numFmtId="41" fontId="18" fillId="5" borderId="3" xfId="0" applyNumberFormat="1" applyFont="1" applyFill="1" applyBorder="1"/>
    <xf numFmtId="41" fontId="18" fillId="5" borderId="5" xfId="0" applyNumberFormat="1" applyFont="1" applyFill="1" applyBorder="1"/>
    <xf numFmtId="0" fontId="10" fillId="3" borderId="60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vertical="center"/>
    </xf>
    <xf numFmtId="0" fontId="13" fillId="3" borderId="66" xfId="0" applyFont="1" applyFill="1" applyBorder="1" applyAlignment="1">
      <alignment vertical="center"/>
    </xf>
    <xf numFmtId="0" fontId="10" fillId="3" borderId="41" xfId="0" applyFont="1" applyFill="1" applyBorder="1" applyAlignment="1">
      <alignment horizontal="center" vertical="center" wrapText="1"/>
    </xf>
    <xf numFmtId="3" fontId="8" fillId="5" borderId="60" xfId="0" applyNumberFormat="1" applyFont="1" applyFill="1" applyBorder="1"/>
    <xf numFmtId="3" fontId="154" fillId="5" borderId="60" xfId="0" applyNumberFormat="1" applyFont="1" applyFill="1" applyBorder="1"/>
    <xf numFmtId="3" fontId="13" fillId="5" borderId="7" xfId="0" applyNumberFormat="1" applyFont="1" applyFill="1" applyBorder="1"/>
    <xf numFmtId="0" fontId="32" fillId="5" borderId="66" xfId="0" applyFont="1" applyFill="1" applyBorder="1" applyAlignment="1">
      <alignment horizontal="center" wrapText="1"/>
    </xf>
    <xf numFmtId="0" fontId="0" fillId="5" borderId="88" xfId="0" applyFill="1" applyBorder="1"/>
    <xf numFmtId="3" fontId="125" fillId="5" borderId="12" xfId="0" applyNumberFormat="1" applyFont="1" applyFill="1" applyBorder="1"/>
    <xf numFmtId="3" fontId="104" fillId="5" borderId="12" xfId="0" applyNumberFormat="1" applyFont="1" applyFill="1" applyBorder="1"/>
    <xf numFmtId="3" fontId="125" fillId="5" borderId="62" xfId="0" applyNumberFormat="1" applyFont="1" applyFill="1" applyBorder="1"/>
    <xf numFmtId="0" fontId="4" fillId="5" borderId="86" xfId="0" applyFont="1" applyFill="1" applyBorder="1" applyAlignment="1">
      <alignment horizontal="center" wrapText="1"/>
    </xf>
    <xf numFmtId="0" fontId="8" fillId="0" borderId="73" xfId="0" applyFont="1" applyBorder="1"/>
    <xf numFmtId="3" fontId="13" fillId="5" borderId="76" xfId="0" applyNumberFormat="1" applyFont="1" applyFill="1" applyBorder="1"/>
    <xf numFmtId="0" fontId="16" fillId="5" borderId="70" xfId="0" applyFont="1" applyFill="1" applyBorder="1"/>
    <xf numFmtId="0" fontId="4" fillId="5" borderId="89" xfId="0" applyFont="1" applyFill="1" applyBorder="1" applyAlignment="1">
      <alignment horizontal="center" wrapText="1"/>
    </xf>
    <xf numFmtId="0" fontId="4" fillId="5" borderId="60" xfId="0" applyFont="1" applyFill="1" applyBorder="1" applyAlignment="1">
      <alignment horizontal="center" wrapText="1"/>
    </xf>
    <xf numFmtId="0" fontId="141" fillId="5" borderId="60" xfId="0" applyFont="1" applyFill="1" applyBorder="1" applyAlignment="1">
      <alignment horizontal="center" wrapText="1"/>
    </xf>
    <xf numFmtId="0" fontId="139" fillId="5" borderId="60" xfId="0" applyFont="1" applyFill="1" applyBorder="1" applyAlignment="1">
      <alignment horizontal="center" wrapText="1"/>
    </xf>
    <xf numFmtId="0" fontId="140" fillId="5" borderId="60" xfId="0" applyFont="1" applyFill="1" applyBorder="1" applyAlignment="1">
      <alignment horizontal="center" wrapText="1"/>
    </xf>
    <xf numFmtId="9" fontId="137" fillId="0" borderId="90" xfId="0" applyNumberFormat="1" applyFont="1" applyBorder="1" applyAlignment="1">
      <alignment horizontal="center"/>
    </xf>
    <xf numFmtId="9" fontId="137" fillId="0" borderId="0" xfId="0" applyNumberFormat="1" applyFont="1" applyAlignment="1">
      <alignment horizontal="center"/>
    </xf>
    <xf numFmtId="9" fontId="137" fillId="0" borderId="87" xfId="0" applyNumberFormat="1" applyFont="1" applyBorder="1" applyAlignment="1">
      <alignment horizontal="center"/>
    </xf>
    <xf numFmtId="0" fontId="0" fillId="5" borderId="87" xfId="0" applyFill="1" applyBorder="1"/>
    <xf numFmtId="0" fontId="0" fillId="5" borderId="91" xfId="0" applyFill="1" applyBorder="1"/>
    <xf numFmtId="3" fontId="10" fillId="5" borderId="15" xfId="0" applyNumberFormat="1" applyFont="1" applyFill="1" applyBorder="1"/>
    <xf numFmtId="0" fontId="123" fillId="5" borderId="92" xfId="0" applyFont="1" applyFill="1" applyBorder="1"/>
    <xf numFmtId="0" fontId="16" fillId="5" borderId="93" xfId="0" applyFont="1" applyFill="1" applyBorder="1"/>
    <xf numFmtId="3" fontId="13" fillId="5" borderId="94" xfId="0" applyNumberFormat="1" applyFont="1" applyFill="1" applyBorder="1"/>
    <xf numFmtId="3" fontId="13" fillId="5" borderId="95" xfId="0" applyNumberFormat="1" applyFont="1" applyFill="1" applyBorder="1"/>
    <xf numFmtId="3" fontId="13" fillId="5" borderId="96" xfId="0" applyNumberFormat="1" applyFont="1" applyFill="1" applyBorder="1"/>
    <xf numFmtId="3" fontId="13" fillId="5" borderId="97" xfId="0" applyNumberFormat="1" applyFont="1" applyFill="1" applyBorder="1"/>
    <xf numFmtId="3" fontId="13" fillId="5" borderId="98" xfId="0" applyNumberFormat="1" applyFont="1" applyFill="1" applyBorder="1"/>
    <xf numFmtId="3" fontId="13" fillId="5" borderId="99" xfId="0" applyNumberFormat="1" applyFont="1" applyFill="1" applyBorder="1"/>
    <xf numFmtId="0" fontId="0" fillId="5" borderId="47" xfId="0" applyFill="1" applyBorder="1"/>
    <xf numFmtId="0" fontId="112" fillId="0" borderId="101" xfId="0" applyFont="1" applyBorder="1" applyAlignment="1">
      <alignment horizontal="center"/>
    </xf>
    <xf numFmtId="0" fontId="110" fillId="0" borderId="101" xfId="0" applyFont="1" applyBorder="1" applyAlignment="1">
      <alignment horizontal="center"/>
    </xf>
    <xf numFmtId="2" fontId="117" fillId="4" borderId="41" xfId="0" applyNumberFormat="1" applyFont="1" applyFill="1" applyBorder="1" applyAlignment="1">
      <alignment horizontal="center" vertical="center" wrapText="1"/>
    </xf>
    <xf numFmtId="3" fontId="12" fillId="4" borderId="60" xfId="0" applyNumberFormat="1" applyFont="1" applyFill="1" applyBorder="1" applyAlignment="1">
      <alignment horizontal="center" wrapText="1"/>
    </xf>
    <xf numFmtId="173" fontId="13" fillId="5" borderId="0" xfId="0" applyNumberFormat="1" applyFont="1" applyFill="1"/>
    <xf numFmtId="3" fontId="18" fillId="5" borderId="52" xfId="0" applyNumberFormat="1" applyFont="1" applyFill="1" applyBorder="1"/>
    <xf numFmtId="3" fontId="18" fillId="5" borderId="3" xfId="0" applyNumberFormat="1" applyFont="1" applyFill="1" applyBorder="1"/>
    <xf numFmtId="3" fontId="18" fillId="5" borderId="5" xfId="0" applyNumberFormat="1" applyFont="1" applyFill="1" applyBorder="1"/>
    <xf numFmtId="0" fontId="63" fillId="5" borderId="0" xfId="0" applyFont="1" applyFill="1"/>
    <xf numFmtId="40" fontId="155" fillId="84" borderId="0" xfId="1025" applyNumberFormat="1" applyFont="1" applyFill="1" applyAlignment="1">
      <alignment horizontal="right" vertical="center"/>
    </xf>
    <xf numFmtId="0" fontId="18" fillId="0" borderId="0" xfId="0" applyFont="1" applyAlignment="1">
      <alignment horizontal="center"/>
    </xf>
    <xf numFmtId="3" fontId="124" fillId="5" borderId="45" xfId="0" applyNumberFormat="1" applyFont="1" applyFill="1" applyBorder="1"/>
    <xf numFmtId="0" fontId="159" fillId="5" borderId="0" xfId="0" applyFont="1" applyFill="1"/>
    <xf numFmtId="3" fontId="5" fillId="5" borderId="75" xfId="0" applyNumberFormat="1" applyFont="1" applyFill="1" applyBorder="1"/>
    <xf numFmtId="3" fontId="10" fillId="5" borderId="104" xfId="0" applyNumberFormat="1" applyFont="1" applyFill="1" applyBorder="1"/>
    <xf numFmtId="3" fontId="10" fillId="5" borderId="105" xfId="0" applyNumberFormat="1" applyFont="1" applyFill="1" applyBorder="1"/>
    <xf numFmtId="3" fontId="10" fillId="5" borderId="80" xfId="0" applyNumberFormat="1" applyFont="1" applyFill="1" applyBorder="1"/>
    <xf numFmtId="0" fontId="13" fillId="5" borderId="63" xfId="0" applyFont="1" applyFill="1" applyBorder="1"/>
    <xf numFmtId="3" fontId="13" fillId="5" borderId="64" xfId="0" applyNumberFormat="1" applyFont="1" applyFill="1" applyBorder="1"/>
    <xf numFmtId="3" fontId="125" fillId="5" borderId="64" xfId="0" applyNumberFormat="1" applyFont="1" applyFill="1" applyBorder="1"/>
    <xf numFmtId="0" fontId="4" fillId="5" borderId="60" xfId="0" applyFont="1" applyFill="1" applyBorder="1"/>
    <xf numFmtId="0" fontId="135" fillId="5" borderId="60" xfId="0" applyFont="1" applyFill="1" applyBorder="1" applyAlignment="1">
      <alignment horizontal="right"/>
    </xf>
    <xf numFmtId="3" fontId="124" fillId="5" borderId="60" xfId="0" applyNumberFormat="1" applyFont="1" applyFill="1" applyBorder="1"/>
    <xf numFmtId="0" fontId="132" fillId="0" borderId="0" xfId="0" applyFont="1" applyAlignment="1">
      <alignment horizontal="right" wrapText="1"/>
    </xf>
    <xf numFmtId="0" fontId="13" fillId="0" borderId="11" xfId="0" applyFont="1" applyBorder="1"/>
    <xf numFmtId="41" fontId="132" fillId="5" borderId="11" xfId="0" applyNumberFormat="1" applyFont="1" applyFill="1" applyBorder="1"/>
    <xf numFmtId="41" fontId="132" fillId="5" borderId="9" xfId="0" applyNumberFormat="1" applyFont="1" applyFill="1" applyBorder="1"/>
    <xf numFmtId="0" fontId="13" fillId="0" borderId="14" xfId="0" applyFont="1" applyBorder="1"/>
    <xf numFmtId="41" fontId="132" fillId="5" borderId="14" xfId="0" applyNumberFormat="1" applyFont="1" applyFill="1" applyBorder="1"/>
    <xf numFmtId="41" fontId="12" fillId="5" borderId="54" xfId="0" applyNumberFormat="1" applyFont="1" applyFill="1" applyBorder="1"/>
    <xf numFmtId="41" fontId="12" fillId="5" borderId="52" xfId="0" applyNumberFormat="1" applyFont="1" applyFill="1" applyBorder="1"/>
    <xf numFmtId="41" fontId="12" fillId="5" borderId="2" xfId="0" applyNumberFormat="1" applyFont="1" applyFill="1" applyBorder="1"/>
    <xf numFmtId="41" fontId="12" fillId="5" borderId="3" xfId="0" applyNumberFormat="1" applyFont="1" applyFill="1" applyBorder="1"/>
    <xf numFmtId="41" fontId="12" fillId="5" borderId="4" xfId="0" applyNumberFormat="1" applyFont="1" applyFill="1" applyBorder="1"/>
    <xf numFmtId="41" fontId="12" fillId="5" borderId="5" xfId="0" applyNumberFormat="1" applyFont="1" applyFill="1" applyBorder="1"/>
    <xf numFmtId="0" fontId="72" fillId="0" borderId="0" xfId="0" applyFont="1"/>
    <xf numFmtId="9" fontId="18" fillId="5" borderId="60" xfId="0" applyNumberFormat="1" applyFont="1" applyFill="1" applyBorder="1" applyAlignment="1">
      <alignment horizontal="center"/>
    </xf>
    <xf numFmtId="41" fontId="117" fillId="5" borderId="60" xfId="0" applyNumberFormat="1" applyFont="1" applyFill="1" applyBorder="1"/>
    <xf numFmtId="166" fontId="18" fillId="5" borderId="0" xfId="0" applyNumberFormat="1" applyFont="1" applyFill="1"/>
    <xf numFmtId="3" fontId="158" fillId="5" borderId="0" xfId="0" applyNumberFormat="1" applyFont="1" applyFill="1"/>
    <xf numFmtId="3" fontId="157" fillId="5" borderId="0" xfId="1028" applyNumberFormat="1" applyFont="1" applyFill="1"/>
    <xf numFmtId="3" fontId="137" fillId="5" borderId="79" xfId="0" applyNumberFormat="1" applyFont="1" applyFill="1" applyBorder="1"/>
    <xf numFmtId="0" fontId="149" fillId="5" borderId="0" xfId="0" applyFont="1" applyFill="1"/>
    <xf numFmtId="3" fontId="104" fillId="5" borderId="9" xfId="0" applyNumberFormat="1" applyFont="1" applyFill="1" applyBorder="1"/>
    <xf numFmtId="3" fontId="124" fillId="5" borderId="69" xfId="0" applyNumberFormat="1" applyFont="1" applyFill="1" applyBorder="1"/>
    <xf numFmtId="3" fontId="10" fillId="5" borderId="76" xfId="0" applyNumberFormat="1" applyFont="1" applyFill="1" applyBorder="1"/>
    <xf numFmtId="0" fontId="16" fillId="5" borderId="100" xfId="0" applyFont="1" applyFill="1" applyBorder="1"/>
    <xf numFmtId="3" fontId="13" fillId="5" borderId="8" xfId="0" applyNumberFormat="1" applyFont="1" applyFill="1" applyBorder="1"/>
    <xf numFmtId="3" fontId="13" fillId="5" borderId="3" xfId="0" applyNumberFormat="1" applyFont="1" applyFill="1" applyBorder="1"/>
    <xf numFmtId="3" fontId="13" fillId="5" borderId="5" xfId="0" applyNumberFormat="1" applyFont="1" applyFill="1" applyBorder="1"/>
    <xf numFmtId="3" fontId="10" fillId="5" borderId="60" xfId="0" applyNumberFormat="1" applyFont="1" applyFill="1" applyBorder="1"/>
    <xf numFmtId="0" fontId="5" fillId="5" borderId="44" xfId="0" applyFont="1" applyFill="1" applyBorder="1" applyAlignment="1">
      <alignment horizontal="center" wrapText="1"/>
    </xf>
    <xf numFmtId="0" fontId="0" fillId="5" borderId="46" xfId="0" applyFill="1" applyBorder="1"/>
    <xf numFmtId="3" fontId="5" fillId="5" borderId="46" xfId="0" applyNumberFormat="1" applyFont="1" applyFill="1" applyBorder="1"/>
    <xf numFmtId="3" fontId="7" fillId="5" borderId="45" xfId="0" applyNumberFormat="1" applyFont="1" applyFill="1" applyBorder="1"/>
    <xf numFmtId="3" fontId="110" fillId="5" borderId="46" xfId="0" applyNumberFormat="1" applyFont="1" applyFill="1" applyBorder="1"/>
    <xf numFmtId="173" fontId="110" fillId="5" borderId="46" xfId="0" applyNumberFormat="1" applyFont="1" applyFill="1" applyBorder="1"/>
    <xf numFmtId="0" fontId="0" fillId="5" borderId="60" xfId="0" applyFill="1" applyBorder="1"/>
    <xf numFmtId="173" fontId="0" fillId="5" borderId="60" xfId="0" applyNumberFormat="1" applyFill="1" applyBorder="1"/>
    <xf numFmtId="3" fontId="110" fillId="5" borderId="54" xfId="0" applyNumberFormat="1" applyFont="1" applyFill="1" applyBorder="1"/>
    <xf numFmtId="3" fontId="110" fillId="5" borderId="2" xfId="0" applyNumberFormat="1" applyFont="1" applyFill="1" applyBorder="1"/>
    <xf numFmtId="3" fontId="110" fillId="5" borderId="4" xfId="0" applyNumberFormat="1" applyFont="1" applyFill="1" applyBorder="1"/>
    <xf numFmtId="173" fontId="110" fillId="5" borderId="60" xfId="0" applyNumberFormat="1" applyFont="1" applyFill="1" applyBorder="1"/>
    <xf numFmtId="0" fontId="0" fillId="5" borderId="103" xfId="0" applyFill="1" applyBorder="1"/>
    <xf numFmtId="3" fontId="110" fillId="5" borderId="102" xfId="0" applyNumberFormat="1" applyFont="1" applyFill="1" applyBorder="1"/>
    <xf numFmtId="0" fontId="140" fillId="5" borderId="41" xfId="0" applyFont="1" applyFill="1" applyBorder="1" applyAlignment="1">
      <alignment horizontal="center" wrapText="1"/>
    </xf>
    <xf numFmtId="0" fontId="153" fillId="5" borderId="0" xfId="0" applyFont="1" applyFill="1"/>
    <xf numFmtId="3" fontId="135" fillId="5" borderId="60" xfId="0" applyNumberFormat="1" applyFont="1" applyFill="1" applyBorder="1" applyAlignment="1">
      <alignment horizontal="center"/>
    </xf>
    <xf numFmtId="0" fontId="5" fillId="5" borderId="86" xfId="0" applyFont="1" applyFill="1" applyBorder="1" applyAlignment="1">
      <alignment horizontal="center" wrapText="1"/>
    </xf>
    <xf numFmtId="0" fontId="16" fillId="5" borderId="51" xfId="0" applyFont="1" applyFill="1" applyBorder="1"/>
    <xf numFmtId="3" fontId="13" fillId="5" borderId="18" xfId="0" applyNumberFormat="1" applyFont="1" applyFill="1" applyBorder="1"/>
    <xf numFmtId="3" fontId="10" fillId="5" borderId="86" xfId="0" applyNumberFormat="1" applyFont="1" applyFill="1" applyBorder="1"/>
    <xf numFmtId="0" fontId="5" fillId="79" borderId="106" xfId="0" applyFont="1" applyFill="1" applyBorder="1" applyAlignment="1">
      <alignment horizontal="center" wrapText="1"/>
    </xf>
    <xf numFmtId="3" fontId="10" fillId="79" borderId="49" xfId="0" applyNumberFormat="1" applyFont="1" applyFill="1" applyBorder="1"/>
    <xf numFmtId="0" fontId="16" fillId="79" borderId="85" xfId="0" applyFont="1" applyFill="1" applyBorder="1"/>
    <xf numFmtId="3" fontId="10" fillId="79" borderId="81" xfId="0" applyNumberFormat="1" applyFont="1" applyFill="1" applyBorder="1"/>
    <xf numFmtId="3" fontId="10" fillId="79" borderId="82" xfId="0" applyNumberFormat="1" applyFont="1" applyFill="1" applyBorder="1"/>
    <xf numFmtId="3" fontId="10" fillId="79" borderId="83" xfId="0" applyNumberFormat="1" applyFont="1" applyFill="1" applyBorder="1"/>
    <xf numFmtId="3" fontId="124" fillId="79" borderId="107" xfId="0" applyNumberFormat="1" applyFont="1" applyFill="1" applyBorder="1"/>
    <xf numFmtId="0" fontId="21" fillId="5" borderId="60" xfId="0" applyFont="1" applyFill="1" applyBorder="1" applyAlignment="1">
      <alignment horizontal="center"/>
    </xf>
    <xf numFmtId="3" fontId="12" fillId="5" borderId="60" xfId="0" applyNumberFormat="1" applyFont="1" applyFill="1" applyBorder="1"/>
    <xf numFmtId="173" fontId="14" fillId="5" borderId="52" xfId="0" applyNumberFormat="1" applyFont="1" applyFill="1" applyBorder="1"/>
    <xf numFmtId="173" fontId="14" fillId="5" borderId="3" xfId="0" applyNumberFormat="1" applyFont="1" applyFill="1" applyBorder="1"/>
    <xf numFmtId="173" fontId="14" fillId="5" borderId="5" xfId="0" applyNumberFormat="1" applyFont="1" applyFill="1" applyBorder="1"/>
    <xf numFmtId="3" fontId="72" fillId="0" borderId="0" xfId="0" applyNumberFormat="1" applyFont="1"/>
    <xf numFmtId="0" fontId="13" fillId="5" borderId="4" xfId="0" applyFont="1" applyFill="1" applyBorder="1"/>
    <xf numFmtId="3" fontId="137" fillId="5" borderId="95" xfId="0" applyNumberFormat="1" applyFont="1" applyFill="1" applyBorder="1"/>
    <xf numFmtId="3" fontId="137" fillId="5" borderId="97" xfId="0" applyNumberFormat="1" applyFont="1" applyFill="1" applyBorder="1"/>
    <xf numFmtId="3" fontId="13" fillId="0" borderId="64" xfId="0" applyNumberFormat="1" applyFont="1" applyBorder="1" applyAlignment="1">
      <alignment vertical="center" wrapText="1"/>
    </xf>
    <xf numFmtId="3" fontId="137" fillId="5" borderId="99" xfId="0" applyNumberFormat="1" applyFont="1" applyFill="1" applyBorder="1"/>
    <xf numFmtId="0" fontId="18" fillId="5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3" fontId="18" fillId="5" borderId="43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42" xfId="0" applyBorder="1"/>
    <xf numFmtId="0" fontId="18" fillId="5" borderId="1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3" fontId="18" fillId="5" borderId="60" xfId="0" applyNumberFormat="1" applyFont="1" applyFill="1" applyBorder="1" applyAlignment="1">
      <alignment horizontal="right" wrapText="1"/>
    </xf>
    <xf numFmtId="0" fontId="18" fillId="0" borderId="60" xfId="0" applyFont="1" applyBorder="1" applyAlignment="1">
      <alignment horizontal="right" wrapText="1"/>
    </xf>
    <xf numFmtId="0" fontId="18" fillId="0" borderId="60" xfId="0" applyFont="1" applyBorder="1"/>
    <xf numFmtId="0" fontId="18" fillId="0" borderId="60" xfId="0" applyFont="1" applyBorder="1" applyAlignment="1">
      <alignment wrapText="1"/>
    </xf>
    <xf numFmtId="3" fontId="18" fillId="5" borderId="60" xfId="0" applyNumberFormat="1" applyFont="1" applyFill="1" applyBorder="1"/>
    <xf numFmtId="0" fontId="18" fillId="5" borderId="60" xfId="0" applyFont="1" applyFill="1" applyBorder="1"/>
    <xf numFmtId="0" fontId="18" fillId="5" borderId="2" xfId="0" applyFont="1" applyFill="1" applyBorder="1" applyAlignment="1">
      <alignment horizontal="right"/>
    </xf>
    <xf numFmtId="0" fontId="0" fillId="0" borderId="9" xfId="0" applyBorder="1"/>
    <xf numFmtId="0" fontId="0" fillId="0" borderId="3" xfId="0" applyBorder="1"/>
    <xf numFmtId="0" fontId="132" fillId="5" borderId="0" xfId="0" applyFont="1" applyFill="1" applyAlignment="1">
      <alignment wrapText="1"/>
    </xf>
    <xf numFmtId="0" fontId="132" fillId="0" borderId="0" xfId="0" applyFont="1" applyAlignment="1">
      <alignment wrapText="1"/>
    </xf>
    <xf numFmtId="0" fontId="12" fillId="0" borderId="41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1" xfId="0" applyBorder="1"/>
    <xf numFmtId="0" fontId="12" fillId="5" borderId="41" xfId="0" applyFont="1" applyFill="1" applyBorder="1" applyAlignment="1">
      <alignment horizontal="center" wrapText="1"/>
    </xf>
    <xf numFmtId="0" fontId="108" fillId="0" borderId="41" xfId="0" applyFont="1" applyBorder="1"/>
    <xf numFmtId="0" fontId="0" fillId="0" borderId="60" xfId="0" applyBorder="1"/>
    <xf numFmtId="0" fontId="5" fillId="80" borderId="60" xfId="0" applyFont="1" applyFill="1" applyBorder="1" applyAlignment="1">
      <alignment horizontal="center" vertical="center" wrapText="1"/>
    </xf>
    <xf numFmtId="0" fontId="0" fillId="80" borderId="60" xfId="0" applyFill="1" applyBorder="1" applyAlignment="1">
      <alignment vertical="center"/>
    </xf>
    <xf numFmtId="0" fontId="138" fillId="5" borderId="0" xfId="0" applyFont="1" applyFill="1"/>
    <xf numFmtId="0" fontId="63" fillId="5" borderId="0" xfId="0" applyFont="1" applyFill="1"/>
    <xf numFmtId="0" fontId="18" fillId="5" borderId="4" xfId="0" applyFont="1" applyFill="1" applyBorder="1" applyAlignment="1">
      <alignment horizontal="right"/>
    </xf>
    <xf numFmtId="0" fontId="0" fillId="0" borderId="14" xfId="0" applyBorder="1"/>
    <xf numFmtId="0" fontId="0" fillId="0" borderId="5" xfId="0" applyBorder="1"/>
    <xf numFmtId="0" fontId="10" fillId="80" borderId="60" xfId="0" applyFont="1" applyFill="1" applyBorder="1" applyAlignment="1">
      <alignment horizontal="center" wrapText="1"/>
    </xf>
    <xf numFmtId="0" fontId="18" fillId="5" borderId="1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60" xfId="0" applyFont="1" applyBorder="1" applyAlignment="1">
      <alignment horizontal="right"/>
    </xf>
    <xf numFmtId="3" fontId="13" fillId="5" borderId="51" xfId="0" applyNumberFormat="1" applyFont="1" applyFill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8" fillId="5" borderId="2" xfId="0" applyFont="1" applyFill="1" applyBorder="1" applyAlignment="1">
      <alignment horizontal="right" wrapText="1"/>
    </xf>
    <xf numFmtId="0" fontId="0" fillId="0" borderId="9" xfId="0" applyBorder="1" applyAlignment="1">
      <alignment wrapText="1"/>
    </xf>
    <xf numFmtId="3" fontId="119" fillId="5" borderId="60" xfId="0" applyNumberFormat="1" applyFont="1" applyFill="1" applyBorder="1"/>
    <xf numFmtId="0" fontId="119" fillId="5" borderId="60" xfId="0" applyFont="1" applyFill="1" applyBorder="1"/>
    <xf numFmtId="0" fontId="18" fillId="0" borderId="41" xfId="0" applyFont="1" applyBorder="1"/>
    <xf numFmtId="3" fontId="18" fillId="5" borderId="54" xfId="0" applyNumberFormat="1" applyFont="1" applyFill="1" applyBorder="1" applyAlignment="1">
      <alignment horizontal="right"/>
    </xf>
    <xf numFmtId="0" fontId="0" fillId="0" borderId="52" xfId="0" applyBorder="1"/>
    <xf numFmtId="3" fontId="18" fillId="5" borderId="41" xfId="0" applyNumberFormat="1" applyFont="1" applyFill="1" applyBorder="1" applyAlignment="1">
      <alignment horizontal="right" wrapText="1"/>
    </xf>
    <xf numFmtId="0" fontId="18" fillId="0" borderId="41" xfId="0" applyFont="1" applyBorder="1" applyAlignment="1">
      <alignment horizontal="right" wrapText="1"/>
    </xf>
    <xf numFmtId="0" fontId="18" fillId="0" borderId="41" xfId="0" applyFont="1" applyBorder="1" applyAlignment="1">
      <alignment wrapText="1"/>
    </xf>
    <xf numFmtId="0" fontId="12" fillId="0" borderId="41" xfId="0" applyFont="1" applyBorder="1" applyAlignment="1">
      <alignment horizontal="right"/>
    </xf>
    <xf numFmtId="3" fontId="18" fillId="5" borderId="41" xfId="0" applyNumberFormat="1" applyFont="1" applyFill="1" applyBorder="1"/>
    <xf numFmtId="0" fontId="18" fillId="5" borderId="41" xfId="0" applyFont="1" applyFill="1" applyBorder="1"/>
    <xf numFmtId="3" fontId="119" fillId="5" borderId="41" xfId="0" applyNumberFormat="1" applyFont="1" applyFill="1" applyBorder="1"/>
    <xf numFmtId="0" fontId="119" fillId="5" borderId="41" xfId="0" applyFont="1" applyFill="1" applyBorder="1"/>
    <xf numFmtId="0" fontId="0" fillId="5" borderId="0" xfId="0" applyFill="1"/>
    <xf numFmtId="0" fontId="0" fillId="0" borderId="0" xfId="0"/>
    <xf numFmtId="0" fontId="12" fillId="5" borderId="71" xfId="0" applyFont="1" applyFill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31" fillId="5" borderId="0" xfId="0" applyFont="1" applyFill="1"/>
    <xf numFmtId="0" fontId="111" fillId="5" borderId="0" xfId="0" applyFont="1" applyFill="1" applyAlignment="1">
      <alignment horizontal="center"/>
    </xf>
    <xf numFmtId="0" fontId="134" fillId="0" borderId="0" xfId="0" applyFont="1" applyAlignment="1">
      <alignment horizontal="center"/>
    </xf>
    <xf numFmtId="41" fontId="18" fillId="5" borderId="60" xfId="0" applyNumberFormat="1" applyFont="1" applyFill="1" applyBorder="1" applyAlignment="1">
      <alignment horizontal="right" wrapText="1"/>
    </xf>
    <xf numFmtId="0" fontId="0" fillId="0" borderId="60" xfId="0" applyBorder="1" applyAlignment="1">
      <alignment horizontal="right" wrapText="1"/>
    </xf>
    <xf numFmtId="0" fontId="29" fillId="0" borderId="0" xfId="0" applyFont="1" applyAlignment="1">
      <alignment horizontal="center" wrapText="1"/>
    </xf>
    <xf numFmtId="0" fontId="126" fillId="0" borderId="0" xfId="0" applyFont="1" applyAlignment="1">
      <alignment horizontal="center" wrapText="1"/>
    </xf>
    <xf numFmtId="0" fontId="1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5" borderId="60" xfId="0" applyFont="1" applyFill="1" applyBorder="1" applyAlignment="1">
      <alignment horizontal="right"/>
    </xf>
    <xf numFmtId="0" fontId="0" fillId="0" borderId="60" xfId="0" applyBorder="1" applyAlignment="1">
      <alignment horizontal="right"/>
    </xf>
    <xf numFmtId="41" fontId="18" fillId="5" borderId="60" xfId="0" applyNumberFormat="1" applyFont="1" applyFill="1" applyBorder="1" applyAlignment="1">
      <alignment horizontal="right"/>
    </xf>
    <xf numFmtId="0" fontId="105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0" borderId="60" xfId="0" applyFont="1" applyBorder="1" applyAlignment="1">
      <alignment horizontal="center"/>
    </xf>
    <xf numFmtId="0" fontId="106" fillId="0" borderId="0" xfId="0" applyFont="1" applyAlignment="1">
      <alignment horizontal="right" wrapText="1"/>
    </xf>
    <xf numFmtId="0" fontId="107" fillId="0" borderId="0" xfId="0" applyFont="1" applyAlignment="1">
      <alignment horizontal="right" wrapText="1"/>
    </xf>
    <xf numFmtId="0" fontId="111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48" fillId="0" borderId="0" xfId="0" applyFont="1" applyAlignment="1">
      <alignment horizontal="left" wrapText="1"/>
    </xf>
    <xf numFmtId="3" fontId="111" fillId="0" borderId="0" xfId="0" applyNumberFormat="1" applyFont="1"/>
    <xf numFmtId="0" fontId="15" fillId="0" borderId="0" xfId="0" applyFont="1"/>
    <xf numFmtId="0" fontId="12" fillId="0" borderId="66" xfId="0" applyFont="1" applyBorder="1" applyAlignment="1">
      <alignment horizontal="right"/>
    </xf>
    <xf numFmtId="0" fontId="12" fillId="0" borderId="86" xfId="0" applyFont="1" applyBorder="1" applyAlignment="1">
      <alignment horizontal="right"/>
    </xf>
  </cellXfs>
  <cellStyles count="1030">
    <cellStyle name=" 1" xfId="879" xr:uid="{00000000-0005-0000-0000-000000000000}"/>
    <cellStyle name="0.0" xfId="9" xr:uid="{00000000-0005-0000-0000-000001000000}"/>
    <cellStyle name="1. izcēlums" xfId="880" xr:uid="{00000000-0005-0000-0000-000002000000}"/>
    <cellStyle name="2. izcēlums 2" xfId="881" xr:uid="{00000000-0005-0000-0000-000003000000}"/>
    <cellStyle name="20% - Accent1 2" xfId="10" xr:uid="{00000000-0005-0000-0000-000004000000}"/>
    <cellStyle name="20% - Accent1 2 2" xfId="11" xr:uid="{00000000-0005-0000-0000-000005000000}"/>
    <cellStyle name="20% - Accent1 2 3" xfId="12" xr:uid="{00000000-0005-0000-0000-000006000000}"/>
    <cellStyle name="20% - Accent2 2" xfId="13" xr:uid="{00000000-0005-0000-0000-000007000000}"/>
    <cellStyle name="20% - Accent2 2 2" xfId="14" xr:uid="{00000000-0005-0000-0000-000008000000}"/>
    <cellStyle name="20% - Accent2 2 3" xfId="15" xr:uid="{00000000-0005-0000-0000-000009000000}"/>
    <cellStyle name="20% - Accent3 2" xfId="16" xr:uid="{00000000-0005-0000-0000-00000A000000}"/>
    <cellStyle name="20% - Accent3 2 2" xfId="17" xr:uid="{00000000-0005-0000-0000-00000B000000}"/>
    <cellStyle name="20% - Accent3 2 3" xfId="18" xr:uid="{00000000-0005-0000-0000-00000C000000}"/>
    <cellStyle name="20% - Accent4 2" xfId="19" xr:uid="{00000000-0005-0000-0000-00000D000000}"/>
    <cellStyle name="20% - Accent4 2 2" xfId="20" xr:uid="{00000000-0005-0000-0000-00000E000000}"/>
    <cellStyle name="20% - Accent4 2 3" xfId="21" xr:uid="{00000000-0005-0000-0000-00000F000000}"/>
    <cellStyle name="20% - Accent5 2" xfId="22" xr:uid="{00000000-0005-0000-0000-000010000000}"/>
    <cellStyle name="20% - Accent5 2 2" xfId="23" xr:uid="{00000000-0005-0000-0000-000011000000}"/>
    <cellStyle name="20% - Accent5 2 3" xfId="24" xr:uid="{00000000-0005-0000-0000-000012000000}"/>
    <cellStyle name="20% - Accent6 2" xfId="25" xr:uid="{00000000-0005-0000-0000-000013000000}"/>
    <cellStyle name="20% - Accent6 2 2" xfId="26" xr:uid="{00000000-0005-0000-0000-000014000000}"/>
    <cellStyle name="20% - Accent6 2 3" xfId="27" xr:uid="{00000000-0005-0000-0000-000015000000}"/>
    <cellStyle name="20% no 1. izcēluma" xfId="882" xr:uid="{00000000-0005-0000-0000-000016000000}"/>
    <cellStyle name="20% no 2. izcēluma" xfId="883" xr:uid="{00000000-0005-0000-0000-000017000000}"/>
    <cellStyle name="20% no 3. izcēluma" xfId="884" xr:uid="{00000000-0005-0000-0000-000018000000}"/>
    <cellStyle name="20% no 4. izcēluma" xfId="885" xr:uid="{00000000-0005-0000-0000-000019000000}"/>
    <cellStyle name="20% no 5. izcēluma" xfId="886" xr:uid="{00000000-0005-0000-0000-00001A000000}"/>
    <cellStyle name="20% no 6. izcēluma" xfId="887" xr:uid="{00000000-0005-0000-0000-00001B000000}"/>
    <cellStyle name="3. izcēlums  2" xfId="888" xr:uid="{00000000-0005-0000-0000-00001C000000}"/>
    <cellStyle name="4. izcēlums 2" xfId="889" xr:uid="{00000000-0005-0000-0000-00001D000000}"/>
    <cellStyle name="40% - Accent1 2" xfId="28" xr:uid="{00000000-0005-0000-0000-00001E000000}"/>
    <cellStyle name="40% - Accent1 2 2" xfId="29" xr:uid="{00000000-0005-0000-0000-00001F000000}"/>
    <cellStyle name="40% - Accent1 2 3" xfId="30" xr:uid="{00000000-0005-0000-0000-000020000000}"/>
    <cellStyle name="40% - Accent2 2" xfId="31" xr:uid="{00000000-0005-0000-0000-000021000000}"/>
    <cellStyle name="40% - Accent2 2 2" xfId="32" xr:uid="{00000000-0005-0000-0000-000022000000}"/>
    <cellStyle name="40% - Accent2 2 3" xfId="33" xr:uid="{00000000-0005-0000-0000-000023000000}"/>
    <cellStyle name="40% - Accent3 2" xfId="34" xr:uid="{00000000-0005-0000-0000-000024000000}"/>
    <cellStyle name="40% - Accent3 2 2" xfId="35" xr:uid="{00000000-0005-0000-0000-000025000000}"/>
    <cellStyle name="40% - Accent3 2 3" xfId="36" xr:uid="{00000000-0005-0000-0000-000026000000}"/>
    <cellStyle name="40% - Accent4 2" xfId="37" xr:uid="{00000000-0005-0000-0000-000027000000}"/>
    <cellStyle name="40% - Accent4 2 2" xfId="38" xr:uid="{00000000-0005-0000-0000-000028000000}"/>
    <cellStyle name="40% - Accent4 2 3" xfId="39" xr:uid="{00000000-0005-0000-0000-000029000000}"/>
    <cellStyle name="40% - Accent5 2" xfId="40" xr:uid="{00000000-0005-0000-0000-00002A000000}"/>
    <cellStyle name="40% - Accent5 2 2" xfId="41" xr:uid="{00000000-0005-0000-0000-00002B000000}"/>
    <cellStyle name="40% - Accent5 2 3" xfId="42" xr:uid="{00000000-0005-0000-0000-00002C000000}"/>
    <cellStyle name="40% - Accent6 2" xfId="43" xr:uid="{00000000-0005-0000-0000-00002D000000}"/>
    <cellStyle name="40% - Accent6 2 2" xfId="44" xr:uid="{00000000-0005-0000-0000-00002E000000}"/>
    <cellStyle name="40% - Accent6 2 3" xfId="45" xr:uid="{00000000-0005-0000-0000-00002F000000}"/>
    <cellStyle name="40% no 1. izcēluma" xfId="890" xr:uid="{00000000-0005-0000-0000-000030000000}"/>
    <cellStyle name="40% no 2. izcēluma" xfId="891" xr:uid="{00000000-0005-0000-0000-000031000000}"/>
    <cellStyle name="40% no 3. izcēluma" xfId="892" xr:uid="{00000000-0005-0000-0000-000032000000}"/>
    <cellStyle name="40% no 4. izcēluma" xfId="893" xr:uid="{00000000-0005-0000-0000-000033000000}"/>
    <cellStyle name="40% no 5. izcēluma" xfId="894" xr:uid="{00000000-0005-0000-0000-000034000000}"/>
    <cellStyle name="40% no 6. izcēluma" xfId="895" xr:uid="{00000000-0005-0000-0000-000035000000}"/>
    <cellStyle name="5. izcēlums 2" xfId="896" xr:uid="{00000000-0005-0000-0000-000036000000}"/>
    <cellStyle name="6. izcēlums 2" xfId="897" xr:uid="{00000000-0005-0000-0000-000037000000}"/>
    <cellStyle name="60% - Accent1 2" xfId="46" xr:uid="{00000000-0005-0000-0000-000038000000}"/>
    <cellStyle name="60% - Accent1 2 2" xfId="47" xr:uid="{00000000-0005-0000-0000-000039000000}"/>
    <cellStyle name="60% - Accent1 2 3" xfId="48" xr:uid="{00000000-0005-0000-0000-00003A000000}"/>
    <cellStyle name="60% - Accent2 2" xfId="49" xr:uid="{00000000-0005-0000-0000-00003B000000}"/>
    <cellStyle name="60% - Accent2 2 2" xfId="50" xr:uid="{00000000-0005-0000-0000-00003C000000}"/>
    <cellStyle name="60% - Accent2 2 3" xfId="51" xr:uid="{00000000-0005-0000-0000-00003D000000}"/>
    <cellStyle name="60% - Accent3 2" xfId="52" xr:uid="{00000000-0005-0000-0000-00003E000000}"/>
    <cellStyle name="60% - Accent3 2 2" xfId="53" xr:uid="{00000000-0005-0000-0000-00003F000000}"/>
    <cellStyle name="60% - Accent3 2 3" xfId="54" xr:uid="{00000000-0005-0000-0000-000040000000}"/>
    <cellStyle name="60% - Accent4 2" xfId="55" xr:uid="{00000000-0005-0000-0000-000041000000}"/>
    <cellStyle name="60% - Accent4 2 2" xfId="56" xr:uid="{00000000-0005-0000-0000-000042000000}"/>
    <cellStyle name="60% - Accent4 2 3" xfId="57" xr:uid="{00000000-0005-0000-0000-000043000000}"/>
    <cellStyle name="60% - Accent5 2" xfId="58" xr:uid="{00000000-0005-0000-0000-000044000000}"/>
    <cellStyle name="60% - Accent5 2 2" xfId="59" xr:uid="{00000000-0005-0000-0000-000045000000}"/>
    <cellStyle name="60% - Accent5 2 3" xfId="60" xr:uid="{00000000-0005-0000-0000-000046000000}"/>
    <cellStyle name="60% - Accent6 2" xfId="61" xr:uid="{00000000-0005-0000-0000-000047000000}"/>
    <cellStyle name="60% - Accent6 2 2" xfId="62" xr:uid="{00000000-0005-0000-0000-000048000000}"/>
    <cellStyle name="60% - Accent6 2 3" xfId="63" xr:uid="{00000000-0005-0000-0000-000049000000}"/>
    <cellStyle name="60% no 1. izcēluma" xfId="898" xr:uid="{00000000-0005-0000-0000-00004A000000}"/>
    <cellStyle name="60% no 2. izcēluma" xfId="899" xr:uid="{00000000-0005-0000-0000-00004B000000}"/>
    <cellStyle name="60% no 3. izcēluma" xfId="900" xr:uid="{00000000-0005-0000-0000-00004C000000}"/>
    <cellStyle name="60% no 4. izcēluma" xfId="901" xr:uid="{00000000-0005-0000-0000-00004D000000}"/>
    <cellStyle name="60% no 5. izcēluma" xfId="902" xr:uid="{00000000-0005-0000-0000-00004E000000}"/>
    <cellStyle name="60% no 6. izcēluma" xfId="903" xr:uid="{00000000-0005-0000-0000-00004F000000}"/>
    <cellStyle name="Accent1 - 20%" xfId="64" xr:uid="{00000000-0005-0000-0000-000050000000}"/>
    <cellStyle name="Accent1 - 20% 2" xfId="65" xr:uid="{00000000-0005-0000-0000-000051000000}"/>
    <cellStyle name="Accent1 - 40%" xfId="66" xr:uid="{00000000-0005-0000-0000-000052000000}"/>
    <cellStyle name="Accent1 - 40% 2" xfId="67" xr:uid="{00000000-0005-0000-0000-000053000000}"/>
    <cellStyle name="Accent1 - 60%" xfId="68" xr:uid="{00000000-0005-0000-0000-000054000000}"/>
    <cellStyle name="Accent1 - 60% 2" xfId="69" xr:uid="{00000000-0005-0000-0000-000055000000}"/>
    <cellStyle name="Accent1 10" xfId="70" xr:uid="{00000000-0005-0000-0000-000056000000}"/>
    <cellStyle name="Accent1 11" xfId="71" xr:uid="{00000000-0005-0000-0000-000057000000}"/>
    <cellStyle name="Accent1 12" xfId="72" xr:uid="{00000000-0005-0000-0000-000058000000}"/>
    <cellStyle name="Accent1 13" xfId="73" xr:uid="{00000000-0005-0000-0000-000059000000}"/>
    <cellStyle name="Accent1 14" xfId="74" xr:uid="{00000000-0005-0000-0000-00005A000000}"/>
    <cellStyle name="Accent1 15" xfId="75" xr:uid="{00000000-0005-0000-0000-00005B000000}"/>
    <cellStyle name="Accent1 16" xfId="76" xr:uid="{00000000-0005-0000-0000-00005C000000}"/>
    <cellStyle name="Accent1 17" xfId="77" xr:uid="{00000000-0005-0000-0000-00005D000000}"/>
    <cellStyle name="Accent1 18" xfId="78" xr:uid="{00000000-0005-0000-0000-00005E000000}"/>
    <cellStyle name="Accent1 19" xfId="79" xr:uid="{00000000-0005-0000-0000-00005F000000}"/>
    <cellStyle name="Accent1 2" xfId="80" xr:uid="{00000000-0005-0000-0000-000060000000}"/>
    <cellStyle name="Accent1 20" xfId="81" xr:uid="{00000000-0005-0000-0000-000061000000}"/>
    <cellStyle name="Accent1 21" xfId="82" xr:uid="{00000000-0005-0000-0000-000062000000}"/>
    <cellStyle name="Accent1 22" xfId="83" xr:uid="{00000000-0005-0000-0000-000063000000}"/>
    <cellStyle name="Accent1 23" xfId="84" xr:uid="{00000000-0005-0000-0000-000064000000}"/>
    <cellStyle name="Accent1 24" xfId="85" xr:uid="{00000000-0005-0000-0000-000065000000}"/>
    <cellStyle name="Accent1 25" xfId="86" xr:uid="{00000000-0005-0000-0000-000066000000}"/>
    <cellStyle name="Accent1 26" xfId="87" xr:uid="{00000000-0005-0000-0000-000067000000}"/>
    <cellStyle name="Accent1 27" xfId="88" xr:uid="{00000000-0005-0000-0000-000068000000}"/>
    <cellStyle name="Accent1 28" xfId="89" xr:uid="{00000000-0005-0000-0000-000069000000}"/>
    <cellStyle name="Accent1 29" xfId="90" xr:uid="{00000000-0005-0000-0000-00006A000000}"/>
    <cellStyle name="Accent1 3" xfId="91" xr:uid="{00000000-0005-0000-0000-00006B000000}"/>
    <cellStyle name="Accent1 30" xfId="92" xr:uid="{00000000-0005-0000-0000-00006C000000}"/>
    <cellStyle name="Accent1 31" xfId="93" xr:uid="{00000000-0005-0000-0000-00006D000000}"/>
    <cellStyle name="Accent1 32" xfId="94" xr:uid="{00000000-0005-0000-0000-00006E000000}"/>
    <cellStyle name="Accent1 33" xfId="95" xr:uid="{00000000-0005-0000-0000-00006F000000}"/>
    <cellStyle name="Accent1 34" xfId="96" xr:uid="{00000000-0005-0000-0000-000070000000}"/>
    <cellStyle name="Accent1 35" xfId="97" xr:uid="{00000000-0005-0000-0000-000071000000}"/>
    <cellStyle name="Accent1 36" xfId="98" xr:uid="{00000000-0005-0000-0000-000072000000}"/>
    <cellStyle name="Accent1 37" xfId="99" xr:uid="{00000000-0005-0000-0000-000073000000}"/>
    <cellStyle name="Accent1 38" xfId="100" xr:uid="{00000000-0005-0000-0000-000074000000}"/>
    <cellStyle name="Accent1 39" xfId="101" xr:uid="{00000000-0005-0000-0000-000075000000}"/>
    <cellStyle name="Accent1 4" xfId="102" xr:uid="{00000000-0005-0000-0000-000076000000}"/>
    <cellStyle name="Accent1 40" xfId="103" xr:uid="{00000000-0005-0000-0000-000077000000}"/>
    <cellStyle name="Accent1 41" xfId="104" xr:uid="{00000000-0005-0000-0000-000078000000}"/>
    <cellStyle name="Accent1 42" xfId="105" xr:uid="{00000000-0005-0000-0000-000079000000}"/>
    <cellStyle name="Accent1 43" xfId="106" xr:uid="{00000000-0005-0000-0000-00007A000000}"/>
    <cellStyle name="Accent1 44" xfId="107" xr:uid="{00000000-0005-0000-0000-00007B000000}"/>
    <cellStyle name="Accent1 45" xfId="108" xr:uid="{00000000-0005-0000-0000-00007C000000}"/>
    <cellStyle name="Accent1 46" xfId="109" xr:uid="{00000000-0005-0000-0000-00007D000000}"/>
    <cellStyle name="Accent1 47" xfId="971" xr:uid="{C714A895-F833-43E4-9EAD-295D579E6D89}"/>
    <cellStyle name="Accent1 48" xfId="1015" xr:uid="{1AFAF4FE-F068-4A84-BE64-0103DDD0C3FC}"/>
    <cellStyle name="Accent1 5" xfId="110" xr:uid="{00000000-0005-0000-0000-00007E000000}"/>
    <cellStyle name="Accent1 6" xfId="111" xr:uid="{00000000-0005-0000-0000-00007F000000}"/>
    <cellStyle name="Accent1 7" xfId="112" xr:uid="{00000000-0005-0000-0000-000080000000}"/>
    <cellStyle name="Accent1 8" xfId="113" xr:uid="{00000000-0005-0000-0000-000081000000}"/>
    <cellStyle name="Accent1 9" xfId="114" xr:uid="{00000000-0005-0000-0000-000082000000}"/>
    <cellStyle name="Accent2 - 20%" xfId="115" xr:uid="{00000000-0005-0000-0000-000083000000}"/>
    <cellStyle name="Accent2 - 20% 2" xfId="116" xr:uid="{00000000-0005-0000-0000-000084000000}"/>
    <cellStyle name="Accent2 - 40%" xfId="117" xr:uid="{00000000-0005-0000-0000-000085000000}"/>
    <cellStyle name="Accent2 - 40% 2" xfId="118" xr:uid="{00000000-0005-0000-0000-000086000000}"/>
    <cellStyle name="Accent2 - 60%" xfId="119" xr:uid="{00000000-0005-0000-0000-000087000000}"/>
    <cellStyle name="Accent2 - 60% 2" xfId="120" xr:uid="{00000000-0005-0000-0000-000088000000}"/>
    <cellStyle name="Accent2 10" xfId="121" xr:uid="{00000000-0005-0000-0000-000089000000}"/>
    <cellStyle name="Accent2 11" xfId="122" xr:uid="{00000000-0005-0000-0000-00008A000000}"/>
    <cellStyle name="Accent2 12" xfId="123" xr:uid="{00000000-0005-0000-0000-00008B000000}"/>
    <cellStyle name="Accent2 13" xfId="124" xr:uid="{00000000-0005-0000-0000-00008C000000}"/>
    <cellStyle name="Accent2 14" xfId="125" xr:uid="{00000000-0005-0000-0000-00008D000000}"/>
    <cellStyle name="Accent2 15" xfId="126" xr:uid="{00000000-0005-0000-0000-00008E000000}"/>
    <cellStyle name="Accent2 16" xfId="127" xr:uid="{00000000-0005-0000-0000-00008F000000}"/>
    <cellStyle name="Accent2 17" xfId="128" xr:uid="{00000000-0005-0000-0000-000090000000}"/>
    <cellStyle name="Accent2 18" xfId="129" xr:uid="{00000000-0005-0000-0000-000091000000}"/>
    <cellStyle name="Accent2 19" xfId="130" xr:uid="{00000000-0005-0000-0000-000092000000}"/>
    <cellStyle name="Accent2 2" xfId="131" xr:uid="{00000000-0005-0000-0000-000093000000}"/>
    <cellStyle name="Accent2 20" xfId="132" xr:uid="{00000000-0005-0000-0000-000094000000}"/>
    <cellStyle name="Accent2 21" xfId="133" xr:uid="{00000000-0005-0000-0000-000095000000}"/>
    <cellStyle name="Accent2 22" xfId="134" xr:uid="{00000000-0005-0000-0000-000096000000}"/>
    <cellStyle name="Accent2 23" xfId="135" xr:uid="{00000000-0005-0000-0000-000097000000}"/>
    <cellStyle name="Accent2 24" xfId="136" xr:uid="{00000000-0005-0000-0000-000098000000}"/>
    <cellStyle name="Accent2 25" xfId="137" xr:uid="{00000000-0005-0000-0000-000099000000}"/>
    <cellStyle name="Accent2 26" xfId="138" xr:uid="{00000000-0005-0000-0000-00009A000000}"/>
    <cellStyle name="Accent2 27" xfId="139" xr:uid="{00000000-0005-0000-0000-00009B000000}"/>
    <cellStyle name="Accent2 28" xfId="140" xr:uid="{00000000-0005-0000-0000-00009C000000}"/>
    <cellStyle name="Accent2 29" xfId="141" xr:uid="{00000000-0005-0000-0000-00009D000000}"/>
    <cellStyle name="Accent2 3" xfId="142" xr:uid="{00000000-0005-0000-0000-00009E000000}"/>
    <cellStyle name="Accent2 30" xfId="143" xr:uid="{00000000-0005-0000-0000-00009F000000}"/>
    <cellStyle name="Accent2 31" xfId="144" xr:uid="{00000000-0005-0000-0000-0000A0000000}"/>
    <cellStyle name="Accent2 32" xfId="145" xr:uid="{00000000-0005-0000-0000-0000A1000000}"/>
    <cellStyle name="Accent2 33" xfId="146" xr:uid="{00000000-0005-0000-0000-0000A2000000}"/>
    <cellStyle name="Accent2 34" xfId="147" xr:uid="{00000000-0005-0000-0000-0000A3000000}"/>
    <cellStyle name="Accent2 35" xfId="148" xr:uid="{00000000-0005-0000-0000-0000A4000000}"/>
    <cellStyle name="Accent2 36" xfId="149" xr:uid="{00000000-0005-0000-0000-0000A5000000}"/>
    <cellStyle name="Accent2 37" xfId="150" xr:uid="{00000000-0005-0000-0000-0000A6000000}"/>
    <cellStyle name="Accent2 38" xfId="151" xr:uid="{00000000-0005-0000-0000-0000A7000000}"/>
    <cellStyle name="Accent2 39" xfId="152" xr:uid="{00000000-0005-0000-0000-0000A8000000}"/>
    <cellStyle name="Accent2 4" xfId="153" xr:uid="{00000000-0005-0000-0000-0000A9000000}"/>
    <cellStyle name="Accent2 40" xfId="154" xr:uid="{00000000-0005-0000-0000-0000AA000000}"/>
    <cellStyle name="Accent2 41" xfId="155" xr:uid="{00000000-0005-0000-0000-0000AB000000}"/>
    <cellStyle name="Accent2 42" xfId="156" xr:uid="{00000000-0005-0000-0000-0000AC000000}"/>
    <cellStyle name="Accent2 43" xfId="157" xr:uid="{00000000-0005-0000-0000-0000AD000000}"/>
    <cellStyle name="Accent2 44" xfId="158" xr:uid="{00000000-0005-0000-0000-0000AE000000}"/>
    <cellStyle name="Accent2 45" xfId="159" xr:uid="{00000000-0005-0000-0000-0000AF000000}"/>
    <cellStyle name="Accent2 46" xfId="160" xr:uid="{00000000-0005-0000-0000-0000B0000000}"/>
    <cellStyle name="Accent2 47" xfId="972" xr:uid="{6AF2A33B-D5E7-42B5-A2F5-2C324B905218}"/>
    <cellStyle name="Accent2 48" xfId="1005" xr:uid="{50ECC22F-61EA-47FC-A683-F49CA23EB33E}"/>
    <cellStyle name="Accent2 5" xfId="161" xr:uid="{00000000-0005-0000-0000-0000B1000000}"/>
    <cellStyle name="Accent2 6" xfId="162" xr:uid="{00000000-0005-0000-0000-0000B2000000}"/>
    <cellStyle name="Accent2 7" xfId="163" xr:uid="{00000000-0005-0000-0000-0000B3000000}"/>
    <cellStyle name="Accent2 8" xfId="164" xr:uid="{00000000-0005-0000-0000-0000B4000000}"/>
    <cellStyle name="Accent2 9" xfId="165" xr:uid="{00000000-0005-0000-0000-0000B5000000}"/>
    <cellStyle name="Accent3 - 20%" xfId="166" xr:uid="{00000000-0005-0000-0000-0000B6000000}"/>
    <cellStyle name="Accent3 - 20% 2" xfId="167" xr:uid="{00000000-0005-0000-0000-0000B7000000}"/>
    <cellStyle name="Accent3 - 40%" xfId="168" xr:uid="{00000000-0005-0000-0000-0000B8000000}"/>
    <cellStyle name="Accent3 - 40% 2" xfId="169" xr:uid="{00000000-0005-0000-0000-0000B9000000}"/>
    <cellStyle name="Accent3 - 60%" xfId="170" xr:uid="{00000000-0005-0000-0000-0000BA000000}"/>
    <cellStyle name="Accent3 - 60% 2" xfId="171" xr:uid="{00000000-0005-0000-0000-0000BB000000}"/>
    <cellStyle name="Accent3 10" xfId="172" xr:uid="{00000000-0005-0000-0000-0000BC000000}"/>
    <cellStyle name="Accent3 11" xfId="173" xr:uid="{00000000-0005-0000-0000-0000BD000000}"/>
    <cellStyle name="Accent3 12" xfId="174" xr:uid="{00000000-0005-0000-0000-0000BE000000}"/>
    <cellStyle name="Accent3 13" xfId="175" xr:uid="{00000000-0005-0000-0000-0000BF000000}"/>
    <cellStyle name="Accent3 14" xfId="176" xr:uid="{00000000-0005-0000-0000-0000C0000000}"/>
    <cellStyle name="Accent3 15" xfId="177" xr:uid="{00000000-0005-0000-0000-0000C1000000}"/>
    <cellStyle name="Accent3 16" xfId="178" xr:uid="{00000000-0005-0000-0000-0000C2000000}"/>
    <cellStyle name="Accent3 17" xfId="179" xr:uid="{00000000-0005-0000-0000-0000C3000000}"/>
    <cellStyle name="Accent3 18" xfId="180" xr:uid="{00000000-0005-0000-0000-0000C4000000}"/>
    <cellStyle name="Accent3 19" xfId="181" xr:uid="{00000000-0005-0000-0000-0000C5000000}"/>
    <cellStyle name="Accent3 2" xfId="182" xr:uid="{00000000-0005-0000-0000-0000C6000000}"/>
    <cellStyle name="Accent3 2 2" xfId="183" xr:uid="{00000000-0005-0000-0000-0000C7000000}"/>
    <cellStyle name="Accent3 2 3" xfId="184" xr:uid="{00000000-0005-0000-0000-0000C8000000}"/>
    <cellStyle name="Accent3 20" xfId="185" xr:uid="{00000000-0005-0000-0000-0000C9000000}"/>
    <cellStyle name="Accent3 21" xfId="186" xr:uid="{00000000-0005-0000-0000-0000CA000000}"/>
    <cellStyle name="Accent3 22" xfId="187" xr:uid="{00000000-0005-0000-0000-0000CB000000}"/>
    <cellStyle name="Accent3 23" xfId="188" xr:uid="{00000000-0005-0000-0000-0000CC000000}"/>
    <cellStyle name="Accent3 24" xfId="189" xr:uid="{00000000-0005-0000-0000-0000CD000000}"/>
    <cellStyle name="Accent3 25" xfId="190" xr:uid="{00000000-0005-0000-0000-0000CE000000}"/>
    <cellStyle name="Accent3 26" xfId="191" xr:uid="{00000000-0005-0000-0000-0000CF000000}"/>
    <cellStyle name="Accent3 27" xfId="192" xr:uid="{00000000-0005-0000-0000-0000D0000000}"/>
    <cellStyle name="Accent3 28" xfId="193" xr:uid="{00000000-0005-0000-0000-0000D1000000}"/>
    <cellStyle name="Accent3 29" xfId="194" xr:uid="{00000000-0005-0000-0000-0000D2000000}"/>
    <cellStyle name="Accent3 3" xfId="195" xr:uid="{00000000-0005-0000-0000-0000D3000000}"/>
    <cellStyle name="Accent3 30" xfId="196" xr:uid="{00000000-0005-0000-0000-0000D4000000}"/>
    <cellStyle name="Accent3 31" xfId="197" xr:uid="{00000000-0005-0000-0000-0000D5000000}"/>
    <cellStyle name="Accent3 32" xfId="198" xr:uid="{00000000-0005-0000-0000-0000D6000000}"/>
    <cellStyle name="Accent3 33" xfId="199" xr:uid="{00000000-0005-0000-0000-0000D7000000}"/>
    <cellStyle name="Accent3 34" xfId="200" xr:uid="{00000000-0005-0000-0000-0000D8000000}"/>
    <cellStyle name="Accent3 35" xfId="201" xr:uid="{00000000-0005-0000-0000-0000D9000000}"/>
    <cellStyle name="Accent3 36" xfId="202" xr:uid="{00000000-0005-0000-0000-0000DA000000}"/>
    <cellStyle name="Accent3 37" xfId="203" xr:uid="{00000000-0005-0000-0000-0000DB000000}"/>
    <cellStyle name="Accent3 38" xfId="204" xr:uid="{00000000-0005-0000-0000-0000DC000000}"/>
    <cellStyle name="Accent3 39" xfId="205" xr:uid="{00000000-0005-0000-0000-0000DD000000}"/>
    <cellStyle name="Accent3 4" xfId="206" xr:uid="{00000000-0005-0000-0000-0000DE000000}"/>
    <cellStyle name="Accent3 4 2" xfId="950" xr:uid="{00000000-0005-0000-0000-0000DF000000}"/>
    <cellStyle name="Accent3 40" xfId="207" xr:uid="{00000000-0005-0000-0000-0000E0000000}"/>
    <cellStyle name="Accent3 41" xfId="208" xr:uid="{00000000-0005-0000-0000-0000E1000000}"/>
    <cellStyle name="Accent3 42" xfId="209" xr:uid="{00000000-0005-0000-0000-0000E2000000}"/>
    <cellStyle name="Accent3 43" xfId="210" xr:uid="{00000000-0005-0000-0000-0000E3000000}"/>
    <cellStyle name="Accent3 44" xfId="211" xr:uid="{00000000-0005-0000-0000-0000E4000000}"/>
    <cellStyle name="Accent3 45" xfId="212" xr:uid="{00000000-0005-0000-0000-0000E5000000}"/>
    <cellStyle name="Accent3 46" xfId="213" xr:uid="{00000000-0005-0000-0000-0000E6000000}"/>
    <cellStyle name="Accent3 47" xfId="973" xr:uid="{CCFA24A4-98DB-4B7D-8F81-02A9D958FA17}"/>
    <cellStyle name="Accent3 48" xfId="997" xr:uid="{7FE5A31C-2259-416B-8398-6BC1E3ECC8D4}"/>
    <cellStyle name="Accent3 5" xfId="214" xr:uid="{00000000-0005-0000-0000-0000E7000000}"/>
    <cellStyle name="Accent3 6" xfId="215" xr:uid="{00000000-0005-0000-0000-0000E8000000}"/>
    <cellStyle name="Accent3 7" xfId="216" xr:uid="{00000000-0005-0000-0000-0000E9000000}"/>
    <cellStyle name="Accent3 8" xfId="217" xr:uid="{00000000-0005-0000-0000-0000EA000000}"/>
    <cellStyle name="Accent3 9" xfId="218" xr:uid="{00000000-0005-0000-0000-0000EB000000}"/>
    <cellStyle name="Accent4 - 20%" xfId="219" xr:uid="{00000000-0005-0000-0000-0000EC000000}"/>
    <cellStyle name="Accent4 - 20% 2" xfId="220" xr:uid="{00000000-0005-0000-0000-0000ED000000}"/>
    <cellStyle name="Accent4 - 40%" xfId="221" xr:uid="{00000000-0005-0000-0000-0000EE000000}"/>
    <cellStyle name="Accent4 - 40% 2" xfId="222" xr:uid="{00000000-0005-0000-0000-0000EF000000}"/>
    <cellStyle name="Accent4 - 60%" xfId="223" xr:uid="{00000000-0005-0000-0000-0000F0000000}"/>
    <cellStyle name="Accent4 - 60% 2" xfId="224" xr:uid="{00000000-0005-0000-0000-0000F1000000}"/>
    <cellStyle name="Accent4 10" xfId="225" xr:uid="{00000000-0005-0000-0000-0000F2000000}"/>
    <cellStyle name="Accent4 11" xfId="226" xr:uid="{00000000-0005-0000-0000-0000F3000000}"/>
    <cellStyle name="Accent4 12" xfId="227" xr:uid="{00000000-0005-0000-0000-0000F4000000}"/>
    <cellStyle name="Accent4 13" xfId="228" xr:uid="{00000000-0005-0000-0000-0000F5000000}"/>
    <cellStyle name="Accent4 14" xfId="229" xr:uid="{00000000-0005-0000-0000-0000F6000000}"/>
    <cellStyle name="Accent4 15" xfId="230" xr:uid="{00000000-0005-0000-0000-0000F7000000}"/>
    <cellStyle name="Accent4 16" xfId="231" xr:uid="{00000000-0005-0000-0000-0000F8000000}"/>
    <cellStyle name="Accent4 17" xfId="232" xr:uid="{00000000-0005-0000-0000-0000F9000000}"/>
    <cellStyle name="Accent4 18" xfId="233" xr:uid="{00000000-0005-0000-0000-0000FA000000}"/>
    <cellStyle name="Accent4 19" xfId="234" xr:uid="{00000000-0005-0000-0000-0000FB000000}"/>
    <cellStyle name="Accent4 2" xfId="235" xr:uid="{00000000-0005-0000-0000-0000FC000000}"/>
    <cellStyle name="Accent4 2 2" xfId="236" xr:uid="{00000000-0005-0000-0000-0000FD000000}"/>
    <cellStyle name="Accent4 2 3" xfId="237" xr:uid="{00000000-0005-0000-0000-0000FE000000}"/>
    <cellStyle name="Accent4 20" xfId="238" xr:uid="{00000000-0005-0000-0000-0000FF000000}"/>
    <cellStyle name="Accent4 21" xfId="239" xr:uid="{00000000-0005-0000-0000-000000010000}"/>
    <cellStyle name="Accent4 22" xfId="240" xr:uid="{00000000-0005-0000-0000-000001010000}"/>
    <cellStyle name="Accent4 23" xfId="241" xr:uid="{00000000-0005-0000-0000-000002010000}"/>
    <cellStyle name="Accent4 24" xfId="242" xr:uid="{00000000-0005-0000-0000-000003010000}"/>
    <cellStyle name="Accent4 25" xfId="243" xr:uid="{00000000-0005-0000-0000-000004010000}"/>
    <cellStyle name="Accent4 26" xfId="244" xr:uid="{00000000-0005-0000-0000-000005010000}"/>
    <cellStyle name="Accent4 27" xfId="245" xr:uid="{00000000-0005-0000-0000-000006010000}"/>
    <cellStyle name="Accent4 28" xfId="246" xr:uid="{00000000-0005-0000-0000-000007010000}"/>
    <cellStyle name="Accent4 29" xfId="247" xr:uid="{00000000-0005-0000-0000-000008010000}"/>
    <cellStyle name="Accent4 3" xfId="248" xr:uid="{00000000-0005-0000-0000-000009010000}"/>
    <cellStyle name="Accent4 30" xfId="249" xr:uid="{00000000-0005-0000-0000-00000A010000}"/>
    <cellStyle name="Accent4 31" xfId="250" xr:uid="{00000000-0005-0000-0000-00000B010000}"/>
    <cellStyle name="Accent4 32" xfId="251" xr:uid="{00000000-0005-0000-0000-00000C010000}"/>
    <cellStyle name="Accent4 33" xfId="252" xr:uid="{00000000-0005-0000-0000-00000D010000}"/>
    <cellStyle name="Accent4 34" xfId="253" xr:uid="{00000000-0005-0000-0000-00000E010000}"/>
    <cellStyle name="Accent4 35" xfId="254" xr:uid="{00000000-0005-0000-0000-00000F010000}"/>
    <cellStyle name="Accent4 36" xfId="255" xr:uid="{00000000-0005-0000-0000-000010010000}"/>
    <cellStyle name="Accent4 37" xfId="256" xr:uid="{00000000-0005-0000-0000-000011010000}"/>
    <cellStyle name="Accent4 38" xfId="257" xr:uid="{00000000-0005-0000-0000-000012010000}"/>
    <cellStyle name="Accent4 39" xfId="258" xr:uid="{00000000-0005-0000-0000-000013010000}"/>
    <cellStyle name="Accent4 4" xfId="259" xr:uid="{00000000-0005-0000-0000-000014010000}"/>
    <cellStyle name="Accent4 4 2" xfId="951" xr:uid="{00000000-0005-0000-0000-000015010000}"/>
    <cellStyle name="Accent4 40" xfId="260" xr:uid="{00000000-0005-0000-0000-000016010000}"/>
    <cellStyle name="Accent4 41" xfId="261" xr:uid="{00000000-0005-0000-0000-000017010000}"/>
    <cellStyle name="Accent4 42" xfId="262" xr:uid="{00000000-0005-0000-0000-000018010000}"/>
    <cellStyle name="Accent4 43" xfId="263" xr:uid="{00000000-0005-0000-0000-000019010000}"/>
    <cellStyle name="Accent4 44" xfId="264" xr:uid="{00000000-0005-0000-0000-00001A010000}"/>
    <cellStyle name="Accent4 45" xfId="265" xr:uid="{00000000-0005-0000-0000-00001B010000}"/>
    <cellStyle name="Accent4 46" xfId="266" xr:uid="{00000000-0005-0000-0000-00001C010000}"/>
    <cellStyle name="Accent4 47" xfId="974" xr:uid="{93DA4422-C918-461A-9020-E1B3AF558638}"/>
    <cellStyle name="Accent4 48" xfId="1017" xr:uid="{5CA518E9-0626-4AEF-99EB-C6D9DBB7D890}"/>
    <cellStyle name="Accent4 5" xfId="267" xr:uid="{00000000-0005-0000-0000-00001D010000}"/>
    <cellStyle name="Accent4 6" xfId="268" xr:uid="{00000000-0005-0000-0000-00001E010000}"/>
    <cellStyle name="Accent4 7" xfId="269" xr:uid="{00000000-0005-0000-0000-00001F010000}"/>
    <cellStyle name="Accent4 8" xfId="270" xr:uid="{00000000-0005-0000-0000-000020010000}"/>
    <cellStyle name="Accent4 9" xfId="271" xr:uid="{00000000-0005-0000-0000-000021010000}"/>
    <cellStyle name="Accent5 - 20%" xfId="272" xr:uid="{00000000-0005-0000-0000-000022010000}"/>
    <cellStyle name="Accent5 - 20% 2" xfId="273" xr:uid="{00000000-0005-0000-0000-000023010000}"/>
    <cellStyle name="Accent5 - 40%" xfId="274" xr:uid="{00000000-0005-0000-0000-000024010000}"/>
    <cellStyle name="Accent5 - 60%" xfId="275" xr:uid="{00000000-0005-0000-0000-000025010000}"/>
    <cellStyle name="Accent5 - 60% 2" xfId="276" xr:uid="{00000000-0005-0000-0000-000026010000}"/>
    <cellStyle name="Accent5 10" xfId="277" xr:uid="{00000000-0005-0000-0000-000027010000}"/>
    <cellStyle name="Accent5 11" xfId="278" xr:uid="{00000000-0005-0000-0000-000028010000}"/>
    <cellStyle name="Accent5 12" xfId="279" xr:uid="{00000000-0005-0000-0000-000029010000}"/>
    <cellStyle name="Accent5 13" xfId="280" xr:uid="{00000000-0005-0000-0000-00002A010000}"/>
    <cellStyle name="Accent5 14" xfId="281" xr:uid="{00000000-0005-0000-0000-00002B010000}"/>
    <cellStyle name="Accent5 15" xfId="282" xr:uid="{00000000-0005-0000-0000-00002C010000}"/>
    <cellStyle name="Accent5 16" xfId="283" xr:uid="{00000000-0005-0000-0000-00002D010000}"/>
    <cellStyle name="Accent5 17" xfId="284" xr:uid="{00000000-0005-0000-0000-00002E010000}"/>
    <cellStyle name="Accent5 18" xfId="285" xr:uid="{00000000-0005-0000-0000-00002F010000}"/>
    <cellStyle name="Accent5 19" xfId="286" xr:uid="{00000000-0005-0000-0000-000030010000}"/>
    <cellStyle name="Accent5 2" xfId="287" xr:uid="{00000000-0005-0000-0000-000031010000}"/>
    <cellStyle name="Accent5 2 2" xfId="288" xr:uid="{00000000-0005-0000-0000-000032010000}"/>
    <cellStyle name="Accent5 2 3" xfId="289" xr:uid="{00000000-0005-0000-0000-000033010000}"/>
    <cellStyle name="Accent5 20" xfId="290" xr:uid="{00000000-0005-0000-0000-000034010000}"/>
    <cellStyle name="Accent5 21" xfId="291" xr:uid="{00000000-0005-0000-0000-000035010000}"/>
    <cellStyle name="Accent5 22" xfId="292" xr:uid="{00000000-0005-0000-0000-000036010000}"/>
    <cellStyle name="Accent5 23" xfId="293" xr:uid="{00000000-0005-0000-0000-000037010000}"/>
    <cellStyle name="Accent5 24" xfId="294" xr:uid="{00000000-0005-0000-0000-000038010000}"/>
    <cellStyle name="Accent5 25" xfId="295" xr:uid="{00000000-0005-0000-0000-000039010000}"/>
    <cellStyle name="Accent5 26" xfId="296" xr:uid="{00000000-0005-0000-0000-00003A010000}"/>
    <cellStyle name="Accent5 27" xfId="297" xr:uid="{00000000-0005-0000-0000-00003B010000}"/>
    <cellStyle name="Accent5 28" xfId="298" xr:uid="{00000000-0005-0000-0000-00003C010000}"/>
    <cellStyle name="Accent5 29" xfId="299" xr:uid="{00000000-0005-0000-0000-00003D010000}"/>
    <cellStyle name="Accent5 3" xfId="300" xr:uid="{00000000-0005-0000-0000-00003E010000}"/>
    <cellStyle name="Accent5 30" xfId="301" xr:uid="{00000000-0005-0000-0000-00003F010000}"/>
    <cellStyle name="Accent5 31" xfId="302" xr:uid="{00000000-0005-0000-0000-000040010000}"/>
    <cellStyle name="Accent5 32" xfId="303" xr:uid="{00000000-0005-0000-0000-000041010000}"/>
    <cellStyle name="Accent5 33" xfId="304" xr:uid="{00000000-0005-0000-0000-000042010000}"/>
    <cellStyle name="Accent5 34" xfId="305" xr:uid="{00000000-0005-0000-0000-000043010000}"/>
    <cellStyle name="Accent5 35" xfId="306" xr:uid="{00000000-0005-0000-0000-000044010000}"/>
    <cellStyle name="Accent5 36" xfId="307" xr:uid="{00000000-0005-0000-0000-000045010000}"/>
    <cellStyle name="Accent5 37" xfId="308" xr:uid="{00000000-0005-0000-0000-000046010000}"/>
    <cellStyle name="Accent5 38" xfId="309" xr:uid="{00000000-0005-0000-0000-000047010000}"/>
    <cellStyle name="Accent5 39" xfId="310" xr:uid="{00000000-0005-0000-0000-000048010000}"/>
    <cellStyle name="Accent5 4" xfId="311" xr:uid="{00000000-0005-0000-0000-000049010000}"/>
    <cellStyle name="Accent5 4 2" xfId="952" xr:uid="{00000000-0005-0000-0000-00004A010000}"/>
    <cellStyle name="Accent5 40" xfId="312" xr:uid="{00000000-0005-0000-0000-00004B010000}"/>
    <cellStyle name="Accent5 41" xfId="313" xr:uid="{00000000-0005-0000-0000-00004C010000}"/>
    <cellStyle name="Accent5 42" xfId="314" xr:uid="{00000000-0005-0000-0000-00004D010000}"/>
    <cellStyle name="Accent5 43" xfId="315" xr:uid="{00000000-0005-0000-0000-00004E010000}"/>
    <cellStyle name="Accent5 44" xfId="316" xr:uid="{00000000-0005-0000-0000-00004F010000}"/>
    <cellStyle name="Accent5 45" xfId="317" xr:uid="{00000000-0005-0000-0000-000050010000}"/>
    <cellStyle name="Accent5 46" xfId="318" xr:uid="{00000000-0005-0000-0000-000051010000}"/>
    <cellStyle name="Accent5 47" xfId="975" xr:uid="{19A86E1A-E5A6-4C07-8B05-B6A31EC7FF88}"/>
    <cellStyle name="Accent5 48" xfId="979" xr:uid="{AFE42390-DF71-4CD5-94AA-7C1DC6EE21CD}"/>
    <cellStyle name="Accent5 5" xfId="319" xr:uid="{00000000-0005-0000-0000-000052010000}"/>
    <cellStyle name="Accent5 6" xfId="320" xr:uid="{00000000-0005-0000-0000-000053010000}"/>
    <cellStyle name="Accent5 7" xfId="321" xr:uid="{00000000-0005-0000-0000-000054010000}"/>
    <cellStyle name="Accent5 8" xfId="322" xr:uid="{00000000-0005-0000-0000-000055010000}"/>
    <cellStyle name="Accent5 9" xfId="323" xr:uid="{00000000-0005-0000-0000-000056010000}"/>
    <cellStyle name="Accent6 - 20%" xfId="324" xr:uid="{00000000-0005-0000-0000-000057010000}"/>
    <cellStyle name="Accent6 - 40%" xfId="325" xr:uid="{00000000-0005-0000-0000-000058010000}"/>
    <cellStyle name="Accent6 - 40% 2" xfId="326" xr:uid="{00000000-0005-0000-0000-000059010000}"/>
    <cellStyle name="Accent6 - 60%" xfId="327" xr:uid="{00000000-0005-0000-0000-00005A010000}"/>
    <cellStyle name="Accent6 - 60% 2" xfId="328" xr:uid="{00000000-0005-0000-0000-00005B010000}"/>
    <cellStyle name="Accent6 10" xfId="329" xr:uid="{00000000-0005-0000-0000-00005C010000}"/>
    <cellStyle name="Accent6 11" xfId="330" xr:uid="{00000000-0005-0000-0000-00005D010000}"/>
    <cellStyle name="Accent6 12" xfId="331" xr:uid="{00000000-0005-0000-0000-00005E010000}"/>
    <cellStyle name="Accent6 13" xfId="332" xr:uid="{00000000-0005-0000-0000-00005F010000}"/>
    <cellStyle name="Accent6 14" xfId="333" xr:uid="{00000000-0005-0000-0000-000060010000}"/>
    <cellStyle name="Accent6 15" xfId="334" xr:uid="{00000000-0005-0000-0000-000061010000}"/>
    <cellStyle name="Accent6 16" xfId="335" xr:uid="{00000000-0005-0000-0000-000062010000}"/>
    <cellStyle name="Accent6 17" xfId="336" xr:uid="{00000000-0005-0000-0000-000063010000}"/>
    <cellStyle name="Accent6 18" xfId="337" xr:uid="{00000000-0005-0000-0000-000064010000}"/>
    <cellStyle name="Accent6 19" xfId="338" xr:uid="{00000000-0005-0000-0000-000065010000}"/>
    <cellStyle name="Accent6 2" xfId="339" xr:uid="{00000000-0005-0000-0000-000066010000}"/>
    <cellStyle name="Accent6 2 2" xfId="340" xr:uid="{00000000-0005-0000-0000-000067010000}"/>
    <cellStyle name="Accent6 2 3" xfId="341" xr:uid="{00000000-0005-0000-0000-000068010000}"/>
    <cellStyle name="Accent6 20" xfId="342" xr:uid="{00000000-0005-0000-0000-000069010000}"/>
    <cellStyle name="Accent6 21" xfId="343" xr:uid="{00000000-0005-0000-0000-00006A010000}"/>
    <cellStyle name="Accent6 22" xfId="344" xr:uid="{00000000-0005-0000-0000-00006B010000}"/>
    <cellStyle name="Accent6 23" xfId="345" xr:uid="{00000000-0005-0000-0000-00006C010000}"/>
    <cellStyle name="Accent6 24" xfId="346" xr:uid="{00000000-0005-0000-0000-00006D010000}"/>
    <cellStyle name="Accent6 25" xfId="347" xr:uid="{00000000-0005-0000-0000-00006E010000}"/>
    <cellStyle name="Accent6 26" xfId="348" xr:uid="{00000000-0005-0000-0000-00006F010000}"/>
    <cellStyle name="Accent6 27" xfId="349" xr:uid="{00000000-0005-0000-0000-000070010000}"/>
    <cellStyle name="Accent6 28" xfId="350" xr:uid="{00000000-0005-0000-0000-000071010000}"/>
    <cellStyle name="Accent6 29" xfId="351" xr:uid="{00000000-0005-0000-0000-000072010000}"/>
    <cellStyle name="Accent6 3" xfId="352" xr:uid="{00000000-0005-0000-0000-000073010000}"/>
    <cellStyle name="Accent6 30" xfId="353" xr:uid="{00000000-0005-0000-0000-000074010000}"/>
    <cellStyle name="Accent6 31" xfId="354" xr:uid="{00000000-0005-0000-0000-000075010000}"/>
    <cellStyle name="Accent6 32" xfId="355" xr:uid="{00000000-0005-0000-0000-000076010000}"/>
    <cellStyle name="Accent6 33" xfId="356" xr:uid="{00000000-0005-0000-0000-000077010000}"/>
    <cellStyle name="Accent6 34" xfId="357" xr:uid="{00000000-0005-0000-0000-000078010000}"/>
    <cellStyle name="Accent6 35" xfId="358" xr:uid="{00000000-0005-0000-0000-000079010000}"/>
    <cellStyle name="Accent6 36" xfId="359" xr:uid="{00000000-0005-0000-0000-00007A010000}"/>
    <cellStyle name="Accent6 37" xfId="360" xr:uid="{00000000-0005-0000-0000-00007B010000}"/>
    <cellStyle name="Accent6 38" xfId="361" xr:uid="{00000000-0005-0000-0000-00007C010000}"/>
    <cellStyle name="Accent6 39" xfId="362" xr:uid="{00000000-0005-0000-0000-00007D010000}"/>
    <cellStyle name="Accent6 4" xfId="363" xr:uid="{00000000-0005-0000-0000-00007E010000}"/>
    <cellStyle name="Accent6 4 2" xfId="953" xr:uid="{00000000-0005-0000-0000-00007F010000}"/>
    <cellStyle name="Accent6 40" xfId="364" xr:uid="{00000000-0005-0000-0000-000080010000}"/>
    <cellStyle name="Accent6 41" xfId="365" xr:uid="{00000000-0005-0000-0000-000081010000}"/>
    <cellStyle name="Accent6 42" xfId="366" xr:uid="{00000000-0005-0000-0000-000082010000}"/>
    <cellStyle name="Accent6 43" xfId="367" xr:uid="{00000000-0005-0000-0000-000083010000}"/>
    <cellStyle name="Accent6 44" xfId="368" xr:uid="{00000000-0005-0000-0000-000084010000}"/>
    <cellStyle name="Accent6 45" xfId="369" xr:uid="{00000000-0005-0000-0000-000085010000}"/>
    <cellStyle name="Accent6 46" xfId="370" xr:uid="{00000000-0005-0000-0000-000086010000}"/>
    <cellStyle name="Accent6 47" xfId="976" xr:uid="{E621E270-3CB3-4D9B-AC93-51BEB5853D21}"/>
    <cellStyle name="Accent6 48" xfId="978" xr:uid="{A032AF65-E26F-4415-9CE1-74BCB371CC17}"/>
    <cellStyle name="Accent6 5" xfId="371" xr:uid="{00000000-0005-0000-0000-000087010000}"/>
    <cellStyle name="Accent6 6" xfId="372" xr:uid="{00000000-0005-0000-0000-000088010000}"/>
    <cellStyle name="Accent6 7" xfId="373" xr:uid="{00000000-0005-0000-0000-000089010000}"/>
    <cellStyle name="Accent6 8" xfId="374" xr:uid="{00000000-0005-0000-0000-00008A010000}"/>
    <cellStyle name="Accent6 9" xfId="375" xr:uid="{00000000-0005-0000-0000-00008B010000}"/>
    <cellStyle name="Aprēķināšana 2" xfId="904" xr:uid="{00000000-0005-0000-0000-00008C010000}"/>
    <cellStyle name="Bad 2" xfId="376" xr:uid="{00000000-0005-0000-0000-00008D010000}"/>
    <cellStyle name="Bad 2 2" xfId="377" xr:uid="{00000000-0005-0000-0000-00008E010000}"/>
    <cellStyle name="Bad 2 3" xfId="378" xr:uid="{00000000-0005-0000-0000-00008F010000}"/>
    <cellStyle name="Bad 3" xfId="379" xr:uid="{00000000-0005-0000-0000-000090010000}"/>
    <cellStyle name="Brīdinājuma teksts 2" xfId="905" xr:uid="{00000000-0005-0000-0000-000091010000}"/>
    <cellStyle name="Calculation 2" xfId="380" xr:uid="{00000000-0005-0000-0000-000092010000}"/>
    <cellStyle name="Calculation 2 2" xfId="381" xr:uid="{00000000-0005-0000-0000-000093010000}"/>
    <cellStyle name="Calculation 2 3" xfId="382" xr:uid="{00000000-0005-0000-0000-000094010000}"/>
    <cellStyle name="Calculation 2 4" xfId="383" xr:uid="{00000000-0005-0000-0000-000095010000}"/>
    <cellStyle name="Calculation 3" xfId="384" xr:uid="{00000000-0005-0000-0000-000096010000}"/>
    <cellStyle name="Calculation 4" xfId="977" xr:uid="{A73227F9-7D27-4C4C-AFF1-7852445BB531}"/>
    <cellStyle name="Check Cell 2" xfId="385" xr:uid="{00000000-0005-0000-0000-000097010000}"/>
    <cellStyle name="Check Cell 2 2" xfId="386" xr:uid="{00000000-0005-0000-0000-000098010000}"/>
    <cellStyle name="Check Cell 2 3" xfId="387" xr:uid="{00000000-0005-0000-0000-000099010000}"/>
    <cellStyle name="Check Cell 3" xfId="388" xr:uid="{00000000-0005-0000-0000-00009A010000}"/>
    <cellStyle name="Comma 2" xfId="389" xr:uid="{00000000-0005-0000-0000-00009B010000}"/>
    <cellStyle name="Comma 2 2" xfId="964" xr:uid="{00000000-0005-0000-0000-00009C010000}"/>
    <cellStyle name="Comma 3" xfId="966" xr:uid="{00000000-0005-0000-0000-00009D010000}"/>
    <cellStyle name="Datumi" xfId="390" xr:uid="{00000000-0005-0000-0000-00009E010000}"/>
    <cellStyle name="Emphasis 1" xfId="391" xr:uid="{00000000-0005-0000-0000-00009F010000}"/>
    <cellStyle name="Emphasis 1 2" xfId="392" xr:uid="{00000000-0005-0000-0000-0000A0010000}"/>
    <cellStyle name="Emphasis 2" xfId="393" xr:uid="{00000000-0005-0000-0000-0000A1010000}"/>
    <cellStyle name="Emphasis 2 2" xfId="394" xr:uid="{00000000-0005-0000-0000-0000A2010000}"/>
    <cellStyle name="Emphasis 3" xfId="395" xr:uid="{00000000-0005-0000-0000-0000A3010000}"/>
    <cellStyle name="Excel Built-in Normal" xfId="970" xr:uid="{E9CDDEAE-7540-4DB1-A833-72554579AB3B}"/>
    <cellStyle name="exo" xfId="396" xr:uid="{00000000-0005-0000-0000-0000A4010000}"/>
    <cellStyle name="exo 2" xfId="397" xr:uid="{00000000-0005-0000-0000-0000A5010000}"/>
    <cellStyle name="exo 3" xfId="398" xr:uid="{00000000-0005-0000-0000-0000A6010000}"/>
    <cellStyle name="Explanatory Text 2" xfId="399" xr:uid="{00000000-0005-0000-0000-0000A7010000}"/>
    <cellStyle name="Explanatory Text 2 2" xfId="400" xr:uid="{00000000-0005-0000-0000-0000A8010000}"/>
    <cellStyle name="Explanatory Text 2 3" xfId="401" xr:uid="{00000000-0005-0000-0000-0000A9010000}"/>
    <cellStyle name="Good 2" xfId="402" xr:uid="{00000000-0005-0000-0000-0000AA010000}"/>
    <cellStyle name="Good 2 2" xfId="403" xr:uid="{00000000-0005-0000-0000-0000AB010000}"/>
    <cellStyle name="Good 2 3" xfId="404" xr:uid="{00000000-0005-0000-0000-0000AC010000}"/>
    <cellStyle name="Good 3" xfId="405" xr:uid="{00000000-0005-0000-0000-0000AD010000}"/>
    <cellStyle name="Heading 1 2" xfId="406" xr:uid="{00000000-0005-0000-0000-0000AE010000}"/>
    <cellStyle name="Heading 2 2" xfId="407" xr:uid="{00000000-0005-0000-0000-0000AF010000}"/>
    <cellStyle name="Heading 2 2 2" xfId="408" xr:uid="{00000000-0005-0000-0000-0000B0010000}"/>
    <cellStyle name="Heading 2 2 3" xfId="409" xr:uid="{00000000-0005-0000-0000-0000B1010000}"/>
    <cellStyle name="Heading 2 3" xfId="410" xr:uid="{00000000-0005-0000-0000-0000B2010000}"/>
    <cellStyle name="Heading 3 2" xfId="411" xr:uid="{00000000-0005-0000-0000-0000B3010000}"/>
    <cellStyle name="Heading 3 2 2" xfId="412" xr:uid="{00000000-0005-0000-0000-0000B4010000}"/>
    <cellStyle name="Heading 3 2 2 2" xfId="960" xr:uid="{00000000-0005-0000-0000-0000B5010000}"/>
    <cellStyle name="Heading 3 2 3" xfId="413" xr:uid="{00000000-0005-0000-0000-0000B6010000}"/>
    <cellStyle name="Heading 3 2 4" xfId="954" xr:uid="{00000000-0005-0000-0000-0000B7010000}"/>
    <cellStyle name="Heading 3 3" xfId="414" xr:uid="{00000000-0005-0000-0000-0000B8010000}"/>
    <cellStyle name="Heading 3 3 2" xfId="961" xr:uid="{00000000-0005-0000-0000-0000B9010000}"/>
    <cellStyle name="Heading 4 2" xfId="415" xr:uid="{00000000-0005-0000-0000-0000BA010000}"/>
    <cellStyle name="Hyperlink 2" xfId="416" xr:uid="{00000000-0005-0000-0000-0000BB010000}"/>
    <cellStyle name="Hyperlink 3" xfId="417" xr:uid="{00000000-0005-0000-0000-0000BC010000}"/>
    <cellStyle name="Ievade 2" xfId="906" xr:uid="{00000000-0005-0000-0000-0000BD010000}"/>
    <cellStyle name="Input 2" xfId="418" xr:uid="{00000000-0005-0000-0000-0000BE010000}"/>
    <cellStyle name="Input 2 2" xfId="419" xr:uid="{00000000-0005-0000-0000-0000BF010000}"/>
    <cellStyle name="Input 2 3" xfId="420" xr:uid="{00000000-0005-0000-0000-0000C0010000}"/>
    <cellStyle name="Input 2 4" xfId="421" xr:uid="{00000000-0005-0000-0000-0000C1010000}"/>
    <cellStyle name="Input 3" xfId="422" xr:uid="{00000000-0005-0000-0000-0000C2010000}"/>
    <cellStyle name="Input 4" xfId="980" xr:uid="{727AB014-A73A-4577-9825-3BD855D402BE}"/>
    <cellStyle name="Izvade 2" xfId="907" xr:uid="{00000000-0005-0000-0000-0000C3010000}"/>
    <cellStyle name="Koefic." xfId="423" xr:uid="{00000000-0005-0000-0000-0000C4010000}"/>
    <cellStyle name="Koefic. 2" xfId="424" xr:uid="{00000000-0005-0000-0000-0000C5010000}"/>
    <cellStyle name="Koefic. 3" xfId="425" xr:uid="{00000000-0005-0000-0000-0000C6010000}"/>
    <cellStyle name="Komats 2" xfId="7" xr:uid="{00000000-0005-0000-0000-0000C7010000}"/>
    <cellStyle name="Kopsumma 2" xfId="908" xr:uid="{00000000-0005-0000-0000-0000C8010000}"/>
    <cellStyle name="Labs 2" xfId="909" xr:uid="{00000000-0005-0000-0000-0000C9010000}"/>
    <cellStyle name="Linked Cell 2" xfId="426" xr:uid="{00000000-0005-0000-0000-0000CA010000}"/>
    <cellStyle name="Linked Cell 2 2" xfId="427" xr:uid="{00000000-0005-0000-0000-0000CB010000}"/>
    <cellStyle name="Linked Cell 2 3" xfId="428" xr:uid="{00000000-0005-0000-0000-0000CC010000}"/>
    <cellStyle name="Linked Cell 3" xfId="429" xr:uid="{00000000-0005-0000-0000-0000CD010000}"/>
    <cellStyle name="Neitrāls 2" xfId="910" xr:uid="{00000000-0005-0000-0000-0000CE010000}"/>
    <cellStyle name="Neutral 2" xfId="430" xr:uid="{00000000-0005-0000-0000-0000CF010000}"/>
    <cellStyle name="Neutral 2 2" xfId="431" xr:uid="{00000000-0005-0000-0000-0000D0010000}"/>
    <cellStyle name="Neutral 2 3" xfId="432" xr:uid="{00000000-0005-0000-0000-0000D1010000}"/>
    <cellStyle name="Neutral 3" xfId="433" xr:uid="{00000000-0005-0000-0000-0000D2010000}"/>
    <cellStyle name="Normal" xfId="0" builtinId="0"/>
    <cellStyle name="Normal 10" xfId="434" xr:uid="{00000000-0005-0000-0000-0000D4010000}"/>
    <cellStyle name="Normal 10 2" xfId="435" xr:uid="{00000000-0005-0000-0000-0000D5010000}"/>
    <cellStyle name="Normal 10 2 2" xfId="436" xr:uid="{00000000-0005-0000-0000-0000D6010000}"/>
    <cellStyle name="Normal 10 3" xfId="437" xr:uid="{00000000-0005-0000-0000-0000D7010000}"/>
    <cellStyle name="Normal 10 4" xfId="911" xr:uid="{00000000-0005-0000-0000-0000D8010000}"/>
    <cellStyle name="Normal 11" xfId="438" xr:uid="{00000000-0005-0000-0000-0000D9010000}"/>
    <cellStyle name="Normal 11 2" xfId="439" xr:uid="{00000000-0005-0000-0000-0000DA010000}"/>
    <cellStyle name="Normal 11 2 2" xfId="440" xr:uid="{00000000-0005-0000-0000-0000DB010000}"/>
    <cellStyle name="Normal 11 3" xfId="441" xr:uid="{00000000-0005-0000-0000-0000DC010000}"/>
    <cellStyle name="Normal 12" xfId="442" xr:uid="{00000000-0005-0000-0000-0000DD010000}"/>
    <cellStyle name="Normal 12 2" xfId="443" xr:uid="{00000000-0005-0000-0000-0000DE010000}"/>
    <cellStyle name="Normal 12 2 2" xfId="444" xr:uid="{00000000-0005-0000-0000-0000DF010000}"/>
    <cellStyle name="Normal 12 3" xfId="445" xr:uid="{00000000-0005-0000-0000-0000E0010000}"/>
    <cellStyle name="Normal 13" xfId="446" xr:uid="{00000000-0005-0000-0000-0000E1010000}"/>
    <cellStyle name="Normal 13 2" xfId="447" xr:uid="{00000000-0005-0000-0000-0000E2010000}"/>
    <cellStyle name="Normal 13 2 2" xfId="448" xr:uid="{00000000-0005-0000-0000-0000E3010000}"/>
    <cellStyle name="Normal 13 3" xfId="449" xr:uid="{00000000-0005-0000-0000-0000E4010000}"/>
    <cellStyle name="Normal 14" xfId="450" xr:uid="{00000000-0005-0000-0000-0000E5010000}"/>
    <cellStyle name="Normal 14 2" xfId="451" xr:uid="{00000000-0005-0000-0000-0000E6010000}"/>
    <cellStyle name="Normal 14 2 2" xfId="452" xr:uid="{00000000-0005-0000-0000-0000E7010000}"/>
    <cellStyle name="Normal 14 3" xfId="453" xr:uid="{00000000-0005-0000-0000-0000E8010000}"/>
    <cellStyle name="Normal 15" xfId="454" xr:uid="{00000000-0005-0000-0000-0000E9010000}"/>
    <cellStyle name="Normal 15 2" xfId="455" xr:uid="{00000000-0005-0000-0000-0000EA010000}"/>
    <cellStyle name="Normal 15 2 2" xfId="456" xr:uid="{00000000-0005-0000-0000-0000EB010000}"/>
    <cellStyle name="Normal 15 3" xfId="457" xr:uid="{00000000-0005-0000-0000-0000EC010000}"/>
    <cellStyle name="Normal 16" xfId="458" xr:uid="{00000000-0005-0000-0000-0000ED010000}"/>
    <cellStyle name="Normal 16 2" xfId="459" xr:uid="{00000000-0005-0000-0000-0000EE010000}"/>
    <cellStyle name="Normal 16 2 2" xfId="460" xr:uid="{00000000-0005-0000-0000-0000EF010000}"/>
    <cellStyle name="Normal 16 3" xfId="461" xr:uid="{00000000-0005-0000-0000-0000F0010000}"/>
    <cellStyle name="Normal 17" xfId="462" xr:uid="{00000000-0005-0000-0000-0000F1010000}"/>
    <cellStyle name="Normal 17 2" xfId="463" xr:uid="{00000000-0005-0000-0000-0000F2010000}"/>
    <cellStyle name="Normal 17 3" xfId="464" xr:uid="{00000000-0005-0000-0000-0000F3010000}"/>
    <cellStyle name="Normal 18" xfId="465" xr:uid="{00000000-0005-0000-0000-0000F4010000}"/>
    <cellStyle name="Normal 18 2" xfId="466" xr:uid="{00000000-0005-0000-0000-0000F5010000}"/>
    <cellStyle name="Normal 19" xfId="467" xr:uid="{00000000-0005-0000-0000-0000F6010000}"/>
    <cellStyle name="Normal 19 2" xfId="468" xr:uid="{00000000-0005-0000-0000-0000F7010000}"/>
    <cellStyle name="Normal 19 3" xfId="469" xr:uid="{00000000-0005-0000-0000-0000F8010000}"/>
    <cellStyle name="Normal 2" xfId="1" xr:uid="{00000000-0005-0000-0000-0000F9010000}"/>
    <cellStyle name="Normal 2 2" xfId="2" xr:uid="{00000000-0005-0000-0000-0000FA010000}"/>
    <cellStyle name="Normal 2 2 2" xfId="471" xr:uid="{00000000-0005-0000-0000-0000FB010000}"/>
    <cellStyle name="Normal 2 2 3" xfId="472" xr:uid="{00000000-0005-0000-0000-0000FC010000}"/>
    <cellStyle name="Normal 2 3" xfId="473" xr:uid="{00000000-0005-0000-0000-0000FD010000}"/>
    <cellStyle name="Normal 2 3 2" xfId="474" xr:uid="{00000000-0005-0000-0000-0000FE010000}"/>
    <cellStyle name="Normal 2 4" xfId="475" xr:uid="{00000000-0005-0000-0000-0000FF010000}"/>
    <cellStyle name="Normal 2 5" xfId="470" xr:uid="{00000000-0005-0000-0000-000000020000}"/>
    <cellStyle name="Normal 2 6" xfId="1027" xr:uid="{C16C621B-276F-4066-8018-C590EA4105D2}"/>
    <cellStyle name="Normal 20" xfId="476" xr:uid="{00000000-0005-0000-0000-000001020000}"/>
    <cellStyle name="Normal 20 2" xfId="477" xr:uid="{00000000-0005-0000-0000-000002020000}"/>
    <cellStyle name="Normal 20 2 2" xfId="478" xr:uid="{00000000-0005-0000-0000-000003020000}"/>
    <cellStyle name="Normal 20 3" xfId="479" xr:uid="{00000000-0005-0000-0000-000004020000}"/>
    <cellStyle name="Normal 21" xfId="480" xr:uid="{00000000-0005-0000-0000-000005020000}"/>
    <cellStyle name="Normal 21 2" xfId="481" xr:uid="{00000000-0005-0000-0000-000006020000}"/>
    <cellStyle name="Normal 21 2 2" xfId="482" xr:uid="{00000000-0005-0000-0000-000007020000}"/>
    <cellStyle name="Normal 21 3" xfId="483" xr:uid="{00000000-0005-0000-0000-000008020000}"/>
    <cellStyle name="Normal 22" xfId="484" xr:uid="{00000000-0005-0000-0000-000009020000}"/>
    <cellStyle name="Normal 22 2" xfId="485" xr:uid="{00000000-0005-0000-0000-00000A020000}"/>
    <cellStyle name="Normal 23" xfId="486" xr:uid="{00000000-0005-0000-0000-00000B020000}"/>
    <cellStyle name="Normal 23 2" xfId="487" xr:uid="{00000000-0005-0000-0000-00000C020000}"/>
    <cellStyle name="Normal 24" xfId="488" xr:uid="{00000000-0005-0000-0000-00000D020000}"/>
    <cellStyle name="Normal 25" xfId="489" xr:uid="{00000000-0005-0000-0000-00000E020000}"/>
    <cellStyle name="Normal 26" xfId="490" xr:uid="{00000000-0005-0000-0000-00000F020000}"/>
    <cellStyle name="Normal 27" xfId="491" xr:uid="{00000000-0005-0000-0000-000010020000}"/>
    <cellStyle name="Normal 28" xfId="492" xr:uid="{00000000-0005-0000-0000-000011020000}"/>
    <cellStyle name="Normal 28 3" xfId="493" xr:uid="{00000000-0005-0000-0000-000012020000}"/>
    <cellStyle name="Normal 29" xfId="494" xr:uid="{00000000-0005-0000-0000-000013020000}"/>
    <cellStyle name="Normal 3" xfId="3" xr:uid="{00000000-0005-0000-0000-000014020000}"/>
    <cellStyle name="Normal 3 2" xfId="496" xr:uid="{00000000-0005-0000-0000-000015020000}"/>
    <cellStyle name="Normal 3 2 2" xfId="912" xr:uid="{00000000-0005-0000-0000-000016020000}"/>
    <cellStyle name="Normal 3 3" xfId="497" xr:uid="{00000000-0005-0000-0000-000017020000}"/>
    <cellStyle name="Normal 3 3 2" xfId="498" xr:uid="{00000000-0005-0000-0000-000018020000}"/>
    <cellStyle name="Normal 3 4" xfId="499" xr:uid="{00000000-0005-0000-0000-000019020000}"/>
    <cellStyle name="Normal 3 4 2" xfId="500" xr:uid="{00000000-0005-0000-0000-00001A020000}"/>
    <cellStyle name="Normal 3 5" xfId="501" xr:uid="{00000000-0005-0000-0000-00001B020000}"/>
    <cellStyle name="Normal 3 6" xfId="502" xr:uid="{00000000-0005-0000-0000-00001C020000}"/>
    <cellStyle name="Normal 3 7" xfId="495" xr:uid="{00000000-0005-0000-0000-00001D020000}"/>
    <cellStyle name="Normal 3 8" xfId="967" xr:uid="{00000000-0005-0000-0000-00001E020000}"/>
    <cellStyle name="Normal 3 9" xfId="1026" xr:uid="{E8EDACFE-2292-41AC-AED5-09723346B6E8}"/>
    <cellStyle name="Normal 30" xfId="503" xr:uid="{00000000-0005-0000-0000-00001F020000}"/>
    <cellStyle name="Normal 31" xfId="504" xr:uid="{00000000-0005-0000-0000-000020020000}"/>
    <cellStyle name="Normal 32" xfId="505" xr:uid="{00000000-0005-0000-0000-000021020000}"/>
    <cellStyle name="Normal 33" xfId="506" xr:uid="{00000000-0005-0000-0000-000022020000}"/>
    <cellStyle name="Normal 34" xfId="878" xr:uid="{00000000-0005-0000-0000-000023020000}"/>
    <cellStyle name="Normal 34 2" xfId="963" xr:uid="{00000000-0005-0000-0000-000024020000}"/>
    <cellStyle name="Normal 35" xfId="1024" xr:uid="{AA2D3618-58BD-4EBB-824B-CBF78C64D342}"/>
    <cellStyle name="Normal 36" xfId="969" xr:uid="{00000000-0005-0000-0000-000025020000}"/>
    <cellStyle name="Normal 37" xfId="1025" xr:uid="{5F01002D-BED4-4B78-805E-14B910676E29}"/>
    <cellStyle name="Normal 38" xfId="1028" xr:uid="{C26EA9EF-29C0-43C5-B8C6-43D617C86B14}"/>
    <cellStyle name="Normal 4" xfId="507" xr:uid="{00000000-0005-0000-0000-000026020000}"/>
    <cellStyle name="Normal 5" xfId="508" xr:uid="{00000000-0005-0000-0000-000027020000}"/>
    <cellStyle name="Normal 5 2" xfId="509" xr:uid="{00000000-0005-0000-0000-000028020000}"/>
    <cellStyle name="Normal 5 2 2" xfId="510" xr:uid="{00000000-0005-0000-0000-000029020000}"/>
    <cellStyle name="Normal 5 2 3" xfId="511" xr:uid="{00000000-0005-0000-0000-00002A020000}"/>
    <cellStyle name="Normal 5 3" xfId="512" xr:uid="{00000000-0005-0000-0000-00002B020000}"/>
    <cellStyle name="Normal 5 3 2" xfId="513" xr:uid="{00000000-0005-0000-0000-00002C020000}"/>
    <cellStyle name="Normal 5 3 3" xfId="514" xr:uid="{00000000-0005-0000-0000-00002D020000}"/>
    <cellStyle name="Normal 6" xfId="515" xr:uid="{00000000-0005-0000-0000-00002E020000}"/>
    <cellStyle name="Normal 6 2" xfId="516" xr:uid="{00000000-0005-0000-0000-00002F020000}"/>
    <cellStyle name="Normal 7" xfId="517" xr:uid="{00000000-0005-0000-0000-000030020000}"/>
    <cellStyle name="Normal 7 2" xfId="518" xr:uid="{00000000-0005-0000-0000-000031020000}"/>
    <cellStyle name="Normal 7 3" xfId="519" xr:uid="{00000000-0005-0000-0000-000032020000}"/>
    <cellStyle name="Normal 7 3 2" xfId="962" xr:uid="{00000000-0005-0000-0000-000033020000}"/>
    <cellStyle name="Normal 8" xfId="520" xr:uid="{00000000-0005-0000-0000-000034020000}"/>
    <cellStyle name="Normal 8 2" xfId="521" xr:uid="{00000000-0005-0000-0000-000035020000}"/>
    <cellStyle name="Normal 8 2 2" xfId="522" xr:uid="{00000000-0005-0000-0000-000036020000}"/>
    <cellStyle name="Normal 8 3" xfId="523" xr:uid="{00000000-0005-0000-0000-000037020000}"/>
    <cellStyle name="Normal 8 4" xfId="913" xr:uid="{00000000-0005-0000-0000-000038020000}"/>
    <cellStyle name="Normal 9" xfId="524" xr:uid="{00000000-0005-0000-0000-000039020000}"/>
    <cellStyle name="Normal 9 2" xfId="525" xr:uid="{00000000-0005-0000-0000-00003A020000}"/>
    <cellStyle name="Normal 9 2 2" xfId="526" xr:uid="{00000000-0005-0000-0000-00003B020000}"/>
    <cellStyle name="Normal 9 3" xfId="527" xr:uid="{00000000-0005-0000-0000-00003C020000}"/>
    <cellStyle name="Normal 9 4" xfId="914" xr:uid="{00000000-0005-0000-0000-00003D020000}"/>
    <cellStyle name="Nosaukums 2" xfId="915" xr:uid="{00000000-0005-0000-0000-00003F020000}"/>
    <cellStyle name="Note 2" xfId="528" xr:uid="{00000000-0005-0000-0000-000040020000}"/>
    <cellStyle name="Note 2 2" xfId="529" xr:uid="{00000000-0005-0000-0000-000041020000}"/>
    <cellStyle name="Note 2 2 2" xfId="530" xr:uid="{00000000-0005-0000-0000-000042020000}"/>
    <cellStyle name="Note 2 3" xfId="531" xr:uid="{00000000-0005-0000-0000-000043020000}"/>
    <cellStyle name="Note 2 4" xfId="532" xr:uid="{00000000-0005-0000-0000-000044020000}"/>
    <cellStyle name="Note 2 5" xfId="1018" xr:uid="{8A6395B7-AA09-4C49-9812-71F65E077E95}"/>
    <cellStyle name="Note 3" xfId="533" xr:uid="{00000000-0005-0000-0000-000045020000}"/>
    <cellStyle name="Note 4" xfId="534" xr:uid="{00000000-0005-0000-0000-000046020000}"/>
    <cellStyle name="Note 5" xfId="535" xr:uid="{00000000-0005-0000-0000-000047020000}"/>
    <cellStyle name="Note 6" xfId="536" xr:uid="{00000000-0005-0000-0000-000048020000}"/>
    <cellStyle name="Note 7" xfId="981" xr:uid="{834E9D6A-24D5-4B0E-B212-E6EB3110BDF4}"/>
    <cellStyle name="Output 2" xfId="537" xr:uid="{00000000-0005-0000-0000-000049020000}"/>
    <cellStyle name="Output 2 2" xfId="538" xr:uid="{00000000-0005-0000-0000-00004A020000}"/>
    <cellStyle name="Output 2 3" xfId="539" xr:uid="{00000000-0005-0000-0000-00004B020000}"/>
    <cellStyle name="Output 3" xfId="540" xr:uid="{00000000-0005-0000-0000-00004C020000}"/>
    <cellStyle name="Output 4" xfId="982" xr:uid="{76A25806-6673-4DE8-999A-04D657943783}"/>
    <cellStyle name="Parastais 13" xfId="541" xr:uid="{00000000-0005-0000-0000-00004D020000}"/>
    <cellStyle name="Parastais 2" xfId="542" xr:uid="{00000000-0005-0000-0000-00004E020000}"/>
    <cellStyle name="Parastais 2 2" xfId="543" xr:uid="{00000000-0005-0000-0000-00004F020000}"/>
    <cellStyle name="Parastais 2 3" xfId="544" xr:uid="{00000000-0005-0000-0000-000050020000}"/>
    <cellStyle name="Parastais 2_FMRik_260209_marts_sad1II.variants" xfId="545" xr:uid="{00000000-0005-0000-0000-000051020000}"/>
    <cellStyle name="Parastais 3" xfId="546" xr:uid="{00000000-0005-0000-0000-000052020000}"/>
    <cellStyle name="Parastais 3 2" xfId="916" xr:uid="{00000000-0005-0000-0000-000053020000}"/>
    <cellStyle name="Parastais 4" xfId="547" xr:uid="{00000000-0005-0000-0000-000054020000}"/>
    <cellStyle name="Parastais 5" xfId="548" xr:uid="{00000000-0005-0000-0000-000055020000}"/>
    <cellStyle name="Parastais 6" xfId="549" xr:uid="{00000000-0005-0000-0000-000056020000}"/>
    <cellStyle name="Parastais_arvalstu_ienemumi_12_05_2005" xfId="550" xr:uid="{00000000-0005-0000-0000-000057020000}"/>
    <cellStyle name="Parasts 2" xfId="4" xr:uid="{00000000-0005-0000-0000-000058020000}"/>
    <cellStyle name="Parasts 2 2" xfId="917" xr:uid="{00000000-0005-0000-0000-000059020000}"/>
    <cellStyle name="Parasts 3" xfId="5" xr:uid="{00000000-0005-0000-0000-00005A020000}"/>
    <cellStyle name="Parasts 3 2" xfId="918" xr:uid="{00000000-0005-0000-0000-00005B020000}"/>
    <cellStyle name="Parasts 3 3" xfId="551" xr:uid="{00000000-0005-0000-0000-00005C020000}"/>
    <cellStyle name="Parasts 4" xfId="552" xr:uid="{00000000-0005-0000-0000-00005D020000}"/>
    <cellStyle name="Parasts 5" xfId="6" xr:uid="{00000000-0005-0000-0000-00005E020000}"/>
    <cellStyle name="Paskaidrojošs teksts 2" xfId="919" xr:uid="{00000000-0005-0000-0000-00005F020000}"/>
    <cellStyle name="Pārbaudes šūna 2" xfId="920" xr:uid="{00000000-0005-0000-0000-000060020000}"/>
    <cellStyle name="Percent 2" xfId="553" xr:uid="{00000000-0005-0000-0000-000061020000}"/>
    <cellStyle name="Percent 2 2" xfId="554" xr:uid="{00000000-0005-0000-0000-000062020000}"/>
    <cellStyle name="Percent 2 3" xfId="968" xr:uid="{00000000-0005-0000-0000-000063020000}"/>
    <cellStyle name="Percent 3" xfId="555" xr:uid="{00000000-0005-0000-0000-000064020000}"/>
    <cellStyle name="Percent 3 2" xfId="556" xr:uid="{00000000-0005-0000-0000-000065020000}"/>
    <cellStyle name="Percent 4" xfId="557" xr:uid="{00000000-0005-0000-0000-000066020000}"/>
    <cellStyle name="Percent 5" xfId="965" xr:uid="{00000000-0005-0000-0000-000067020000}"/>
    <cellStyle name="Percent 6" xfId="1029" xr:uid="{11CAB19F-CE95-4125-9116-420B6B9B6158}"/>
    <cellStyle name="Pie??m." xfId="558" xr:uid="{00000000-0005-0000-0000-000068020000}"/>
    <cellStyle name="Pie??m. 2" xfId="559" xr:uid="{00000000-0005-0000-0000-000069020000}"/>
    <cellStyle name="Pie??m. 3" xfId="560" xr:uid="{00000000-0005-0000-0000-00006A020000}"/>
    <cellStyle name="Pie?æm." xfId="561" xr:uid="{00000000-0005-0000-0000-00006B020000}"/>
    <cellStyle name="Pieņęm." xfId="563" xr:uid="{00000000-0005-0000-0000-00006C020000}"/>
    <cellStyle name="Pieņēm." xfId="562" xr:uid="{00000000-0005-0000-0000-00006D020000}"/>
    <cellStyle name="Piezīme 2" xfId="921" xr:uid="{00000000-0005-0000-0000-00006E020000}"/>
    <cellStyle name="Procenti 2" xfId="8" xr:uid="{00000000-0005-0000-0000-00006F020000}"/>
    <cellStyle name="Saistītā šūna" xfId="922" xr:uid="{00000000-0005-0000-0000-000070020000}"/>
    <cellStyle name="SAPBEXaggData" xfId="564" xr:uid="{00000000-0005-0000-0000-000071020000}"/>
    <cellStyle name="SAPBEXaggData 2" xfId="565" xr:uid="{00000000-0005-0000-0000-000072020000}"/>
    <cellStyle name="SAPBEXaggData 2 2" xfId="566" xr:uid="{00000000-0005-0000-0000-000073020000}"/>
    <cellStyle name="SAPBEXaggData 2 3" xfId="567" xr:uid="{00000000-0005-0000-0000-000074020000}"/>
    <cellStyle name="SAPBEXaggData 2 4" xfId="568" xr:uid="{00000000-0005-0000-0000-000075020000}"/>
    <cellStyle name="SAPBEXaggData 3" xfId="569" xr:uid="{00000000-0005-0000-0000-000076020000}"/>
    <cellStyle name="SAPBEXaggData 4" xfId="570" xr:uid="{00000000-0005-0000-0000-000077020000}"/>
    <cellStyle name="SAPBEXaggData 5" xfId="571" xr:uid="{00000000-0005-0000-0000-000078020000}"/>
    <cellStyle name="SAPBEXaggData 6" xfId="983" xr:uid="{AB5044AD-4685-4DE6-A663-093F10E3F777}"/>
    <cellStyle name="SAPBEXaggDataEmph" xfId="572" xr:uid="{00000000-0005-0000-0000-000079020000}"/>
    <cellStyle name="SAPBEXaggDataEmph 2" xfId="573" xr:uid="{00000000-0005-0000-0000-00007A020000}"/>
    <cellStyle name="SAPBEXaggDataEmph 2 2" xfId="574" xr:uid="{00000000-0005-0000-0000-00007B020000}"/>
    <cellStyle name="SAPBEXaggDataEmph 2 3" xfId="575" xr:uid="{00000000-0005-0000-0000-00007C020000}"/>
    <cellStyle name="SAPBEXaggDataEmph 2 4" xfId="576" xr:uid="{00000000-0005-0000-0000-00007D020000}"/>
    <cellStyle name="SAPBEXaggDataEmph 3" xfId="577" xr:uid="{00000000-0005-0000-0000-00007E020000}"/>
    <cellStyle name="SAPBEXaggDataEmph 4" xfId="923" xr:uid="{00000000-0005-0000-0000-00007F020000}"/>
    <cellStyle name="SAPBEXaggDataEmph 5" xfId="984" xr:uid="{22FB7FC1-23E8-4A06-96FB-AC449F525AD2}"/>
    <cellStyle name="SAPBEXaggItem" xfId="578" xr:uid="{00000000-0005-0000-0000-000080020000}"/>
    <cellStyle name="SAPBEXaggItem 2" xfId="579" xr:uid="{00000000-0005-0000-0000-000081020000}"/>
    <cellStyle name="SAPBEXaggItem 2 2" xfId="580" xr:uid="{00000000-0005-0000-0000-000082020000}"/>
    <cellStyle name="SAPBEXaggItem 2 3" xfId="581" xr:uid="{00000000-0005-0000-0000-000083020000}"/>
    <cellStyle name="SAPBEXaggItem 2 4" xfId="582" xr:uid="{00000000-0005-0000-0000-000084020000}"/>
    <cellStyle name="SAPBEXaggItem 3" xfId="583" xr:uid="{00000000-0005-0000-0000-000085020000}"/>
    <cellStyle name="SAPBEXaggItem 4" xfId="584" xr:uid="{00000000-0005-0000-0000-000086020000}"/>
    <cellStyle name="SAPBEXaggItem 5" xfId="585" xr:uid="{00000000-0005-0000-0000-000087020000}"/>
    <cellStyle name="SAPBEXaggItem 6" xfId="924" xr:uid="{00000000-0005-0000-0000-000088020000}"/>
    <cellStyle name="SAPBEXaggItem 7" xfId="985" xr:uid="{C5FBCEC1-9B03-44E7-9A71-C722A78BC740}"/>
    <cellStyle name="SAPBEXaggItemX" xfId="586" xr:uid="{00000000-0005-0000-0000-000089020000}"/>
    <cellStyle name="SAPBEXaggItemX 2" xfId="587" xr:uid="{00000000-0005-0000-0000-00008A020000}"/>
    <cellStyle name="SAPBEXaggItemX 2 2" xfId="588" xr:uid="{00000000-0005-0000-0000-00008B020000}"/>
    <cellStyle name="SAPBEXaggItemX 2 3" xfId="589" xr:uid="{00000000-0005-0000-0000-00008C020000}"/>
    <cellStyle name="SAPBEXaggItemX 2 4" xfId="590" xr:uid="{00000000-0005-0000-0000-00008D020000}"/>
    <cellStyle name="SAPBEXaggItemX 3" xfId="591" xr:uid="{00000000-0005-0000-0000-00008E020000}"/>
    <cellStyle name="SAPBEXaggItemX 4" xfId="925" xr:uid="{00000000-0005-0000-0000-00008F020000}"/>
    <cellStyle name="SAPBEXaggItemX 5" xfId="986" xr:uid="{DD1C822F-2F03-439A-846C-76FA98954485}"/>
    <cellStyle name="SAPBEXchaText" xfId="592" xr:uid="{00000000-0005-0000-0000-000090020000}"/>
    <cellStyle name="SAPBEXchaText 2" xfId="593" xr:uid="{00000000-0005-0000-0000-000091020000}"/>
    <cellStyle name="SAPBEXchaText 2 2" xfId="594" xr:uid="{00000000-0005-0000-0000-000092020000}"/>
    <cellStyle name="SAPBEXchaText 2 3" xfId="595" xr:uid="{00000000-0005-0000-0000-000093020000}"/>
    <cellStyle name="SAPBEXchaText 3" xfId="596" xr:uid="{00000000-0005-0000-0000-000094020000}"/>
    <cellStyle name="SAPBEXchaText 3 2" xfId="955" xr:uid="{00000000-0005-0000-0000-000095020000}"/>
    <cellStyle name="SAPBEXchaText 4" xfId="597" xr:uid="{00000000-0005-0000-0000-000096020000}"/>
    <cellStyle name="SAPBEXchaText 5" xfId="598" xr:uid="{00000000-0005-0000-0000-000097020000}"/>
    <cellStyle name="SAPBEXchaText 6" xfId="599" xr:uid="{00000000-0005-0000-0000-000098020000}"/>
    <cellStyle name="SAPBEXchaText 7" xfId="926" xr:uid="{00000000-0005-0000-0000-000099020000}"/>
    <cellStyle name="SAPBEXchaText 8" xfId="987" xr:uid="{A544025F-EF6F-4594-98E1-0ECDB6AE7D33}"/>
    <cellStyle name="SAPBEXexcBad7" xfId="600" xr:uid="{00000000-0005-0000-0000-00009A020000}"/>
    <cellStyle name="SAPBEXexcBad7 2" xfId="601" xr:uid="{00000000-0005-0000-0000-00009B020000}"/>
    <cellStyle name="SAPBEXexcBad7 2 2" xfId="602" xr:uid="{00000000-0005-0000-0000-00009C020000}"/>
    <cellStyle name="SAPBEXexcBad7 2 3" xfId="603" xr:uid="{00000000-0005-0000-0000-00009D020000}"/>
    <cellStyle name="SAPBEXexcBad7 2 4" xfId="604" xr:uid="{00000000-0005-0000-0000-00009E020000}"/>
    <cellStyle name="SAPBEXexcBad7 3" xfId="605" xr:uid="{00000000-0005-0000-0000-00009F020000}"/>
    <cellStyle name="SAPBEXexcBad7 4" xfId="988" xr:uid="{883913FB-3696-45A6-B437-8FADF9775CA2}"/>
    <cellStyle name="SAPBEXexcBad8" xfId="606" xr:uid="{00000000-0005-0000-0000-0000A0020000}"/>
    <cellStyle name="SAPBEXexcBad8 2" xfId="607" xr:uid="{00000000-0005-0000-0000-0000A1020000}"/>
    <cellStyle name="SAPBEXexcBad8 2 2" xfId="608" xr:uid="{00000000-0005-0000-0000-0000A2020000}"/>
    <cellStyle name="SAPBEXexcBad8 2 3" xfId="609" xr:uid="{00000000-0005-0000-0000-0000A3020000}"/>
    <cellStyle name="SAPBEXexcBad8 2 4" xfId="610" xr:uid="{00000000-0005-0000-0000-0000A4020000}"/>
    <cellStyle name="SAPBEXexcBad8 3" xfId="611" xr:uid="{00000000-0005-0000-0000-0000A5020000}"/>
    <cellStyle name="SAPBEXexcBad8 4" xfId="989" xr:uid="{22604751-61BE-4383-AEA0-78614AE16467}"/>
    <cellStyle name="SAPBEXexcBad9" xfId="612" xr:uid="{00000000-0005-0000-0000-0000A6020000}"/>
    <cellStyle name="SAPBEXexcBad9 2" xfId="613" xr:uid="{00000000-0005-0000-0000-0000A7020000}"/>
    <cellStyle name="SAPBEXexcBad9 2 2" xfId="614" xr:uid="{00000000-0005-0000-0000-0000A8020000}"/>
    <cellStyle name="SAPBEXexcBad9 2 3" xfId="615" xr:uid="{00000000-0005-0000-0000-0000A9020000}"/>
    <cellStyle name="SAPBEXexcBad9 2 4" xfId="616" xr:uid="{00000000-0005-0000-0000-0000AA020000}"/>
    <cellStyle name="SAPBEXexcBad9 3" xfId="617" xr:uid="{00000000-0005-0000-0000-0000AB020000}"/>
    <cellStyle name="SAPBEXexcBad9 4" xfId="990" xr:uid="{1159B575-C25F-4FD7-9834-95DB54C44DDB}"/>
    <cellStyle name="SAPBEXexcCritical4" xfId="618" xr:uid="{00000000-0005-0000-0000-0000AC020000}"/>
    <cellStyle name="SAPBEXexcCritical4 2" xfId="619" xr:uid="{00000000-0005-0000-0000-0000AD020000}"/>
    <cellStyle name="SAPBEXexcCritical4 2 2" xfId="620" xr:uid="{00000000-0005-0000-0000-0000AE020000}"/>
    <cellStyle name="SAPBEXexcCritical4 2 3" xfId="621" xr:uid="{00000000-0005-0000-0000-0000AF020000}"/>
    <cellStyle name="SAPBEXexcCritical4 2 4" xfId="622" xr:uid="{00000000-0005-0000-0000-0000B0020000}"/>
    <cellStyle name="SAPBEXexcCritical4 3" xfId="623" xr:uid="{00000000-0005-0000-0000-0000B1020000}"/>
    <cellStyle name="SAPBEXexcCritical4 4" xfId="991" xr:uid="{FD6EF717-0773-45C8-B39B-C1D8BAB8BC6B}"/>
    <cellStyle name="SAPBEXexcCritical5" xfId="624" xr:uid="{00000000-0005-0000-0000-0000B2020000}"/>
    <cellStyle name="SAPBEXexcCritical5 2" xfId="625" xr:uid="{00000000-0005-0000-0000-0000B3020000}"/>
    <cellStyle name="SAPBEXexcCritical5 2 2" xfId="626" xr:uid="{00000000-0005-0000-0000-0000B4020000}"/>
    <cellStyle name="SAPBEXexcCritical5 2 3" xfId="627" xr:uid="{00000000-0005-0000-0000-0000B5020000}"/>
    <cellStyle name="SAPBEXexcCritical5 2 4" xfId="628" xr:uid="{00000000-0005-0000-0000-0000B6020000}"/>
    <cellStyle name="SAPBEXexcCritical5 3" xfId="629" xr:uid="{00000000-0005-0000-0000-0000B7020000}"/>
    <cellStyle name="SAPBEXexcCritical5 4" xfId="992" xr:uid="{4D6ECD18-B1A5-4A7B-BD05-BF14AC7C0B3C}"/>
    <cellStyle name="SAPBEXexcCritical6" xfId="630" xr:uid="{00000000-0005-0000-0000-0000B8020000}"/>
    <cellStyle name="SAPBEXexcCritical6 2" xfId="631" xr:uid="{00000000-0005-0000-0000-0000B9020000}"/>
    <cellStyle name="SAPBEXexcCritical6 2 2" xfId="632" xr:uid="{00000000-0005-0000-0000-0000BA020000}"/>
    <cellStyle name="SAPBEXexcCritical6 2 3" xfId="633" xr:uid="{00000000-0005-0000-0000-0000BB020000}"/>
    <cellStyle name="SAPBEXexcCritical6 2 4" xfId="634" xr:uid="{00000000-0005-0000-0000-0000BC020000}"/>
    <cellStyle name="SAPBEXexcCritical6 3" xfId="635" xr:uid="{00000000-0005-0000-0000-0000BD020000}"/>
    <cellStyle name="SAPBEXexcCritical6 4" xfId="993" xr:uid="{C2EC14CC-27E7-41B8-8FAA-11C2D45F98F6}"/>
    <cellStyle name="SAPBEXexcGood1" xfId="636" xr:uid="{00000000-0005-0000-0000-0000BE020000}"/>
    <cellStyle name="SAPBEXexcGood1 2" xfId="637" xr:uid="{00000000-0005-0000-0000-0000BF020000}"/>
    <cellStyle name="SAPBEXexcGood1 2 2" xfId="638" xr:uid="{00000000-0005-0000-0000-0000C0020000}"/>
    <cellStyle name="SAPBEXexcGood1 2 3" xfId="639" xr:uid="{00000000-0005-0000-0000-0000C1020000}"/>
    <cellStyle name="SAPBEXexcGood1 2 4" xfId="640" xr:uid="{00000000-0005-0000-0000-0000C2020000}"/>
    <cellStyle name="SAPBEXexcGood1 3" xfId="641" xr:uid="{00000000-0005-0000-0000-0000C3020000}"/>
    <cellStyle name="SAPBEXexcGood1 4" xfId="994" xr:uid="{975D38BD-50EC-4C95-81C0-E1D080CE8176}"/>
    <cellStyle name="SAPBEXexcGood2" xfId="642" xr:uid="{00000000-0005-0000-0000-0000C4020000}"/>
    <cellStyle name="SAPBEXexcGood2 2" xfId="643" xr:uid="{00000000-0005-0000-0000-0000C5020000}"/>
    <cellStyle name="SAPBEXexcGood2 2 2" xfId="644" xr:uid="{00000000-0005-0000-0000-0000C6020000}"/>
    <cellStyle name="SAPBEXexcGood2 2 3" xfId="645" xr:uid="{00000000-0005-0000-0000-0000C7020000}"/>
    <cellStyle name="SAPBEXexcGood2 2 4" xfId="646" xr:uid="{00000000-0005-0000-0000-0000C8020000}"/>
    <cellStyle name="SAPBEXexcGood2 3" xfId="647" xr:uid="{00000000-0005-0000-0000-0000C9020000}"/>
    <cellStyle name="SAPBEXexcGood2 4" xfId="995" xr:uid="{1FAF9C36-5D7E-4A3D-B7A3-030059BD89BA}"/>
    <cellStyle name="SAPBEXexcGood3" xfId="648" xr:uid="{00000000-0005-0000-0000-0000CA020000}"/>
    <cellStyle name="SAPBEXexcGood3 2" xfId="649" xr:uid="{00000000-0005-0000-0000-0000CB020000}"/>
    <cellStyle name="SAPBEXexcGood3 2 2" xfId="650" xr:uid="{00000000-0005-0000-0000-0000CC020000}"/>
    <cellStyle name="SAPBEXexcGood3 2 3" xfId="651" xr:uid="{00000000-0005-0000-0000-0000CD020000}"/>
    <cellStyle name="SAPBEXexcGood3 2 4" xfId="652" xr:uid="{00000000-0005-0000-0000-0000CE020000}"/>
    <cellStyle name="SAPBEXexcGood3 3" xfId="653" xr:uid="{00000000-0005-0000-0000-0000CF020000}"/>
    <cellStyle name="SAPBEXexcGood3 4" xfId="996" xr:uid="{7F4636E7-CF83-4C7F-905A-B5DDC87DF4E8}"/>
    <cellStyle name="SAPBEXfilterDrill" xfId="654" xr:uid="{00000000-0005-0000-0000-0000D0020000}"/>
    <cellStyle name="SAPBEXfilterDrill 2" xfId="655" xr:uid="{00000000-0005-0000-0000-0000D1020000}"/>
    <cellStyle name="SAPBEXfilterDrill 2 2" xfId="656" xr:uid="{00000000-0005-0000-0000-0000D2020000}"/>
    <cellStyle name="SAPBEXfilterDrill 2 3" xfId="657" xr:uid="{00000000-0005-0000-0000-0000D3020000}"/>
    <cellStyle name="SAPBEXfilterDrill 3" xfId="658" xr:uid="{00000000-0005-0000-0000-0000D4020000}"/>
    <cellStyle name="SAPBEXfilterItem" xfId="659" xr:uid="{00000000-0005-0000-0000-0000D5020000}"/>
    <cellStyle name="SAPBEXfilterItem 2" xfId="660" xr:uid="{00000000-0005-0000-0000-0000D6020000}"/>
    <cellStyle name="SAPBEXfilterItem 2 2" xfId="661" xr:uid="{00000000-0005-0000-0000-0000D7020000}"/>
    <cellStyle name="SAPBEXfilterItem 2 3" xfId="662" xr:uid="{00000000-0005-0000-0000-0000D8020000}"/>
    <cellStyle name="SAPBEXfilterItem 3" xfId="663" xr:uid="{00000000-0005-0000-0000-0000D9020000}"/>
    <cellStyle name="SAPBEXfilterItem 4" xfId="664" xr:uid="{00000000-0005-0000-0000-0000DA020000}"/>
    <cellStyle name="SAPBEXfilterItem 5" xfId="665" xr:uid="{00000000-0005-0000-0000-0000DB020000}"/>
    <cellStyle name="SAPBEXfilterText" xfId="666" xr:uid="{00000000-0005-0000-0000-0000DC020000}"/>
    <cellStyle name="SAPBEXfilterText 2" xfId="667" xr:uid="{00000000-0005-0000-0000-0000DD020000}"/>
    <cellStyle name="SAPBEXfilterText 2 2" xfId="668" xr:uid="{00000000-0005-0000-0000-0000DE020000}"/>
    <cellStyle name="SAPBEXfilterText 2 3" xfId="669" xr:uid="{00000000-0005-0000-0000-0000DF020000}"/>
    <cellStyle name="SAPBEXfilterText 3" xfId="670" xr:uid="{00000000-0005-0000-0000-0000E0020000}"/>
    <cellStyle name="SAPBEXfilterText 4" xfId="671" xr:uid="{00000000-0005-0000-0000-0000E1020000}"/>
    <cellStyle name="SAPBEXfilterText 5" xfId="672" xr:uid="{00000000-0005-0000-0000-0000E2020000}"/>
    <cellStyle name="SAPBEXfilterText 6" xfId="673" xr:uid="{00000000-0005-0000-0000-0000E3020000}"/>
    <cellStyle name="SAPBEXfilterText 7" xfId="674" xr:uid="{00000000-0005-0000-0000-0000E4020000}"/>
    <cellStyle name="SAPBEXfilterText 8" xfId="927" xr:uid="{00000000-0005-0000-0000-0000E5020000}"/>
    <cellStyle name="SAPBEXformats" xfId="675" xr:uid="{00000000-0005-0000-0000-0000E6020000}"/>
    <cellStyle name="SAPBEXformats 2" xfId="676" xr:uid="{00000000-0005-0000-0000-0000E7020000}"/>
    <cellStyle name="SAPBEXformats 2 2" xfId="677" xr:uid="{00000000-0005-0000-0000-0000E8020000}"/>
    <cellStyle name="SAPBEXformats 2 3" xfId="678" xr:uid="{00000000-0005-0000-0000-0000E9020000}"/>
    <cellStyle name="SAPBEXformats 2 4" xfId="679" xr:uid="{00000000-0005-0000-0000-0000EA020000}"/>
    <cellStyle name="SAPBEXformats 3" xfId="680" xr:uid="{00000000-0005-0000-0000-0000EB020000}"/>
    <cellStyle name="SAPBEXformats 4" xfId="998" xr:uid="{A3A7CA6B-C9DE-4186-BD9C-1190078CFEB1}"/>
    <cellStyle name="SAPBEXheaderItem" xfId="681" xr:uid="{00000000-0005-0000-0000-0000EC020000}"/>
    <cellStyle name="SAPBEXheaderItem 2" xfId="682" xr:uid="{00000000-0005-0000-0000-0000ED020000}"/>
    <cellStyle name="SAPBEXheaderItem 2 2" xfId="683" xr:uid="{00000000-0005-0000-0000-0000EE020000}"/>
    <cellStyle name="SAPBEXheaderItem 2 3" xfId="684" xr:uid="{00000000-0005-0000-0000-0000EF020000}"/>
    <cellStyle name="SAPBEXheaderItem 3" xfId="685" xr:uid="{00000000-0005-0000-0000-0000F0020000}"/>
    <cellStyle name="SAPBEXheaderItem 4" xfId="686" xr:uid="{00000000-0005-0000-0000-0000F1020000}"/>
    <cellStyle name="SAPBEXheaderItem 5" xfId="687" xr:uid="{00000000-0005-0000-0000-0000F2020000}"/>
    <cellStyle name="SAPBEXheaderItem 6" xfId="688" xr:uid="{00000000-0005-0000-0000-0000F3020000}"/>
    <cellStyle name="SAPBEXheaderItem 7" xfId="689" xr:uid="{00000000-0005-0000-0000-0000F4020000}"/>
    <cellStyle name="SAPBEXheaderText" xfId="690" xr:uid="{00000000-0005-0000-0000-0000F5020000}"/>
    <cellStyle name="SAPBEXheaderText 2" xfId="691" xr:uid="{00000000-0005-0000-0000-0000F6020000}"/>
    <cellStyle name="SAPBEXheaderText 2 2" xfId="692" xr:uid="{00000000-0005-0000-0000-0000F7020000}"/>
    <cellStyle name="SAPBEXheaderText 2 3" xfId="693" xr:uid="{00000000-0005-0000-0000-0000F8020000}"/>
    <cellStyle name="SAPBEXheaderText 3" xfId="694" xr:uid="{00000000-0005-0000-0000-0000F9020000}"/>
    <cellStyle name="SAPBEXheaderText 4" xfId="695" xr:uid="{00000000-0005-0000-0000-0000FA020000}"/>
    <cellStyle name="SAPBEXheaderText 5" xfId="696" xr:uid="{00000000-0005-0000-0000-0000FB020000}"/>
    <cellStyle name="SAPBEXheaderText 6" xfId="697" xr:uid="{00000000-0005-0000-0000-0000FC020000}"/>
    <cellStyle name="SAPBEXheaderText 7" xfId="698" xr:uid="{00000000-0005-0000-0000-0000FD020000}"/>
    <cellStyle name="SAPBEXheaderText 8" xfId="928" xr:uid="{00000000-0005-0000-0000-0000FE020000}"/>
    <cellStyle name="SAPBEXHLevel0" xfId="699" xr:uid="{00000000-0005-0000-0000-0000FF020000}"/>
    <cellStyle name="SAPBEXHLevel0 2" xfId="700" xr:uid="{00000000-0005-0000-0000-000000030000}"/>
    <cellStyle name="SAPBEXHLevel0 2 2" xfId="701" xr:uid="{00000000-0005-0000-0000-000001030000}"/>
    <cellStyle name="SAPBEXHLevel0 2 2 2" xfId="702" xr:uid="{00000000-0005-0000-0000-000002030000}"/>
    <cellStyle name="SAPBEXHLevel0 2 3" xfId="703" xr:uid="{00000000-0005-0000-0000-000003030000}"/>
    <cellStyle name="SAPBEXHLevel0 3" xfId="704" xr:uid="{00000000-0005-0000-0000-000004030000}"/>
    <cellStyle name="SAPBEXHLevel0 3 2" xfId="705" xr:uid="{00000000-0005-0000-0000-000005030000}"/>
    <cellStyle name="SAPBEXHLevel0 4" xfId="706" xr:uid="{00000000-0005-0000-0000-000006030000}"/>
    <cellStyle name="SAPBEXHLevel0 5" xfId="707" xr:uid="{00000000-0005-0000-0000-000007030000}"/>
    <cellStyle name="SAPBEXHLevel0 6" xfId="999" xr:uid="{2518EB4E-4F39-4214-8704-7BEE75EA2F6A}"/>
    <cellStyle name="SAPBEXHLevel0X" xfId="708" xr:uid="{00000000-0005-0000-0000-000008030000}"/>
    <cellStyle name="SAPBEXHLevel0X 2" xfId="709" xr:uid="{00000000-0005-0000-0000-000009030000}"/>
    <cellStyle name="SAPBEXHLevel0X 2 2" xfId="710" xr:uid="{00000000-0005-0000-0000-00000A030000}"/>
    <cellStyle name="SAPBEXHLevel0X 2 2 2" xfId="711" xr:uid="{00000000-0005-0000-0000-00000B030000}"/>
    <cellStyle name="SAPBEXHLevel0X 2 3" xfId="712" xr:uid="{00000000-0005-0000-0000-00000C030000}"/>
    <cellStyle name="SAPBEXHLevel0X 2 4" xfId="713" xr:uid="{00000000-0005-0000-0000-00000D030000}"/>
    <cellStyle name="SAPBEXHLevel0X 2 5" xfId="1019" xr:uid="{B1BB38B5-2717-4015-A2B4-E0743DC1D55F}"/>
    <cellStyle name="SAPBEXHLevel0X 3" xfId="714" xr:uid="{00000000-0005-0000-0000-00000E030000}"/>
    <cellStyle name="SAPBEXHLevel0X 4" xfId="715" xr:uid="{00000000-0005-0000-0000-00000F030000}"/>
    <cellStyle name="SAPBEXHLevel0X 5" xfId="716" xr:uid="{00000000-0005-0000-0000-000010030000}"/>
    <cellStyle name="SAPBEXHLevel0X 6" xfId="717" xr:uid="{00000000-0005-0000-0000-000011030000}"/>
    <cellStyle name="SAPBEXHLevel0X 7" xfId="718" xr:uid="{00000000-0005-0000-0000-000012030000}"/>
    <cellStyle name="SAPBEXHLevel0X 8" xfId="929" xr:uid="{00000000-0005-0000-0000-000013030000}"/>
    <cellStyle name="SAPBEXHLevel0X 9" xfId="1000" xr:uid="{35B58482-EC76-4007-B18A-0894FC1136AB}"/>
    <cellStyle name="SAPBEXHLevel1" xfId="719" xr:uid="{00000000-0005-0000-0000-000014030000}"/>
    <cellStyle name="SAPBEXHLevel1 2" xfId="720" xr:uid="{00000000-0005-0000-0000-000015030000}"/>
    <cellStyle name="SAPBEXHLevel1 2 2" xfId="721" xr:uid="{00000000-0005-0000-0000-000016030000}"/>
    <cellStyle name="SAPBEXHLevel1 2 2 2" xfId="722" xr:uid="{00000000-0005-0000-0000-000017030000}"/>
    <cellStyle name="SAPBEXHLevel1 3" xfId="723" xr:uid="{00000000-0005-0000-0000-000018030000}"/>
    <cellStyle name="SAPBEXHLevel1 3 2" xfId="724" xr:uid="{00000000-0005-0000-0000-000019030000}"/>
    <cellStyle name="SAPBEXHLevel1 3 3" xfId="956" xr:uid="{00000000-0005-0000-0000-00001A030000}"/>
    <cellStyle name="SAPBEXHLevel1 4" xfId="725" xr:uid="{00000000-0005-0000-0000-00001B030000}"/>
    <cellStyle name="SAPBEXHLevel1 5" xfId="726" xr:uid="{00000000-0005-0000-0000-00001C030000}"/>
    <cellStyle name="SAPBEXHLevel1 6" xfId="1001" xr:uid="{505BB1E1-80C0-4A80-98DA-8DD6423B1492}"/>
    <cellStyle name="SAPBEXHLevel1X" xfId="727" xr:uid="{00000000-0005-0000-0000-00001D030000}"/>
    <cellStyle name="SAPBEXHLevel1X 2" xfId="728" xr:uid="{00000000-0005-0000-0000-00001E030000}"/>
    <cellStyle name="SAPBEXHLevel1X 2 2" xfId="729" xr:uid="{00000000-0005-0000-0000-00001F030000}"/>
    <cellStyle name="SAPBEXHLevel1X 2 2 2" xfId="730" xr:uid="{00000000-0005-0000-0000-000020030000}"/>
    <cellStyle name="SAPBEXHLevel1X 2 3" xfId="731" xr:uid="{00000000-0005-0000-0000-000021030000}"/>
    <cellStyle name="SAPBEXHLevel1X 2 4" xfId="732" xr:uid="{00000000-0005-0000-0000-000022030000}"/>
    <cellStyle name="SAPBEXHLevel1X 2 5" xfId="1020" xr:uid="{C505DA32-3865-4FD8-B252-267B913EC681}"/>
    <cellStyle name="SAPBEXHLevel1X 3" xfId="733" xr:uid="{00000000-0005-0000-0000-000023030000}"/>
    <cellStyle name="SAPBEXHLevel1X 4" xfId="734" xr:uid="{00000000-0005-0000-0000-000024030000}"/>
    <cellStyle name="SAPBEXHLevel1X 5" xfId="735" xr:uid="{00000000-0005-0000-0000-000025030000}"/>
    <cellStyle name="SAPBEXHLevel1X 6" xfId="736" xr:uid="{00000000-0005-0000-0000-000026030000}"/>
    <cellStyle name="SAPBEXHLevel1X 7" xfId="737" xr:uid="{00000000-0005-0000-0000-000027030000}"/>
    <cellStyle name="SAPBEXHLevel1X 8" xfId="930" xr:uid="{00000000-0005-0000-0000-000028030000}"/>
    <cellStyle name="SAPBEXHLevel1X 9" xfId="1002" xr:uid="{5FED6963-24A8-437A-BB6B-E2A680E219E5}"/>
    <cellStyle name="SAPBEXHLevel2" xfId="738" xr:uid="{00000000-0005-0000-0000-000029030000}"/>
    <cellStyle name="SAPBEXHLevel2 2" xfId="739" xr:uid="{00000000-0005-0000-0000-00002A030000}"/>
    <cellStyle name="SAPBEXHLevel2 2 2" xfId="740" xr:uid="{00000000-0005-0000-0000-00002B030000}"/>
    <cellStyle name="SAPBEXHLevel2 2 2 2" xfId="741" xr:uid="{00000000-0005-0000-0000-00002C030000}"/>
    <cellStyle name="SAPBEXHLevel2 3" xfId="742" xr:uid="{00000000-0005-0000-0000-00002D030000}"/>
    <cellStyle name="SAPBEXHLevel2 3 2" xfId="743" xr:uid="{00000000-0005-0000-0000-00002E030000}"/>
    <cellStyle name="SAPBEXHLevel2 3 3" xfId="957" xr:uid="{00000000-0005-0000-0000-00002F030000}"/>
    <cellStyle name="SAPBEXHLevel2 4" xfId="744" xr:uid="{00000000-0005-0000-0000-000030030000}"/>
    <cellStyle name="SAPBEXHLevel2 5" xfId="745" xr:uid="{00000000-0005-0000-0000-000031030000}"/>
    <cellStyle name="SAPBEXHLevel2 6" xfId="1003" xr:uid="{53377A6E-05B1-4592-9AFD-EA532033689D}"/>
    <cellStyle name="SAPBEXHLevel2X" xfId="746" xr:uid="{00000000-0005-0000-0000-000032030000}"/>
    <cellStyle name="SAPBEXHLevel2X 2" xfId="747" xr:uid="{00000000-0005-0000-0000-000033030000}"/>
    <cellStyle name="SAPBEXHLevel2X 2 2" xfId="748" xr:uid="{00000000-0005-0000-0000-000034030000}"/>
    <cellStyle name="SAPBEXHLevel2X 2 2 2" xfId="749" xr:uid="{00000000-0005-0000-0000-000035030000}"/>
    <cellStyle name="SAPBEXHLevel2X 2 3" xfId="750" xr:uid="{00000000-0005-0000-0000-000036030000}"/>
    <cellStyle name="SAPBEXHLevel2X 2 4" xfId="751" xr:uid="{00000000-0005-0000-0000-000037030000}"/>
    <cellStyle name="SAPBEXHLevel2X 2 5" xfId="1021" xr:uid="{FC060A38-B7B4-4D38-BD95-7196C2E05617}"/>
    <cellStyle name="SAPBEXHLevel2X 3" xfId="752" xr:uid="{00000000-0005-0000-0000-000038030000}"/>
    <cellStyle name="SAPBEXHLevel2X 4" xfId="753" xr:uid="{00000000-0005-0000-0000-000039030000}"/>
    <cellStyle name="SAPBEXHLevel2X 5" xfId="754" xr:uid="{00000000-0005-0000-0000-00003A030000}"/>
    <cellStyle name="SAPBEXHLevel2X 6" xfId="755" xr:uid="{00000000-0005-0000-0000-00003B030000}"/>
    <cellStyle name="SAPBEXHLevel2X 7" xfId="756" xr:uid="{00000000-0005-0000-0000-00003C030000}"/>
    <cellStyle name="SAPBEXHLevel2X 8" xfId="931" xr:uid="{00000000-0005-0000-0000-00003D030000}"/>
    <cellStyle name="SAPBEXHLevel2X 9" xfId="1004" xr:uid="{C3DDCAF5-8EE6-4054-8EE9-5A0528AA73CB}"/>
    <cellStyle name="SAPBEXHLevel3" xfId="757" xr:uid="{00000000-0005-0000-0000-00003E030000}"/>
    <cellStyle name="SAPBEXHLevel3 2" xfId="758" xr:uid="{00000000-0005-0000-0000-00003F030000}"/>
    <cellStyle name="SAPBEXHLevel3 2 2" xfId="759" xr:uid="{00000000-0005-0000-0000-000040030000}"/>
    <cellStyle name="SAPBEXHLevel3 2 2 2" xfId="760" xr:uid="{00000000-0005-0000-0000-000041030000}"/>
    <cellStyle name="SAPBEXHLevel3 2 3" xfId="933" xr:uid="{00000000-0005-0000-0000-000042030000}"/>
    <cellStyle name="SAPBEXHLevel3 3" xfId="761" xr:uid="{00000000-0005-0000-0000-000043030000}"/>
    <cellStyle name="SAPBEXHLevel3 3 2" xfId="762" xr:uid="{00000000-0005-0000-0000-000044030000}"/>
    <cellStyle name="SAPBEXHLevel3 4" xfId="763" xr:uid="{00000000-0005-0000-0000-000045030000}"/>
    <cellStyle name="SAPBEXHLevel3 4 2" xfId="958" xr:uid="{00000000-0005-0000-0000-000046030000}"/>
    <cellStyle name="SAPBEXHLevel3 5" xfId="764" xr:uid="{00000000-0005-0000-0000-000047030000}"/>
    <cellStyle name="SAPBEXHLevel3 6" xfId="932" xr:uid="{00000000-0005-0000-0000-000048030000}"/>
    <cellStyle name="SAPBEXHLevel3X" xfId="765" xr:uid="{00000000-0005-0000-0000-000049030000}"/>
    <cellStyle name="SAPBEXHLevel3X 2" xfId="766" xr:uid="{00000000-0005-0000-0000-00004A030000}"/>
    <cellStyle name="SAPBEXHLevel3X 2 2" xfId="767" xr:uid="{00000000-0005-0000-0000-00004B030000}"/>
    <cellStyle name="SAPBEXHLevel3X 2 2 2" xfId="768" xr:uid="{00000000-0005-0000-0000-00004C030000}"/>
    <cellStyle name="SAPBEXHLevel3X 2 3" xfId="769" xr:uid="{00000000-0005-0000-0000-00004D030000}"/>
    <cellStyle name="SAPBEXHLevel3X 2 4" xfId="770" xr:uid="{00000000-0005-0000-0000-00004E030000}"/>
    <cellStyle name="SAPBEXHLevel3X 2 5" xfId="1022" xr:uid="{BB674809-CC65-40C7-BC06-FBBA8DDB96B4}"/>
    <cellStyle name="SAPBEXHLevel3X 3" xfId="771" xr:uid="{00000000-0005-0000-0000-00004F030000}"/>
    <cellStyle name="SAPBEXHLevel3X 4" xfId="772" xr:uid="{00000000-0005-0000-0000-000050030000}"/>
    <cellStyle name="SAPBEXHLevel3X 5" xfId="773" xr:uid="{00000000-0005-0000-0000-000051030000}"/>
    <cellStyle name="SAPBEXHLevel3X 6" xfId="774" xr:uid="{00000000-0005-0000-0000-000052030000}"/>
    <cellStyle name="SAPBEXHLevel3X 7" xfId="775" xr:uid="{00000000-0005-0000-0000-000053030000}"/>
    <cellStyle name="SAPBEXHLevel3X 8" xfId="934" xr:uid="{00000000-0005-0000-0000-000054030000}"/>
    <cellStyle name="SAPBEXHLevel3X 9" xfId="1006" xr:uid="{C3C1216A-1A2C-4903-B534-B00DDC765F72}"/>
    <cellStyle name="SAPBEXinputData" xfId="776" xr:uid="{00000000-0005-0000-0000-000055030000}"/>
    <cellStyle name="SAPBEXinputData 2" xfId="777" xr:uid="{00000000-0005-0000-0000-000056030000}"/>
    <cellStyle name="SAPBEXinputData 2 2" xfId="778" xr:uid="{00000000-0005-0000-0000-000057030000}"/>
    <cellStyle name="SAPBEXinputData 2 3" xfId="779" xr:uid="{00000000-0005-0000-0000-000058030000}"/>
    <cellStyle name="SAPBEXinputData 2 4" xfId="1023" xr:uid="{BC23FBAF-82E8-4991-831B-FCF14EA819F6}"/>
    <cellStyle name="SAPBEXinputData 3" xfId="780" xr:uid="{00000000-0005-0000-0000-000059030000}"/>
    <cellStyle name="SAPBEXinputData 4" xfId="781" xr:uid="{00000000-0005-0000-0000-00005A030000}"/>
    <cellStyle name="SAPBEXinputData 5" xfId="782" xr:uid="{00000000-0005-0000-0000-00005B030000}"/>
    <cellStyle name="SAPBEXinputData 6" xfId="783" xr:uid="{00000000-0005-0000-0000-00005C030000}"/>
    <cellStyle name="SAPBEXinputData 7" xfId="784" xr:uid="{00000000-0005-0000-0000-00005D030000}"/>
    <cellStyle name="SAPBEXinputData 8" xfId="935" xr:uid="{00000000-0005-0000-0000-00005E030000}"/>
    <cellStyle name="SAPBEXinputData 9" xfId="1007" xr:uid="{CE322EB1-8609-49F1-9D27-293A8E1CE3DB}"/>
    <cellStyle name="SAPBEXItemHeader" xfId="785" xr:uid="{00000000-0005-0000-0000-00005F030000}"/>
    <cellStyle name="SAPBEXresData" xfId="786" xr:uid="{00000000-0005-0000-0000-000060030000}"/>
    <cellStyle name="SAPBEXresData 2" xfId="787" xr:uid="{00000000-0005-0000-0000-000061030000}"/>
    <cellStyle name="SAPBEXresData 2 2" xfId="788" xr:uid="{00000000-0005-0000-0000-000062030000}"/>
    <cellStyle name="SAPBEXresData 2 3" xfId="789" xr:uid="{00000000-0005-0000-0000-000063030000}"/>
    <cellStyle name="SAPBEXresData 2 4" xfId="790" xr:uid="{00000000-0005-0000-0000-000064030000}"/>
    <cellStyle name="SAPBEXresData 3" xfId="791" xr:uid="{00000000-0005-0000-0000-000065030000}"/>
    <cellStyle name="SAPBEXresData 4" xfId="936" xr:uid="{00000000-0005-0000-0000-000066030000}"/>
    <cellStyle name="SAPBEXresData 5" xfId="1008" xr:uid="{734B392D-C640-4C6F-8ECC-71DDB8462F64}"/>
    <cellStyle name="SAPBEXresDataEmph" xfId="792" xr:uid="{00000000-0005-0000-0000-000067030000}"/>
    <cellStyle name="SAPBEXresDataEmph 2" xfId="793" xr:uid="{00000000-0005-0000-0000-000068030000}"/>
    <cellStyle name="SAPBEXresDataEmph 2 2" xfId="794" xr:uid="{00000000-0005-0000-0000-000069030000}"/>
    <cellStyle name="SAPBEXresDataEmph 2 3" xfId="795" xr:uid="{00000000-0005-0000-0000-00006A030000}"/>
    <cellStyle name="SAPBEXresDataEmph 2 4" xfId="796" xr:uid="{00000000-0005-0000-0000-00006B030000}"/>
    <cellStyle name="SAPBEXresDataEmph 3" xfId="797" xr:uid="{00000000-0005-0000-0000-00006C030000}"/>
    <cellStyle name="SAPBEXresDataEmph 4" xfId="937" xr:uid="{00000000-0005-0000-0000-00006D030000}"/>
    <cellStyle name="SAPBEXresDataEmph 5" xfId="1009" xr:uid="{FAA9231D-F802-44B9-92E3-4A9611B767D8}"/>
    <cellStyle name="SAPBEXresItem" xfId="798" xr:uid="{00000000-0005-0000-0000-00006E030000}"/>
    <cellStyle name="SAPBEXresItem 2" xfId="799" xr:uid="{00000000-0005-0000-0000-00006F030000}"/>
    <cellStyle name="SAPBEXresItem 2 2" xfId="800" xr:uid="{00000000-0005-0000-0000-000070030000}"/>
    <cellStyle name="SAPBEXresItem 2 3" xfId="801" xr:uid="{00000000-0005-0000-0000-000071030000}"/>
    <cellStyle name="SAPBEXresItem 2 4" xfId="802" xr:uid="{00000000-0005-0000-0000-000072030000}"/>
    <cellStyle name="SAPBEXresItem 3" xfId="803" xr:uid="{00000000-0005-0000-0000-000073030000}"/>
    <cellStyle name="SAPBEXresItem 4" xfId="938" xr:uid="{00000000-0005-0000-0000-000074030000}"/>
    <cellStyle name="SAPBEXresItem 5" xfId="1010" xr:uid="{A74B44A0-7B61-4FAE-AD04-B7EFCA6B7ECC}"/>
    <cellStyle name="SAPBEXresItemX" xfId="804" xr:uid="{00000000-0005-0000-0000-000075030000}"/>
    <cellStyle name="SAPBEXresItemX 2" xfId="805" xr:uid="{00000000-0005-0000-0000-000076030000}"/>
    <cellStyle name="SAPBEXresItemX 2 2" xfId="806" xr:uid="{00000000-0005-0000-0000-000077030000}"/>
    <cellStyle name="SAPBEXresItemX 2 3" xfId="807" xr:uid="{00000000-0005-0000-0000-000078030000}"/>
    <cellStyle name="SAPBEXresItemX 2 4" xfId="808" xr:uid="{00000000-0005-0000-0000-000079030000}"/>
    <cellStyle name="SAPBEXresItemX 3" xfId="809" xr:uid="{00000000-0005-0000-0000-00007A030000}"/>
    <cellStyle name="SAPBEXresItemX 4" xfId="939" xr:uid="{00000000-0005-0000-0000-00007B030000}"/>
    <cellStyle name="SAPBEXresItemX 5" xfId="1011" xr:uid="{6CB71B16-4849-4F85-BF89-8CB60151EC30}"/>
    <cellStyle name="SAPBEXstdData" xfId="810" xr:uid="{00000000-0005-0000-0000-00007C030000}"/>
    <cellStyle name="SAPBEXstdData 2" xfId="811" xr:uid="{00000000-0005-0000-0000-00007D030000}"/>
    <cellStyle name="SAPBEXstdData 2 2" xfId="812" xr:uid="{00000000-0005-0000-0000-00007E030000}"/>
    <cellStyle name="SAPBEXstdData 2 2 2" xfId="941" xr:uid="{00000000-0005-0000-0000-00007F030000}"/>
    <cellStyle name="SAPBEXstdData 2 3" xfId="940" xr:uid="{00000000-0005-0000-0000-000080030000}"/>
    <cellStyle name="SAPBEXstdData 3" xfId="813" xr:uid="{00000000-0005-0000-0000-000081030000}"/>
    <cellStyle name="SAPBEXstdData 4" xfId="814" xr:uid="{00000000-0005-0000-0000-000082030000}"/>
    <cellStyle name="SAPBEXstdData 5" xfId="815" xr:uid="{00000000-0005-0000-0000-000083030000}"/>
    <cellStyle name="SAPBEXstdData_2009 g _150609" xfId="816" xr:uid="{00000000-0005-0000-0000-000084030000}"/>
    <cellStyle name="SAPBEXstdDataEmph" xfId="817" xr:uid="{00000000-0005-0000-0000-000085030000}"/>
    <cellStyle name="SAPBEXstdDataEmph 2" xfId="818" xr:uid="{00000000-0005-0000-0000-000086030000}"/>
    <cellStyle name="SAPBEXstdDataEmph 2 2" xfId="819" xr:uid="{00000000-0005-0000-0000-000087030000}"/>
    <cellStyle name="SAPBEXstdDataEmph 2 3" xfId="820" xr:uid="{00000000-0005-0000-0000-000088030000}"/>
    <cellStyle name="SAPBEXstdDataEmph 2 4" xfId="821" xr:uid="{00000000-0005-0000-0000-000089030000}"/>
    <cellStyle name="SAPBEXstdDataEmph 3" xfId="822" xr:uid="{00000000-0005-0000-0000-00008A030000}"/>
    <cellStyle name="SAPBEXstdDataEmph 4" xfId="1012" xr:uid="{36D7EBC5-5662-4E8E-AD18-4F1B987080CE}"/>
    <cellStyle name="SAPBEXstdItem" xfId="823" xr:uid="{00000000-0005-0000-0000-00008B030000}"/>
    <cellStyle name="SAPBEXstdItem 2" xfId="824" xr:uid="{00000000-0005-0000-0000-00008C030000}"/>
    <cellStyle name="SAPBEXstdItem 2 2" xfId="825" xr:uid="{00000000-0005-0000-0000-00008D030000}"/>
    <cellStyle name="SAPBEXstdItem 2 3" xfId="826" xr:uid="{00000000-0005-0000-0000-00008E030000}"/>
    <cellStyle name="SAPBEXstdItem 2 4" xfId="827" xr:uid="{00000000-0005-0000-0000-00008F030000}"/>
    <cellStyle name="SAPBEXstdItem 3" xfId="828" xr:uid="{00000000-0005-0000-0000-000090030000}"/>
    <cellStyle name="SAPBEXstdItem 3 2" xfId="829" xr:uid="{00000000-0005-0000-0000-000091030000}"/>
    <cellStyle name="SAPBEXstdItem 3 3" xfId="959" xr:uid="{00000000-0005-0000-0000-000092030000}"/>
    <cellStyle name="SAPBEXstdItem 4" xfId="830" xr:uid="{00000000-0005-0000-0000-000093030000}"/>
    <cellStyle name="SAPBEXstdItem 5" xfId="831" xr:uid="{00000000-0005-0000-0000-000094030000}"/>
    <cellStyle name="SAPBEXstdItem 6" xfId="942" xr:uid="{00000000-0005-0000-0000-000095030000}"/>
    <cellStyle name="SAPBEXstdItem_FMLikp03_081208_15_aprrez" xfId="832" xr:uid="{00000000-0005-0000-0000-000096030000}"/>
    <cellStyle name="SAPBEXstdItemX" xfId="833" xr:uid="{00000000-0005-0000-0000-000097030000}"/>
    <cellStyle name="SAPBEXstdItemX 2" xfId="834" xr:uid="{00000000-0005-0000-0000-000098030000}"/>
    <cellStyle name="SAPBEXstdItemX 2 2" xfId="835" xr:uid="{00000000-0005-0000-0000-000099030000}"/>
    <cellStyle name="SAPBEXstdItemX 2 3" xfId="836" xr:uid="{00000000-0005-0000-0000-00009A030000}"/>
    <cellStyle name="SAPBEXstdItemX 2 4" xfId="837" xr:uid="{00000000-0005-0000-0000-00009B030000}"/>
    <cellStyle name="SAPBEXstdItemX 3" xfId="838" xr:uid="{00000000-0005-0000-0000-00009C030000}"/>
    <cellStyle name="SAPBEXstdItemX 4" xfId="943" xr:uid="{00000000-0005-0000-0000-00009D030000}"/>
    <cellStyle name="SAPBEXstdItemX 5" xfId="1013" xr:uid="{DBFD9777-6D58-46E0-A553-F13DCF9E6220}"/>
    <cellStyle name="SAPBEXtitle" xfId="839" xr:uid="{00000000-0005-0000-0000-00009E030000}"/>
    <cellStyle name="SAPBEXtitle 2" xfId="840" xr:uid="{00000000-0005-0000-0000-00009F030000}"/>
    <cellStyle name="SAPBEXtitle 2 2" xfId="841" xr:uid="{00000000-0005-0000-0000-0000A0030000}"/>
    <cellStyle name="SAPBEXtitle 2 3" xfId="842" xr:uid="{00000000-0005-0000-0000-0000A1030000}"/>
    <cellStyle name="SAPBEXtitle 3" xfId="843" xr:uid="{00000000-0005-0000-0000-0000A2030000}"/>
    <cellStyle name="SAPBEXtitle 4" xfId="844" xr:uid="{00000000-0005-0000-0000-0000A3030000}"/>
    <cellStyle name="SAPBEXtitle 5" xfId="845" xr:uid="{00000000-0005-0000-0000-0000A4030000}"/>
    <cellStyle name="SAPBEXtitle 6" xfId="846" xr:uid="{00000000-0005-0000-0000-0000A5030000}"/>
    <cellStyle name="SAPBEXtitle 7" xfId="847" xr:uid="{00000000-0005-0000-0000-0000A6030000}"/>
    <cellStyle name="SAPBEXunassignedItem" xfId="848" xr:uid="{00000000-0005-0000-0000-0000A7030000}"/>
    <cellStyle name="SAPBEXundefined" xfId="849" xr:uid="{00000000-0005-0000-0000-0000A8030000}"/>
    <cellStyle name="SAPBEXundefined 2" xfId="850" xr:uid="{00000000-0005-0000-0000-0000A9030000}"/>
    <cellStyle name="SAPBEXundefined 2 2" xfId="851" xr:uid="{00000000-0005-0000-0000-0000AA030000}"/>
    <cellStyle name="SAPBEXundefined 2 3" xfId="852" xr:uid="{00000000-0005-0000-0000-0000AB030000}"/>
    <cellStyle name="SAPBEXundefined 2 4" xfId="853" xr:uid="{00000000-0005-0000-0000-0000AC030000}"/>
    <cellStyle name="SAPBEXundefined 3" xfId="854" xr:uid="{00000000-0005-0000-0000-0000AD030000}"/>
    <cellStyle name="SAPBEXundefined 4" xfId="855" xr:uid="{00000000-0005-0000-0000-0000AE030000}"/>
    <cellStyle name="SAPBEXundefined 5" xfId="856" xr:uid="{00000000-0005-0000-0000-0000AF030000}"/>
    <cellStyle name="SAPBEXundefined 6" xfId="1014" xr:uid="{736CBF74-F726-4495-8EF7-C68B13591ADD}"/>
    <cellStyle name="Sheet Title" xfId="857" xr:uid="{00000000-0005-0000-0000-0000B0030000}"/>
    <cellStyle name="Skaitli" xfId="858" xr:uid="{00000000-0005-0000-0000-0000B1030000}"/>
    <cellStyle name="Skaitli,0" xfId="859" xr:uid="{00000000-0005-0000-0000-0000B2030000}"/>
    <cellStyle name="Slikts 2" xfId="944" xr:uid="{00000000-0005-0000-0000-0000B3030000}"/>
    <cellStyle name="Stils 1" xfId="860" xr:uid="{00000000-0005-0000-0000-0000B4030000}"/>
    <cellStyle name="Style 1" xfId="861" xr:uid="{00000000-0005-0000-0000-0000B5030000}"/>
    <cellStyle name="Title 2" xfId="862" xr:uid="{00000000-0005-0000-0000-0000B6030000}"/>
    <cellStyle name="Title 2 2" xfId="863" xr:uid="{00000000-0005-0000-0000-0000B7030000}"/>
    <cellStyle name="Title 2 3" xfId="864" xr:uid="{00000000-0005-0000-0000-0000B8030000}"/>
    <cellStyle name="Total 2" xfId="865" xr:uid="{00000000-0005-0000-0000-0000B9030000}"/>
    <cellStyle name="Total 2 2" xfId="866" xr:uid="{00000000-0005-0000-0000-0000BA030000}"/>
    <cellStyle name="Total 3" xfId="1016" xr:uid="{8ED41347-3885-4160-ABE0-6F31C266A2A6}"/>
    <cellStyle name="V?st." xfId="867" xr:uid="{00000000-0005-0000-0000-0000BB030000}"/>
    <cellStyle name="V?st. 2" xfId="868" xr:uid="{00000000-0005-0000-0000-0000BC030000}"/>
    <cellStyle name="V?st. 3" xfId="869" xr:uid="{00000000-0005-0000-0000-0000BD030000}"/>
    <cellStyle name="Væst." xfId="870" xr:uid="{00000000-0005-0000-0000-0000BE030000}"/>
    <cellStyle name="Vęst." xfId="872" xr:uid="{00000000-0005-0000-0000-0000BF030000}"/>
    <cellStyle name="Vēst." xfId="871" xr:uid="{00000000-0005-0000-0000-0000C0030000}"/>
    <cellStyle name="Vēst. 2" xfId="873" xr:uid="{00000000-0005-0000-0000-0000C1030000}"/>
    <cellStyle name="Virsraksts 1 2" xfId="945" xr:uid="{00000000-0005-0000-0000-0000C2030000}"/>
    <cellStyle name="Virsraksts 2 2" xfId="946" xr:uid="{00000000-0005-0000-0000-0000C3030000}"/>
    <cellStyle name="Virsraksts 3 2" xfId="949" xr:uid="{00000000-0005-0000-0000-0000C4030000}"/>
    <cellStyle name="Virsraksts 3 3" xfId="947" xr:uid="{00000000-0005-0000-0000-0000C5030000}"/>
    <cellStyle name="Virsraksts 4 2" xfId="948" xr:uid="{00000000-0005-0000-0000-0000C6030000}"/>
    <cellStyle name="Warning Text 2" xfId="874" xr:uid="{00000000-0005-0000-0000-0000C7030000}"/>
    <cellStyle name="Warning Text 2 2" xfId="875" xr:uid="{00000000-0005-0000-0000-0000C8030000}"/>
    <cellStyle name="Warning Text 2 3" xfId="876" xr:uid="{00000000-0005-0000-0000-0000C9030000}"/>
    <cellStyle name="Warning Text 3" xfId="877" xr:uid="{00000000-0005-0000-0000-0000CA030000}"/>
  </cellStyles>
  <dxfs count="0"/>
  <tableStyles count="0" defaultTableStyle="TableStyleMedium9" defaultPivotStyle="PivotStyleLight16"/>
  <colors>
    <mruColors>
      <color rgb="FFFFFF99"/>
      <color rgb="FF0033CC"/>
      <color rgb="FFCCFFCC"/>
      <color rgb="FFCCECFF"/>
      <color rgb="FF99CCFF"/>
      <color rgb="FFFFFFCC"/>
      <color rgb="FF0000FF"/>
      <color rgb="FFFFFFFF"/>
      <color rgb="FF99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E5222-BE59-4557-88F0-4DCB57A53FA2}">
  <dimension ref="A2:V60"/>
  <sheetViews>
    <sheetView tabSelected="1" zoomScaleNormal="100" workbookViewId="0">
      <selection activeCell="B4" sqref="B4:D4"/>
    </sheetView>
  </sheetViews>
  <sheetFormatPr defaultRowHeight="12.5"/>
  <cols>
    <col min="1" max="1" width="5.1796875" customWidth="1"/>
    <col min="2" max="2" width="21.1796875" customWidth="1"/>
    <col min="3" max="3" width="15.81640625" style="6" customWidth="1"/>
    <col min="4" max="8" width="12.81640625" customWidth="1"/>
    <col min="9" max="11" width="12.81640625" style="6" customWidth="1"/>
    <col min="12" max="12" width="16.54296875" style="6" customWidth="1"/>
    <col min="13" max="13" width="15.54296875" style="6" customWidth="1"/>
    <col min="14" max="14" width="13.90625" style="6" customWidth="1"/>
    <col min="15" max="15" width="12.81640625" style="6" customWidth="1"/>
    <col min="16" max="16" width="4.54296875" style="6" customWidth="1"/>
    <col min="17" max="17" width="14.81640625" style="6" customWidth="1"/>
    <col min="18" max="18" width="14.81640625" customWidth="1"/>
    <col min="19" max="19" width="11.81640625" customWidth="1"/>
    <col min="21" max="21" width="16.453125" customWidth="1"/>
    <col min="22" max="22" width="17.54296875" customWidth="1"/>
  </cols>
  <sheetData>
    <row r="2" spans="1:22" ht="20">
      <c r="B2" s="33" t="s">
        <v>160</v>
      </c>
      <c r="S2" s="35"/>
    </row>
    <row r="3" spans="1:22" ht="15.5">
      <c r="L3" s="100"/>
      <c r="N3" s="362"/>
      <c r="O3" s="363"/>
      <c r="P3" s="363"/>
      <c r="Q3" s="124"/>
    </row>
    <row r="4" spans="1:22" ht="38.25" customHeight="1">
      <c r="B4" s="364" t="s">
        <v>59</v>
      </c>
      <c r="C4" s="365"/>
      <c r="D4" s="366"/>
      <c r="E4" s="367" t="s">
        <v>64</v>
      </c>
      <c r="F4" s="368"/>
      <c r="H4" s="355"/>
      <c r="I4" s="369"/>
      <c r="J4" s="369"/>
      <c r="K4" s="335" t="s">
        <v>67</v>
      </c>
      <c r="M4" s="323" t="s">
        <v>172</v>
      </c>
      <c r="N4" s="225">
        <f>N5+N6</f>
        <v>50922615</v>
      </c>
      <c r="O4" s="279"/>
      <c r="P4" s="279"/>
      <c r="Q4" s="125"/>
      <c r="S4" s="340"/>
    </row>
    <row r="5" spans="1:22" ht="15.5">
      <c r="B5" s="348" t="s">
        <v>35</v>
      </c>
      <c r="C5" s="349"/>
      <c r="D5" s="350"/>
      <c r="E5" s="351">
        <v>1</v>
      </c>
      <c r="F5" s="352"/>
      <c r="H5" s="353" t="s">
        <v>68</v>
      </c>
      <c r="I5" s="354"/>
      <c r="J5" s="355"/>
      <c r="K5" s="357">
        <f>K16</f>
        <v>713.10675119455425</v>
      </c>
      <c r="M5" s="97" t="s">
        <v>158</v>
      </c>
      <c r="N5" s="224">
        <v>35922615</v>
      </c>
      <c r="Q5" s="13"/>
      <c r="R5" s="42"/>
      <c r="S5" s="42"/>
      <c r="U5" s="14"/>
    </row>
    <row r="6" spans="1:22" ht="15.5">
      <c r="B6" s="359" t="s">
        <v>60</v>
      </c>
      <c r="C6" s="360"/>
      <c r="D6" s="361"/>
      <c r="E6" s="346">
        <v>2.34</v>
      </c>
      <c r="F6" s="347"/>
      <c r="H6" s="356"/>
      <c r="I6" s="356"/>
      <c r="J6" s="355"/>
      <c r="K6" s="358"/>
      <c r="M6" s="97" t="s">
        <v>159</v>
      </c>
      <c r="N6" s="224">
        <v>15000000</v>
      </c>
      <c r="O6" s="191"/>
      <c r="P6" s="191"/>
      <c r="Q6" s="13"/>
      <c r="R6" s="42"/>
      <c r="U6" s="14"/>
    </row>
    <row r="7" spans="1:22" ht="15.5">
      <c r="B7" s="384" t="s">
        <v>61</v>
      </c>
      <c r="C7" s="385"/>
      <c r="D7" s="361"/>
      <c r="E7" s="346">
        <v>3.26</v>
      </c>
      <c r="F7" s="347"/>
      <c r="H7" s="353" t="s">
        <v>69</v>
      </c>
      <c r="I7" s="354"/>
      <c r="J7" s="355"/>
      <c r="K7" s="386">
        <f>MAX(K18:K59)</f>
        <v>1164.7004966280433</v>
      </c>
      <c r="L7" s="322"/>
      <c r="N7" s="205"/>
      <c r="O7" s="205"/>
      <c r="P7" s="206"/>
      <c r="Q7" s="13"/>
      <c r="R7" s="42"/>
      <c r="U7" s="35"/>
    </row>
    <row r="8" spans="1:22" ht="15.5">
      <c r="B8" s="359" t="s">
        <v>62</v>
      </c>
      <c r="C8" s="360"/>
      <c r="D8" s="361"/>
      <c r="E8" s="346">
        <v>0.74</v>
      </c>
      <c r="F8" s="347"/>
      <c r="H8" s="356"/>
      <c r="I8" s="356"/>
      <c r="J8" s="355"/>
      <c r="K8" s="387"/>
      <c r="L8" s="13"/>
      <c r="N8" s="372"/>
      <c r="O8" s="373"/>
      <c r="P8" s="373"/>
      <c r="Q8" s="192"/>
      <c r="R8" s="14"/>
      <c r="S8" s="35"/>
    </row>
    <row r="9" spans="1:22" ht="18.5">
      <c r="B9" s="374" t="s">
        <v>63</v>
      </c>
      <c r="C9" s="375"/>
      <c r="D9" s="376"/>
      <c r="E9" s="378">
        <v>1.52</v>
      </c>
      <c r="F9" s="379"/>
      <c r="H9" s="380" t="s">
        <v>147</v>
      </c>
      <c r="I9" s="380"/>
      <c r="J9" s="380"/>
      <c r="K9" s="336">
        <f>N4</f>
        <v>50922615</v>
      </c>
      <c r="N9" s="14"/>
      <c r="O9" s="42"/>
      <c r="P9" s="264"/>
      <c r="R9" s="35"/>
    </row>
    <row r="10" spans="1:22" ht="12.75" customHeight="1">
      <c r="L10" s="54"/>
      <c r="N10" s="39"/>
      <c r="O10" s="42"/>
      <c r="P10" s="102"/>
      <c r="Q10" s="14"/>
      <c r="R10" s="35"/>
      <c r="S10" s="122"/>
      <c r="U10" s="35"/>
      <c r="V10" s="35"/>
    </row>
    <row r="11" spans="1:22" ht="14">
      <c r="D11" s="54"/>
      <c r="E11" s="51"/>
      <c r="F11" s="35"/>
      <c r="G11" s="35"/>
      <c r="H11" s="43"/>
      <c r="J11" s="295"/>
      <c r="L11" s="39"/>
      <c r="M11" s="53"/>
      <c r="O11" s="54"/>
      <c r="Q11" s="42"/>
      <c r="R11" s="35"/>
      <c r="S11" s="35"/>
    </row>
    <row r="12" spans="1:22" ht="14" thickBot="1">
      <c r="C12" s="39"/>
      <c r="D12" s="43"/>
      <c r="E12" s="43"/>
      <c r="F12" s="43"/>
      <c r="G12" s="43"/>
      <c r="K12" s="54"/>
      <c r="L12" s="296"/>
      <c r="M12" s="39"/>
      <c r="N12" s="54"/>
      <c r="O12" s="54"/>
    </row>
    <row r="13" spans="1:22" ht="31.25" customHeight="1" thickBot="1">
      <c r="A13" s="16"/>
      <c r="B13" s="16"/>
      <c r="C13" s="98"/>
      <c r="D13" s="381" t="s">
        <v>72</v>
      </c>
      <c r="E13" s="382"/>
      <c r="F13" s="382"/>
      <c r="G13" s="382"/>
      <c r="H13" s="383"/>
      <c r="I13" s="17"/>
      <c r="J13" s="268"/>
      <c r="Q13" s="377" t="s">
        <v>171</v>
      </c>
      <c r="R13" s="377"/>
      <c r="S13" s="377"/>
    </row>
    <row r="14" spans="1:22" ht="65.5" customHeight="1">
      <c r="A14" s="22"/>
      <c r="B14" s="22"/>
      <c r="C14" s="22" t="s">
        <v>36</v>
      </c>
      <c r="D14" s="44" t="s">
        <v>35</v>
      </c>
      <c r="E14" s="44" t="s">
        <v>37</v>
      </c>
      <c r="F14" s="45" t="s">
        <v>38</v>
      </c>
      <c r="G14" s="44" t="s">
        <v>39</v>
      </c>
      <c r="H14" s="40" t="s">
        <v>65</v>
      </c>
      <c r="I14" s="40" t="s">
        <v>40</v>
      </c>
      <c r="J14" s="321" t="s">
        <v>66</v>
      </c>
      <c r="K14" s="34" t="s">
        <v>128</v>
      </c>
      <c r="L14" s="197" t="s">
        <v>129</v>
      </c>
      <c r="M14" s="328" t="s">
        <v>148</v>
      </c>
      <c r="N14" s="324" t="s">
        <v>149</v>
      </c>
      <c r="O14" s="184" t="s">
        <v>150</v>
      </c>
      <c r="P14" s="307"/>
      <c r="Q14" s="184" t="s">
        <v>169</v>
      </c>
      <c r="R14" s="370" t="s">
        <v>170</v>
      </c>
      <c r="S14" s="371"/>
    </row>
    <row r="15" spans="1:22" ht="14" thickBot="1">
      <c r="A15" s="36"/>
      <c r="B15" s="36"/>
      <c r="C15" s="99"/>
      <c r="D15" s="99"/>
      <c r="E15" s="99"/>
      <c r="F15" s="99"/>
      <c r="G15" s="99"/>
      <c r="H15" s="6"/>
      <c r="I15" s="103"/>
      <c r="M15" s="198"/>
      <c r="O15" s="255"/>
      <c r="P15" s="308"/>
      <c r="Q15" s="319"/>
      <c r="R15" s="256" t="s">
        <v>70</v>
      </c>
      <c r="S15" s="257" t="s">
        <v>71</v>
      </c>
    </row>
    <row r="16" spans="1:22" ht="14.5" thickBot="1">
      <c r="A16" s="18"/>
      <c r="B16" s="269" t="s">
        <v>41</v>
      </c>
      <c r="C16" s="131">
        <f>SUM(C17:C59)</f>
        <v>2508387672</v>
      </c>
      <c r="D16" s="270">
        <f>SUM(D18:D59)</f>
        <v>2024584</v>
      </c>
      <c r="E16" s="271">
        <f>SUM(E18:E59)</f>
        <v>122014</v>
      </c>
      <c r="F16" s="271">
        <f>SUM(F18:F59)</f>
        <v>244436</v>
      </c>
      <c r="G16" s="272">
        <f>SUM(G18:G59)</f>
        <v>422173</v>
      </c>
      <c r="H16" s="131">
        <f>SUM(H17:H59)</f>
        <v>64593.74</v>
      </c>
      <c r="I16" s="131">
        <f>I60</f>
        <v>1238.9644845558396</v>
      </c>
      <c r="J16" s="131">
        <f>J60</f>
        <v>3517548.6247999999</v>
      </c>
      <c r="K16" s="131">
        <f>K60</f>
        <v>713.10675119455425</v>
      </c>
      <c r="L16" s="297">
        <f>L60</f>
        <v>50922615.000000417</v>
      </c>
      <c r="M16" s="329">
        <f>M60</f>
        <v>2559310287</v>
      </c>
      <c r="N16" s="301">
        <f>M16/J16</f>
        <v>727.58348497471502</v>
      </c>
      <c r="O16" s="301">
        <f>M16/D16</f>
        <v>1264.11662198259</v>
      </c>
      <c r="P16" s="309"/>
      <c r="Q16" s="320">
        <f>SUM(Q18:Q59)</f>
        <v>2415256051.4000039</v>
      </c>
      <c r="R16" s="311">
        <f>SUM(R18:R59)</f>
        <v>144054235.59999645</v>
      </c>
      <c r="S16" s="312">
        <f>M16/Q16-1</f>
        <v>5.9643463274419606E-2</v>
      </c>
    </row>
    <row r="17" spans="1:19" ht="14">
      <c r="A17" s="132"/>
      <c r="B17" s="132"/>
      <c r="C17" s="66"/>
      <c r="D17" s="226"/>
      <c r="E17" s="226"/>
      <c r="F17" s="226"/>
      <c r="G17" s="226"/>
      <c r="H17" s="67"/>
      <c r="I17" s="66"/>
      <c r="J17" s="67"/>
      <c r="K17" s="67"/>
      <c r="L17" s="298"/>
      <c r="M17" s="330"/>
      <c r="N17" s="325"/>
      <c r="O17" s="302"/>
      <c r="P17" s="308"/>
      <c r="Q17" s="313"/>
      <c r="R17" s="313"/>
      <c r="S17" s="314"/>
    </row>
    <row r="18" spans="1:19" ht="15" customHeight="1">
      <c r="A18" s="55">
        <v>1</v>
      </c>
      <c r="B18" s="199" t="s">
        <v>52</v>
      </c>
      <c r="C18" s="68">
        <f>Vertetie_ienemumi!I6</f>
        <v>62338882.49483908</v>
      </c>
      <c r="D18" s="69">
        <f>Iedzivotaju_skaits_struktura!C5</f>
        <v>86483</v>
      </c>
      <c r="E18" s="69">
        <f>Iedzivotaju_skaits_struktura!D5</f>
        <v>4537</v>
      </c>
      <c r="F18" s="69">
        <f>Iedzivotaju_skaits_struktura!E5</f>
        <v>10662</v>
      </c>
      <c r="G18" s="69">
        <f>Iedzivotaju_skaits_struktura!F5</f>
        <v>20010</v>
      </c>
      <c r="H18" s="68">
        <v>72.37</v>
      </c>
      <c r="I18" s="68">
        <f>C18/D18</f>
        <v>720.82238699905281</v>
      </c>
      <c r="J18" s="68">
        <f>D18+($E$6*E18)+($E$7*F18)+($E$8*G18)+($E$9*H18)</f>
        <v>146775.1024</v>
      </c>
      <c r="K18" s="68">
        <f>C18/J18</f>
        <v>424.7238221980561</v>
      </c>
      <c r="L18" s="342">
        <f t="shared" ref="L18:L59" si="0">(0.6*($K$16-K18)+$K$9/$J$16*($K$7-K18)/($K$7-$K$5))*J18</f>
        <v>28878174.344600204</v>
      </c>
      <c r="M18" s="331">
        <f t="shared" ref="M18:M59" si="1">C18+L18</f>
        <v>91217056.839439288</v>
      </c>
      <c r="N18" s="326">
        <f t="shared" ref="N18:N60" si="2">M18/J18</f>
        <v>621.47500051370628</v>
      </c>
      <c r="O18" s="303">
        <f t="shared" ref="O18:O60" si="3">M18/D18</f>
        <v>1054.7397389017412</v>
      </c>
      <c r="P18" s="309"/>
      <c r="Q18" s="106">
        <v>86585358.229603797</v>
      </c>
      <c r="R18" s="315">
        <f t="shared" ref="R18:R59" si="4">M18-Q18</f>
        <v>4631698.6098354906</v>
      </c>
      <c r="S18" s="337">
        <f>M18/Q18-1</f>
        <v>5.3492861894193888E-2</v>
      </c>
    </row>
    <row r="19" spans="1:19" ht="15" customHeight="1">
      <c r="A19" s="15">
        <v>2</v>
      </c>
      <c r="B19" s="76" t="s">
        <v>55</v>
      </c>
      <c r="C19" s="69">
        <f>Vertetie_ienemumi!I7</f>
        <v>67813072.369688272</v>
      </c>
      <c r="D19" s="69">
        <f>Iedzivotaju_skaits_struktura!C6</f>
        <v>59303</v>
      </c>
      <c r="E19" s="69">
        <f>Iedzivotaju_skaits_struktura!D6</f>
        <v>4019</v>
      </c>
      <c r="F19" s="69">
        <f>Iedzivotaju_skaits_struktura!E6</f>
        <v>8465</v>
      </c>
      <c r="G19" s="69">
        <f>Iedzivotaju_skaits_struktura!F6</f>
        <v>11666</v>
      </c>
      <c r="H19" s="69">
        <v>60.56</v>
      </c>
      <c r="I19" s="69">
        <f t="shared" ref="I19:I60" si="5">C19/D19</f>
        <v>1143.5015491575177</v>
      </c>
      <c r="J19" s="69">
        <f t="shared" ref="J19:J59" si="6">D19+($E$6*E19)+($E$7*F19)+($E$8*G19)+($E$9*H19)</f>
        <v>105028.25119999998</v>
      </c>
      <c r="K19" s="69">
        <f t="shared" ref="K19:K60" si="7">C19/J19</f>
        <v>645.66506244643904</v>
      </c>
      <c r="L19" s="343">
        <f t="shared" si="0"/>
        <v>5997504.2910147803</v>
      </c>
      <c r="M19" s="332">
        <f t="shared" si="1"/>
        <v>73810576.660703048</v>
      </c>
      <c r="N19" s="144">
        <f t="shared" si="2"/>
        <v>702.76878665864194</v>
      </c>
      <c r="O19" s="304">
        <f t="shared" si="3"/>
        <v>1244.6347850986131</v>
      </c>
      <c r="P19" s="309"/>
      <c r="Q19" s="107">
        <v>69188729.064271137</v>
      </c>
      <c r="R19" s="316">
        <f t="shared" si="4"/>
        <v>4621847.596431911</v>
      </c>
      <c r="S19" s="338">
        <f t="shared" ref="S19:S60" si="8">M19/Q19-1</f>
        <v>6.6800585282301705E-2</v>
      </c>
    </row>
    <row r="20" spans="1:19" ht="15" customHeight="1">
      <c r="A20" s="15">
        <v>3</v>
      </c>
      <c r="B20" s="75" t="s">
        <v>56</v>
      </c>
      <c r="C20" s="69">
        <f>Vertetie_ienemumi!I8</f>
        <v>96661014.667290241</v>
      </c>
      <c r="D20" s="69">
        <f>Iedzivotaju_skaits_struktura!C7</f>
        <v>60378</v>
      </c>
      <c r="E20" s="69">
        <f>Iedzivotaju_skaits_struktura!D7</f>
        <v>3168</v>
      </c>
      <c r="F20" s="69">
        <f>Iedzivotaju_skaits_struktura!E7</f>
        <v>6822</v>
      </c>
      <c r="G20" s="69">
        <f>Iedzivotaju_skaits_struktura!F7</f>
        <v>13337</v>
      </c>
      <c r="H20" s="69">
        <v>101.23</v>
      </c>
      <c r="I20" s="69">
        <f t="shared" si="5"/>
        <v>1600.9310455346358</v>
      </c>
      <c r="J20" s="69">
        <f t="shared" si="6"/>
        <v>100054.08960000001</v>
      </c>
      <c r="K20" s="69">
        <f t="shared" si="7"/>
        <v>966.08759375778914</v>
      </c>
      <c r="L20" s="343">
        <f t="shared" si="0"/>
        <v>-14550023.270094179</v>
      </c>
      <c r="M20" s="332">
        <f t="shared" si="1"/>
        <v>82110991.397196054</v>
      </c>
      <c r="N20" s="144">
        <f t="shared" si="2"/>
        <v>820.66601900494481</v>
      </c>
      <c r="O20" s="304">
        <f t="shared" si="3"/>
        <v>1359.9488455595756</v>
      </c>
      <c r="P20" s="309"/>
      <c r="Q20" s="107">
        <v>74109616.704607934</v>
      </c>
      <c r="R20" s="316">
        <f t="shared" si="4"/>
        <v>8001374.6925881207</v>
      </c>
      <c r="S20" s="338">
        <f t="shared" si="8"/>
        <v>0.10796675314730941</v>
      </c>
    </row>
    <row r="21" spans="1:19" ht="15" customHeight="1">
      <c r="A21" s="15">
        <v>4</v>
      </c>
      <c r="B21" s="75" t="s">
        <v>57</v>
      </c>
      <c r="C21" s="69">
        <f>Vertetie_ienemumi!I9</f>
        <v>65819522.331546754</v>
      </c>
      <c r="D21" s="69">
        <f>Iedzivotaju_skaits_struktura!C8</f>
        <v>73347</v>
      </c>
      <c r="E21" s="69">
        <f>Iedzivotaju_skaits_struktura!D8</f>
        <v>4761</v>
      </c>
      <c r="F21" s="69">
        <f>Iedzivotaju_skaits_struktura!E8</f>
        <v>9246</v>
      </c>
      <c r="G21" s="69">
        <f>Iedzivotaju_skaits_struktura!F8</f>
        <v>15330</v>
      </c>
      <c r="H21" s="69">
        <v>68.02</v>
      </c>
      <c r="I21" s="69">
        <f t="shared" si="5"/>
        <v>897.37170343090725</v>
      </c>
      <c r="J21" s="69">
        <f t="shared" si="6"/>
        <v>126077.29040000001</v>
      </c>
      <c r="K21" s="69">
        <f t="shared" si="7"/>
        <v>522.05692335807646</v>
      </c>
      <c r="L21" s="343">
        <f t="shared" si="0"/>
        <v>17049572.164445825</v>
      </c>
      <c r="M21" s="332">
        <f t="shared" si="1"/>
        <v>82869094.495992571</v>
      </c>
      <c r="N21" s="144">
        <f t="shared" si="2"/>
        <v>657.28803524470857</v>
      </c>
      <c r="O21" s="304">
        <f t="shared" si="3"/>
        <v>1129.8225489248719</v>
      </c>
      <c r="P21" s="309"/>
      <c r="Q21" s="107">
        <v>78732976.196956262</v>
      </c>
      <c r="R21" s="316">
        <f t="shared" si="4"/>
        <v>4136118.2990363091</v>
      </c>
      <c r="S21" s="338">
        <f t="shared" si="8"/>
        <v>5.2533493573131418E-2</v>
      </c>
    </row>
    <row r="22" spans="1:19" ht="15" customHeight="1">
      <c r="A22" s="15">
        <v>5</v>
      </c>
      <c r="B22" s="75" t="s">
        <v>58</v>
      </c>
      <c r="C22" s="69">
        <f>Vertetie_ienemumi!I10</f>
        <v>22789031.118025769</v>
      </c>
      <c r="D22" s="69">
        <f>Iedzivotaju_skaits_struktura!C9</f>
        <v>28697</v>
      </c>
      <c r="E22" s="69">
        <f>Iedzivotaju_skaits_struktura!D9</f>
        <v>1561</v>
      </c>
      <c r="F22" s="69">
        <f>Iedzivotaju_skaits_struktura!E9</f>
        <v>3498</v>
      </c>
      <c r="G22" s="69">
        <f>Iedzivotaju_skaits_struktura!F9</f>
        <v>6504</v>
      </c>
      <c r="H22" s="69">
        <v>17.510000000000002</v>
      </c>
      <c r="I22" s="69">
        <f t="shared" si="5"/>
        <v>794.12590577502067</v>
      </c>
      <c r="J22" s="69">
        <f t="shared" si="6"/>
        <v>48592.7952</v>
      </c>
      <c r="K22" s="69">
        <f t="shared" si="7"/>
        <v>468.97963009186532</v>
      </c>
      <c r="L22" s="343">
        <f t="shared" si="0"/>
        <v>8201442.692189537</v>
      </c>
      <c r="M22" s="332">
        <f t="shared" si="1"/>
        <v>30990473.810215306</v>
      </c>
      <c r="N22" s="144">
        <f t="shared" si="2"/>
        <v>637.75861591545788</v>
      </c>
      <c r="O22" s="304">
        <f t="shared" si="3"/>
        <v>1079.9203334918391</v>
      </c>
      <c r="P22" s="309"/>
      <c r="Q22" s="107">
        <v>29340856.972602822</v>
      </c>
      <c r="R22" s="316">
        <f t="shared" si="4"/>
        <v>1649616.8376124837</v>
      </c>
      <c r="S22" s="338">
        <f t="shared" si="8"/>
        <v>5.6222517261606209E-2</v>
      </c>
    </row>
    <row r="23" spans="1:19" ht="15" customHeight="1">
      <c r="A23" s="15">
        <v>6</v>
      </c>
      <c r="B23" s="75" t="s">
        <v>53</v>
      </c>
      <c r="C23" s="69">
        <f>Vertetie_ienemumi!I11</f>
        <v>1040226278.6351427</v>
      </c>
      <c r="D23" s="69">
        <f>Iedzivotaju_skaits_struktura!C10</f>
        <v>672509</v>
      </c>
      <c r="E23" s="69">
        <f>Iedzivotaju_skaits_struktura!D10</f>
        <v>38587</v>
      </c>
      <c r="F23" s="69">
        <f>Iedzivotaju_skaits_struktura!E10</f>
        <v>76774</v>
      </c>
      <c r="G23" s="69">
        <f>Iedzivotaju_skaits_struktura!F10</f>
        <v>141286</v>
      </c>
      <c r="H23" s="69">
        <v>304</v>
      </c>
      <c r="I23" s="69">
        <f t="shared" si="5"/>
        <v>1546.784174836534</v>
      </c>
      <c r="J23" s="69">
        <f t="shared" si="6"/>
        <v>1118099.54</v>
      </c>
      <c r="K23" s="69">
        <f t="shared" si="7"/>
        <v>930.35212109571444</v>
      </c>
      <c r="L23" s="343">
        <f t="shared" si="0"/>
        <v>-137341443.54322654</v>
      </c>
      <c r="M23" s="332">
        <f t="shared" si="1"/>
        <v>902884835.09191608</v>
      </c>
      <c r="N23" s="144">
        <f t="shared" si="2"/>
        <v>807.51740143987183</v>
      </c>
      <c r="O23" s="304">
        <f t="shared" si="3"/>
        <v>1342.5617130654252</v>
      </c>
      <c r="P23" s="309"/>
      <c r="Q23" s="107">
        <v>851969811.19840002</v>
      </c>
      <c r="R23" s="316">
        <f t="shared" si="4"/>
        <v>50915023.893516064</v>
      </c>
      <c r="S23" s="338">
        <f t="shared" si="8"/>
        <v>5.9761535237848218E-2</v>
      </c>
    </row>
    <row r="24" spans="1:19" ht="15" customHeight="1">
      <c r="A24" s="15">
        <v>7</v>
      </c>
      <c r="B24" s="75" t="s">
        <v>54</v>
      </c>
      <c r="C24" s="69">
        <f>Vertetie_ienemumi!I12</f>
        <v>36909938.43923559</v>
      </c>
      <c r="D24" s="69">
        <f>Iedzivotaju_skaits_struktura!C11</f>
        <v>35664</v>
      </c>
      <c r="E24" s="69">
        <f>Iedzivotaju_skaits_struktura!D11</f>
        <v>1891</v>
      </c>
      <c r="F24" s="69">
        <f>Iedzivotaju_skaits_struktura!E11</f>
        <v>4323</v>
      </c>
      <c r="G24" s="69">
        <f>Iedzivotaju_skaits_struktura!F11</f>
        <v>8416</v>
      </c>
      <c r="H24" s="69">
        <v>57.96</v>
      </c>
      <c r="I24" s="69">
        <f t="shared" si="5"/>
        <v>1034.9354654339274</v>
      </c>
      <c r="J24" s="69">
        <f t="shared" si="6"/>
        <v>60497.859199999992</v>
      </c>
      <c r="K24" s="69">
        <f t="shared" si="7"/>
        <v>610.1032156727224</v>
      </c>
      <c r="L24" s="343">
        <f t="shared" si="0"/>
        <v>4814470.3234939706</v>
      </c>
      <c r="M24" s="332">
        <f t="shared" si="1"/>
        <v>41724408.762729563</v>
      </c>
      <c r="N24" s="144">
        <f t="shared" si="2"/>
        <v>689.68405352646869</v>
      </c>
      <c r="O24" s="304">
        <f t="shared" si="3"/>
        <v>1169.9307077930002</v>
      </c>
      <c r="P24" s="309"/>
      <c r="Q24" s="107">
        <v>39870539.434831582</v>
      </c>
      <c r="R24" s="316">
        <f t="shared" si="4"/>
        <v>1853869.3278979808</v>
      </c>
      <c r="S24" s="338">
        <f t="shared" si="8"/>
        <v>4.6497222113789816E-2</v>
      </c>
    </row>
    <row r="25" spans="1:19" ht="15" customHeight="1">
      <c r="A25" s="15">
        <v>8</v>
      </c>
      <c r="B25" s="75" t="s">
        <v>2</v>
      </c>
      <c r="C25" s="69">
        <f>Vertetie_ienemumi!I13</f>
        <v>28578134.504532877</v>
      </c>
      <c r="D25" s="69">
        <f>Iedzivotaju_skaits_struktura!C12</f>
        <v>29647</v>
      </c>
      <c r="E25" s="69">
        <f>Iedzivotaju_skaits_struktura!D12</f>
        <v>1641</v>
      </c>
      <c r="F25" s="69">
        <f>Iedzivotaju_skaits_struktura!E12</f>
        <v>3312</v>
      </c>
      <c r="G25" s="69">
        <f>Iedzivotaju_skaits_struktura!F12</f>
        <v>6815</v>
      </c>
      <c r="H25" s="69">
        <v>2274.2600000000002</v>
      </c>
      <c r="I25" s="69">
        <f t="shared" si="5"/>
        <v>963.9469256428265</v>
      </c>
      <c r="J25" s="69">
        <f t="shared" si="6"/>
        <v>52784.035199999998</v>
      </c>
      <c r="K25" s="69">
        <f t="shared" si="7"/>
        <v>541.4162520210823</v>
      </c>
      <c r="L25" s="343">
        <f t="shared" si="0"/>
        <v>6492167.816495684</v>
      </c>
      <c r="M25" s="332">
        <f t="shared" si="1"/>
        <v>35070302.32102856</v>
      </c>
      <c r="N25" s="144">
        <f t="shared" si="2"/>
        <v>664.41116500749376</v>
      </c>
      <c r="O25" s="304">
        <f t="shared" si="3"/>
        <v>1182.9292110847155</v>
      </c>
      <c r="P25" s="309"/>
      <c r="Q25" s="107">
        <v>33017950.205083601</v>
      </c>
      <c r="R25" s="316">
        <f t="shared" si="4"/>
        <v>2052352.1159449592</v>
      </c>
      <c r="S25" s="338">
        <f t="shared" si="8"/>
        <v>6.2158677422348596E-2</v>
      </c>
    </row>
    <row r="26" spans="1:19" ht="15" customHeight="1">
      <c r="A26" s="15">
        <v>9</v>
      </c>
      <c r="B26" s="76" t="s">
        <v>3</v>
      </c>
      <c r="C26" s="69">
        <f>Vertetie_ienemumi!I14</f>
        <v>11387933.962643266</v>
      </c>
      <c r="D26" s="69">
        <f>Iedzivotaju_skaits_struktura!C13</f>
        <v>14254</v>
      </c>
      <c r="E26" s="69">
        <f>Iedzivotaju_skaits_struktura!D13</f>
        <v>737</v>
      </c>
      <c r="F26" s="69">
        <f>Iedzivotaju_skaits_struktura!E13</f>
        <v>1503</v>
      </c>
      <c r="G26" s="69">
        <f>Iedzivotaju_skaits_struktura!F13</f>
        <v>3208</v>
      </c>
      <c r="H26" s="69">
        <v>1697.58</v>
      </c>
      <c r="I26" s="69">
        <f t="shared" si="5"/>
        <v>798.92899976450576</v>
      </c>
      <c r="J26" s="69">
        <f t="shared" si="6"/>
        <v>25832.601599999998</v>
      </c>
      <c r="K26" s="69">
        <f t="shared" si="7"/>
        <v>440.83573691018665</v>
      </c>
      <c r="L26" s="343">
        <f t="shared" si="0"/>
        <v>4819524.6761879185</v>
      </c>
      <c r="M26" s="332">
        <f t="shared" si="1"/>
        <v>16207458.638831183</v>
      </c>
      <c r="N26" s="144">
        <f t="shared" si="2"/>
        <v>627.40326699542277</v>
      </c>
      <c r="O26" s="304">
        <f t="shared" si="3"/>
        <v>1137.0463476098766</v>
      </c>
      <c r="P26" s="309"/>
      <c r="Q26" s="107">
        <v>15508627.916494988</v>
      </c>
      <c r="R26" s="316">
        <f t="shared" si="4"/>
        <v>698830.72233619541</v>
      </c>
      <c r="S26" s="338">
        <f t="shared" si="8"/>
        <v>4.5060770436881725E-2</v>
      </c>
    </row>
    <row r="27" spans="1:19" ht="15" customHeight="1">
      <c r="A27" s="15">
        <v>10</v>
      </c>
      <c r="B27" s="75" t="s">
        <v>77</v>
      </c>
      <c r="C27" s="69">
        <f>Vertetie_ienemumi!I15</f>
        <v>16393508.793543492</v>
      </c>
      <c r="D27" s="69">
        <f>Iedzivotaju_skaits_struktura!C14</f>
        <v>25873</v>
      </c>
      <c r="E27" s="69">
        <f>Iedzivotaju_skaits_struktura!D14</f>
        <v>986</v>
      </c>
      <c r="F27" s="69">
        <f>Iedzivotaju_skaits_struktura!E14</f>
        <v>2164</v>
      </c>
      <c r="G27" s="69">
        <f>Iedzivotaju_skaits_struktura!F14</f>
        <v>6252</v>
      </c>
      <c r="H27" s="71">
        <v>2523.58</v>
      </c>
      <c r="I27" s="71">
        <f t="shared" si="5"/>
        <v>633.6145322747069</v>
      </c>
      <c r="J27" s="69">
        <f t="shared" si="6"/>
        <v>43697.2016</v>
      </c>
      <c r="K27" s="71">
        <f t="shared" si="7"/>
        <v>375.16152506991409</v>
      </c>
      <c r="L27" s="343">
        <f t="shared" si="0"/>
        <v>9966343.0092238691</v>
      </c>
      <c r="M27" s="332">
        <f t="shared" si="1"/>
        <v>26359851.802767359</v>
      </c>
      <c r="N27" s="144">
        <f t="shared" si="2"/>
        <v>603.23889946232521</v>
      </c>
      <c r="O27" s="304">
        <f t="shared" si="3"/>
        <v>1018.8169830621636</v>
      </c>
      <c r="P27" s="309"/>
      <c r="Q27" s="107">
        <v>25012179.012264334</v>
      </c>
      <c r="R27" s="316">
        <f t="shared" si="4"/>
        <v>1347672.7905030251</v>
      </c>
      <c r="S27" s="338">
        <f t="shared" si="8"/>
        <v>5.3880663089857839E-2</v>
      </c>
    </row>
    <row r="28" spans="1:19" ht="15" customHeight="1">
      <c r="A28" s="15">
        <v>11</v>
      </c>
      <c r="B28" s="77" t="s">
        <v>4</v>
      </c>
      <c r="C28" s="69">
        <f>Vertetie_ienemumi!I16</f>
        <v>45269916.900076807</v>
      </c>
      <c r="D28" s="69">
        <f>Iedzivotaju_skaits_struktura!C15</f>
        <v>24751</v>
      </c>
      <c r="E28" s="69">
        <f>Iedzivotaju_skaits_struktura!D15</f>
        <v>1985</v>
      </c>
      <c r="F28" s="69">
        <f>Iedzivotaju_skaits_struktura!E15</f>
        <v>3997</v>
      </c>
      <c r="G28" s="69">
        <f>Iedzivotaju_skaits_struktura!F15</f>
        <v>3857</v>
      </c>
      <c r="H28" s="71">
        <v>243.32</v>
      </c>
      <c r="I28" s="71">
        <f t="shared" si="5"/>
        <v>1829.0136519767609</v>
      </c>
      <c r="J28" s="69">
        <f t="shared" si="6"/>
        <v>45650.146400000005</v>
      </c>
      <c r="K28" s="71">
        <f t="shared" si="7"/>
        <v>991.67079341670637</v>
      </c>
      <c r="L28" s="343">
        <f t="shared" si="0"/>
        <v>-7376680.8720752373</v>
      </c>
      <c r="M28" s="332">
        <f t="shared" si="1"/>
        <v>37893236.028001569</v>
      </c>
      <c r="N28" s="144">
        <f t="shared" si="2"/>
        <v>830.07917862891156</v>
      </c>
      <c r="O28" s="304">
        <f t="shared" si="3"/>
        <v>1530.9779818189797</v>
      </c>
      <c r="P28" s="309"/>
      <c r="Q28" s="107">
        <v>35153843.617207482</v>
      </c>
      <c r="R28" s="316">
        <f t="shared" si="4"/>
        <v>2739392.4107940868</v>
      </c>
      <c r="S28" s="338">
        <f t="shared" si="8"/>
        <v>7.7925829124789736E-2</v>
      </c>
    </row>
    <row r="29" spans="1:19" ht="15" customHeight="1">
      <c r="A29" s="15">
        <v>12</v>
      </c>
      <c r="B29" s="77" t="s">
        <v>5</v>
      </c>
      <c r="C29" s="69">
        <f>Vertetie_ienemumi!I17</f>
        <v>13177399.95568043</v>
      </c>
      <c r="D29" s="69">
        <f>Iedzivotaju_skaits_struktura!C16</f>
        <v>18513</v>
      </c>
      <c r="E29" s="69">
        <f>Iedzivotaju_skaits_struktura!D16</f>
        <v>929</v>
      </c>
      <c r="F29" s="69">
        <f>Iedzivotaju_skaits_struktura!E16</f>
        <v>1912</v>
      </c>
      <c r="G29" s="69">
        <f>Iedzivotaju_skaits_struktura!F16</f>
        <v>4226</v>
      </c>
      <c r="H29" s="71">
        <v>2386.29</v>
      </c>
      <c r="I29" s="71">
        <f t="shared" si="5"/>
        <v>711.79171153678112</v>
      </c>
      <c r="J29" s="69">
        <f t="shared" si="6"/>
        <v>33674.380799999999</v>
      </c>
      <c r="K29" s="71">
        <f t="shared" si="7"/>
        <v>391.31825567763462</v>
      </c>
      <c r="L29" s="343">
        <f t="shared" si="0"/>
        <v>7336482.4414702412</v>
      </c>
      <c r="M29" s="332">
        <f t="shared" si="1"/>
        <v>20513882.397150673</v>
      </c>
      <c r="N29" s="144">
        <f t="shared" si="2"/>
        <v>609.18365563979944</v>
      </c>
      <c r="O29" s="304">
        <f t="shared" si="3"/>
        <v>1108.0798572435949</v>
      </c>
      <c r="P29" s="309"/>
      <c r="Q29" s="107">
        <v>19638011.684417002</v>
      </c>
      <c r="R29" s="316">
        <f t="shared" si="4"/>
        <v>875870.71273367107</v>
      </c>
      <c r="S29" s="338">
        <f t="shared" si="8"/>
        <v>4.4600783766142849E-2</v>
      </c>
    </row>
    <row r="30" spans="1:19" ht="15" customHeight="1">
      <c r="A30" s="15">
        <v>13</v>
      </c>
      <c r="B30" s="75" t="s">
        <v>6</v>
      </c>
      <c r="C30" s="69">
        <f>Vertetie_ienemumi!I18</f>
        <v>43198580.787503317</v>
      </c>
      <c r="D30" s="69">
        <f>Iedzivotaju_skaits_struktura!C17</f>
        <v>42520</v>
      </c>
      <c r="E30" s="69">
        <f>Iedzivotaju_skaits_struktura!D17</f>
        <v>2589</v>
      </c>
      <c r="F30" s="69">
        <f>Iedzivotaju_skaits_struktura!E17</f>
        <v>5188</v>
      </c>
      <c r="G30" s="69">
        <f>Iedzivotaju_skaits_struktura!F17</f>
        <v>8771</v>
      </c>
      <c r="H30" s="71">
        <v>2174.91</v>
      </c>
      <c r="I30" s="71">
        <f t="shared" si="5"/>
        <v>1015.9590966016773</v>
      </c>
      <c r="J30" s="69">
        <f t="shared" si="6"/>
        <v>75287.543199999986</v>
      </c>
      <c r="K30" s="71">
        <f t="shared" si="7"/>
        <v>573.7812518698754</v>
      </c>
      <c r="L30" s="343">
        <f t="shared" si="0"/>
        <v>7719863.3743851231</v>
      </c>
      <c r="M30" s="332">
        <f t="shared" si="1"/>
        <v>50918444.161888443</v>
      </c>
      <c r="N30" s="144">
        <f t="shared" si="2"/>
        <v>676.31964064260308</v>
      </c>
      <c r="O30" s="304">
        <f t="shared" si="3"/>
        <v>1197.5175014555136</v>
      </c>
      <c r="P30" s="309"/>
      <c r="Q30" s="107">
        <v>48394450.159755245</v>
      </c>
      <c r="R30" s="316">
        <f t="shared" si="4"/>
        <v>2523994.0021331981</v>
      </c>
      <c r="S30" s="338">
        <f t="shared" si="8"/>
        <v>5.2154616775295981E-2</v>
      </c>
    </row>
    <row r="31" spans="1:19" ht="15" customHeight="1">
      <c r="A31" s="15">
        <v>14</v>
      </c>
      <c r="B31" s="75" t="s">
        <v>7</v>
      </c>
      <c r="C31" s="69">
        <f>Vertetie_ienemumi!I19</f>
        <v>43617551.640587255</v>
      </c>
      <c r="D31" s="69">
        <f>Iedzivotaju_skaits_struktura!C18</f>
        <v>43657</v>
      </c>
      <c r="E31" s="69">
        <f>Iedzivotaju_skaits_struktura!D18</f>
        <v>2749</v>
      </c>
      <c r="F31" s="69">
        <f>Iedzivotaju_skaits_struktura!E18</f>
        <v>5310</v>
      </c>
      <c r="G31" s="69">
        <f>Iedzivotaju_skaits_struktura!F18</f>
        <v>9224</v>
      </c>
      <c r="H31" s="71">
        <v>2668.16</v>
      </c>
      <c r="I31" s="71">
        <f t="shared" si="5"/>
        <v>999.09640242314538</v>
      </c>
      <c r="J31" s="69">
        <f t="shared" si="6"/>
        <v>78281.623200000002</v>
      </c>
      <c r="K31" s="71">
        <f t="shared" si="7"/>
        <v>557.18762408834743</v>
      </c>
      <c r="L31" s="343">
        <f t="shared" si="0"/>
        <v>8847898.4414528962</v>
      </c>
      <c r="M31" s="332">
        <f t="shared" si="1"/>
        <v>52465450.082040153</v>
      </c>
      <c r="N31" s="144">
        <f t="shared" si="2"/>
        <v>670.21413120161458</v>
      </c>
      <c r="O31" s="304">
        <f t="shared" si="3"/>
        <v>1201.764896397832</v>
      </c>
      <c r="P31" s="309"/>
      <c r="Q31" s="107">
        <v>49754162.870817833</v>
      </c>
      <c r="R31" s="316">
        <f t="shared" si="4"/>
        <v>2711287.2112223208</v>
      </c>
      <c r="S31" s="338">
        <f t="shared" si="8"/>
        <v>5.4493675599807334E-2</v>
      </c>
    </row>
    <row r="32" spans="1:19" ht="15" customHeight="1">
      <c r="A32" s="15">
        <v>15</v>
      </c>
      <c r="B32" s="75" t="s">
        <v>78</v>
      </c>
      <c r="C32" s="69">
        <f>Vertetie_ienemumi!I20</f>
        <v>31417299.017649397</v>
      </c>
      <c r="D32" s="69">
        <f>Iedzivotaju_skaits_struktura!C19</f>
        <v>33999</v>
      </c>
      <c r="E32" s="69">
        <f>Iedzivotaju_skaits_struktura!D19</f>
        <v>2001</v>
      </c>
      <c r="F32" s="69">
        <f>Iedzivotaju_skaits_struktura!E19</f>
        <v>3898</v>
      </c>
      <c r="G32" s="69">
        <f>Iedzivotaju_skaits_struktura!F19</f>
        <v>7801</v>
      </c>
      <c r="H32" s="71">
        <v>3591.05</v>
      </c>
      <c r="I32" s="71">
        <f t="shared" si="5"/>
        <v>924.06538479512335</v>
      </c>
      <c r="J32" s="69">
        <f t="shared" si="6"/>
        <v>62619.955999999991</v>
      </c>
      <c r="K32" s="71">
        <f t="shared" si="7"/>
        <v>501.71384690288511</v>
      </c>
      <c r="L32" s="343">
        <f t="shared" si="0"/>
        <v>9273332.6411631778</v>
      </c>
      <c r="M32" s="332">
        <f t="shared" si="1"/>
        <v>40690631.658812575</v>
      </c>
      <c r="N32" s="144">
        <f t="shared" si="2"/>
        <v>649.80294235295503</v>
      </c>
      <c r="O32" s="304">
        <f t="shared" si="3"/>
        <v>1196.8184846263882</v>
      </c>
      <c r="P32" s="309"/>
      <c r="Q32" s="107">
        <v>38595307.290648133</v>
      </c>
      <c r="R32" s="316">
        <f t="shared" si="4"/>
        <v>2095324.3681644425</v>
      </c>
      <c r="S32" s="338">
        <f t="shared" si="8"/>
        <v>5.4289614858751278E-2</v>
      </c>
    </row>
    <row r="33" spans="1:19" ht="15" customHeight="1">
      <c r="A33" s="15">
        <v>16</v>
      </c>
      <c r="B33" s="75" t="s">
        <v>8</v>
      </c>
      <c r="C33" s="69">
        <f>Vertetie_ienemumi!I21</f>
        <v>30352617.311148237</v>
      </c>
      <c r="D33" s="69">
        <f>Iedzivotaju_skaits_struktura!C20</f>
        <v>28922</v>
      </c>
      <c r="E33" s="69">
        <f>Iedzivotaju_skaits_struktura!D20</f>
        <v>1701</v>
      </c>
      <c r="F33" s="69">
        <f>Iedzivotaju_skaits_struktura!E20</f>
        <v>3372</v>
      </c>
      <c r="G33" s="69">
        <f>Iedzivotaju_skaits_struktura!F20</f>
        <v>6390</v>
      </c>
      <c r="H33" s="71">
        <v>1629.33</v>
      </c>
      <c r="I33" s="71">
        <f t="shared" si="5"/>
        <v>1049.4646743360845</v>
      </c>
      <c r="J33" s="69">
        <f t="shared" si="6"/>
        <v>51100.241599999994</v>
      </c>
      <c r="K33" s="71">
        <f t="shared" si="7"/>
        <v>593.98187485571964</v>
      </c>
      <c r="L33" s="343">
        <f t="shared" si="0"/>
        <v>4587291.372829943</v>
      </c>
      <c r="M33" s="332">
        <f t="shared" si="1"/>
        <v>34939908.683978178</v>
      </c>
      <c r="N33" s="144">
        <f t="shared" si="2"/>
        <v>683.75231877530268</v>
      </c>
      <c r="O33" s="304">
        <f t="shared" si="3"/>
        <v>1208.0737391597461</v>
      </c>
      <c r="P33" s="309"/>
      <c r="Q33" s="107">
        <v>33193569.803249054</v>
      </c>
      <c r="R33" s="316">
        <f t="shared" si="4"/>
        <v>1746338.880729124</v>
      </c>
      <c r="S33" s="338">
        <f t="shared" si="8"/>
        <v>5.2610758381226752E-2</v>
      </c>
    </row>
    <row r="34" spans="1:19" ht="15" customHeight="1">
      <c r="A34" s="15">
        <v>17</v>
      </c>
      <c r="B34" s="75" t="s">
        <v>9</v>
      </c>
      <c r="C34" s="69">
        <f>Vertetie_ienemumi!I22</f>
        <v>16989060.869798973</v>
      </c>
      <c r="D34" s="69">
        <f>Iedzivotaju_skaits_struktura!C21</f>
        <v>19504</v>
      </c>
      <c r="E34" s="69">
        <f>Iedzivotaju_skaits_struktura!D21</f>
        <v>1089</v>
      </c>
      <c r="F34" s="69">
        <f>Iedzivotaju_skaits_struktura!E21</f>
        <v>2176</v>
      </c>
      <c r="G34" s="69">
        <f>Iedzivotaju_skaits_struktura!F21</f>
        <v>4254</v>
      </c>
      <c r="H34" s="71">
        <v>1872.21</v>
      </c>
      <c r="I34" s="71">
        <f t="shared" si="5"/>
        <v>871.05521276655929</v>
      </c>
      <c r="J34" s="69">
        <f t="shared" si="6"/>
        <v>35139.739199999996</v>
      </c>
      <c r="K34" s="71">
        <f t="shared" si="7"/>
        <v>483.47145586666664</v>
      </c>
      <c r="L34" s="343">
        <f t="shared" si="0"/>
        <v>5608981.4912006669</v>
      </c>
      <c r="M34" s="332">
        <f t="shared" si="1"/>
        <v>22598042.36099964</v>
      </c>
      <c r="N34" s="144">
        <f t="shared" si="2"/>
        <v>643.09078198849136</v>
      </c>
      <c r="O34" s="304">
        <f t="shared" si="3"/>
        <v>1158.636298246495</v>
      </c>
      <c r="P34" s="309"/>
      <c r="Q34" s="107">
        <v>21406825.869963139</v>
      </c>
      <c r="R34" s="316">
        <f t="shared" si="4"/>
        <v>1191216.4910365008</v>
      </c>
      <c r="S34" s="338">
        <f t="shared" si="8"/>
        <v>5.5646572652695347E-2</v>
      </c>
    </row>
    <row r="35" spans="1:19" ht="15" customHeight="1">
      <c r="A35" s="15">
        <v>18</v>
      </c>
      <c r="B35" s="75" t="s">
        <v>11</v>
      </c>
      <c r="C35" s="69">
        <f>Vertetie_ienemumi!I23</f>
        <v>39721337.132134601</v>
      </c>
      <c r="D35" s="69">
        <f>Iedzivotaju_skaits_struktura!C22</f>
        <v>33234</v>
      </c>
      <c r="E35" s="69">
        <f>Iedzivotaju_skaits_struktura!D22</f>
        <v>2272</v>
      </c>
      <c r="F35" s="69">
        <f>Iedzivotaju_skaits_struktura!E22</f>
        <v>4054</v>
      </c>
      <c r="G35" s="69">
        <f>Iedzivotaju_skaits_struktura!F22</f>
        <v>6242</v>
      </c>
      <c r="H35" s="71">
        <v>1604.08</v>
      </c>
      <c r="I35" s="71">
        <f t="shared" si="5"/>
        <v>1195.201815373852</v>
      </c>
      <c r="J35" s="69">
        <f t="shared" si="6"/>
        <v>58823.801599999999</v>
      </c>
      <c r="K35" s="71">
        <f t="shared" si="7"/>
        <v>675.25960668503615</v>
      </c>
      <c r="L35" s="343">
        <f t="shared" si="0"/>
        <v>2258733.1467202906</v>
      </c>
      <c r="M35" s="332">
        <f t="shared" si="1"/>
        <v>41980070.278854892</v>
      </c>
      <c r="N35" s="144">
        <f t="shared" si="2"/>
        <v>713.65789250273303</v>
      </c>
      <c r="O35" s="304">
        <f t="shared" si="3"/>
        <v>1263.1663440709783</v>
      </c>
      <c r="P35" s="309"/>
      <c r="Q35" s="107">
        <v>39309026.565856844</v>
      </c>
      <c r="R35" s="316">
        <f t="shared" si="4"/>
        <v>2671043.7129980475</v>
      </c>
      <c r="S35" s="338">
        <f t="shared" si="8"/>
        <v>6.7949881906210097E-2</v>
      </c>
    </row>
    <row r="36" spans="1:19" ht="15" customHeight="1">
      <c r="A36" s="15">
        <v>19</v>
      </c>
      <c r="B36" s="75" t="s">
        <v>10</v>
      </c>
      <c r="C36" s="69">
        <f>Vertetie_ienemumi!I24</f>
        <v>35418421.174112931</v>
      </c>
      <c r="D36" s="69">
        <f>Iedzivotaju_skaits_struktura!C23</f>
        <v>40678</v>
      </c>
      <c r="E36" s="69">
        <f>Iedzivotaju_skaits_struktura!D23</f>
        <v>2332</v>
      </c>
      <c r="F36" s="69">
        <f>Iedzivotaju_skaits_struktura!E23</f>
        <v>4774</v>
      </c>
      <c r="G36" s="69">
        <f>Iedzivotaju_skaits_struktura!F23</f>
        <v>8880</v>
      </c>
      <c r="H36" s="71">
        <v>2996.05</v>
      </c>
      <c r="I36" s="71">
        <f t="shared" si="5"/>
        <v>870.70212827850264</v>
      </c>
      <c r="J36" s="69">
        <f t="shared" si="6"/>
        <v>72823.315999999992</v>
      </c>
      <c r="K36" s="71">
        <f t="shared" si="7"/>
        <v>486.36100523234802</v>
      </c>
      <c r="L36" s="343">
        <f t="shared" si="0"/>
        <v>11491007.044723054</v>
      </c>
      <c r="M36" s="332">
        <f t="shared" si="1"/>
        <v>46909428.218835987</v>
      </c>
      <c r="N36" s="144">
        <f t="shared" si="2"/>
        <v>644.15397149500848</v>
      </c>
      <c r="O36" s="304">
        <f t="shared" si="3"/>
        <v>1153.1891493887601</v>
      </c>
      <c r="P36" s="309"/>
      <c r="Q36" s="107">
        <v>44529553.559328586</v>
      </c>
      <c r="R36" s="316">
        <f t="shared" si="4"/>
        <v>2379874.6595074013</v>
      </c>
      <c r="S36" s="338">
        <f t="shared" si="8"/>
        <v>5.3444835379645061E-2</v>
      </c>
    </row>
    <row r="37" spans="1:19" ht="15" customHeight="1">
      <c r="A37" s="15">
        <v>20</v>
      </c>
      <c r="B37" s="79" t="s">
        <v>12</v>
      </c>
      <c r="C37" s="69">
        <f>Vertetie_ienemumi!I25</f>
        <v>12071018.638140639</v>
      </c>
      <c r="D37" s="69">
        <f>Iedzivotaju_skaits_struktura!C24</f>
        <v>21256</v>
      </c>
      <c r="E37" s="69">
        <f>Iedzivotaju_skaits_struktura!D24</f>
        <v>794</v>
      </c>
      <c r="F37" s="69">
        <f>Iedzivotaju_skaits_struktura!E24</f>
        <v>1905</v>
      </c>
      <c r="G37" s="69">
        <f>Iedzivotaju_skaits_struktura!F24</f>
        <v>5476</v>
      </c>
      <c r="H37" s="71">
        <v>2288.84</v>
      </c>
      <c r="I37" s="71">
        <f t="shared" si="5"/>
        <v>567.88759118087319</v>
      </c>
      <c r="J37" s="69">
        <f t="shared" si="6"/>
        <v>36855.536800000002</v>
      </c>
      <c r="K37" s="71">
        <f t="shared" si="7"/>
        <v>327.52252948166637</v>
      </c>
      <c r="L37" s="343">
        <f t="shared" si="0"/>
        <v>9515654.9138075802</v>
      </c>
      <c r="M37" s="332">
        <f t="shared" si="1"/>
        <v>21586673.55194822</v>
      </c>
      <c r="N37" s="144">
        <f t="shared" si="2"/>
        <v>585.71046377889741</v>
      </c>
      <c r="O37" s="304">
        <f t="shared" si="3"/>
        <v>1015.5567158425018</v>
      </c>
      <c r="P37" s="309"/>
      <c r="Q37" s="107">
        <v>20735038.336565331</v>
      </c>
      <c r="R37" s="316">
        <f t="shared" si="4"/>
        <v>851635.21538288891</v>
      </c>
      <c r="S37" s="338">
        <f t="shared" si="8"/>
        <v>4.1072275901273159E-2</v>
      </c>
    </row>
    <row r="38" spans="1:19" ht="15" customHeight="1">
      <c r="A38" s="15">
        <v>21</v>
      </c>
      <c r="B38" s="75" t="s">
        <v>13</v>
      </c>
      <c r="C38" s="69">
        <f>Vertetie_ienemumi!I26</f>
        <v>23391580.618925795</v>
      </c>
      <c r="D38" s="69">
        <f>Iedzivotaju_skaits_struktura!C25</f>
        <v>28030</v>
      </c>
      <c r="E38" s="69">
        <f>Iedzivotaju_skaits_struktura!D25</f>
        <v>1710</v>
      </c>
      <c r="F38" s="69">
        <f>Iedzivotaju_skaits_struktura!E25</f>
        <v>3324</v>
      </c>
      <c r="G38" s="69">
        <f>Iedzivotaju_skaits_struktura!F25</f>
        <v>6047</v>
      </c>
      <c r="H38" s="71">
        <v>2505.16</v>
      </c>
      <c r="I38" s="71">
        <f t="shared" si="5"/>
        <v>834.5194655342774</v>
      </c>
      <c r="J38" s="69">
        <f t="shared" si="6"/>
        <v>51150.263200000001</v>
      </c>
      <c r="K38" s="71">
        <f t="shared" si="7"/>
        <v>457.31105092193923</v>
      </c>
      <c r="L38" s="343">
        <f t="shared" si="0"/>
        <v>9010333.3249545656</v>
      </c>
      <c r="M38" s="332">
        <f t="shared" si="1"/>
        <v>32401913.943880361</v>
      </c>
      <c r="N38" s="144">
        <f t="shared" si="2"/>
        <v>633.46524371120654</v>
      </c>
      <c r="O38" s="304">
        <f t="shared" si="3"/>
        <v>1155.9726701348684</v>
      </c>
      <c r="P38" s="309"/>
      <c r="Q38" s="107">
        <v>30854035.402573608</v>
      </c>
      <c r="R38" s="316">
        <f t="shared" si="4"/>
        <v>1547878.5413067527</v>
      </c>
      <c r="S38" s="338">
        <f t="shared" si="8"/>
        <v>5.0167782629096269E-2</v>
      </c>
    </row>
    <row r="39" spans="1:19" ht="15" customHeight="1">
      <c r="A39" s="15">
        <v>22</v>
      </c>
      <c r="B39" s="75" t="s">
        <v>14</v>
      </c>
      <c r="C39" s="69">
        <f>Vertetie_ienemumi!I27</f>
        <v>56002428.753449008</v>
      </c>
      <c r="D39" s="69">
        <f>Iedzivotaju_skaits_struktura!C26</f>
        <v>32605</v>
      </c>
      <c r="E39" s="69">
        <f>Iedzivotaju_skaits_struktura!D26</f>
        <v>2851</v>
      </c>
      <c r="F39" s="69">
        <f>Iedzivotaju_skaits_struktura!E26</f>
        <v>5027</v>
      </c>
      <c r="G39" s="69">
        <f>Iedzivotaju_skaits_struktura!F26</f>
        <v>5082</v>
      </c>
      <c r="H39" s="71">
        <v>444.26</v>
      </c>
      <c r="I39" s="71">
        <f t="shared" si="5"/>
        <v>1717.6024767197978</v>
      </c>
      <c r="J39" s="69">
        <f t="shared" si="6"/>
        <v>60100.315199999997</v>
      </c>
      <c r="K39" s="71">
        <f t="shared" si="7"/>
        <v>931.81589093311459</v>
      </c>
      <c r="L39" s="343">
        <f t="shared" si="0"/>
        <v>-7438009.3360151518</v>
      </c>
      <c r="M39" s="332">
        <f t="shared" si="1"/>
        <v>48564419.417433858</v>
      </c>
      <c r="N39" s="144">
        <f t="shared" si="2"/>
        <v>808.0559853275754</v>
      </c>
      <c r="O39" s="304">
        <f t="shared" si="3"/>
        <v>1489.47766960386</v>
      </c>
      <c r="P39" s="309"/>
      <c r="Q39" s="107">
        <v>45831229.689552747</v>
      </c>
      <c r="R39" s="316">
        <f t="shared" si="4"/>
        <v>2733189.7278811112</v>
      </c>
      <c r="S39" s="338">
        <f t="shared" si="8"/>
        <v>5.9635967579201532E-2</v>
      </c>
    </row>
    <row r="40" spans="1:19" ht="15" customHeight="1">
      <c r="A40" s="15">
        <v>23</v>
      </c>
      <c r="B40" s="75" t="s">
        <v>15</v>
      </c>
      <c r="C40" s="69">
        <f>Vertetie_ienemumi!I28</f>
        <v>27672790.105397888</v>
      </c>
      <c r="D40" s="69">
        <f>Iedzivotaju_skaits_struktura!C27</f>
        <v>28762</v>
      </c>
      <c r="E40" s="69">
        <f>Iedzivotaju_skaits_struktura!D27</f>
        <v>1428</v>
      </c>
      <c r="F40" s="69">
        <f>Iedzivotaju_skaits_struktura!E27</f>
        <v>3052</v>
      </c>
      <c r="G40" s="69">
        <f>Iedzivotaju_skaits_struktura!F27</f>
        <v>6650</v>
      </c>
      <c r="H40" s="71">
        <v>2440.96</v>
      </c>
      <c r="I40" s="71">
        <f t="shared" si="5"/>
        <v>962.13024495507568</v>
      </c>
      <c r="J40" s="69">
        <f t="shared" si="6"/>
        <v>50684.299200000001</v>
      </c>
      <c r="K40" s="71">
        <f t="shared" si="7"/>
        <v>545.98348092377068</v>
      </c>
      <c r="L40" s="343">
        <f t="shared" si="0"/>
        <v>6087598.1234693713</v>
      </c>
      <c r="M40" s="332">
        <f t="shared" si="1"/>
        <v>33760388.228867263</v>
      </c>
      <c r="N40" s="144">
        <f t="shared" si="2"/>
        <v>666.0916449815935</v>
      </c>
      <c r="O40" s="304">
        <f t="shared" si="3"/>
        <v>1173.7844457571539</v>
      </c>
      <c r="P40" s="309"/>
      <c r="Q40" s="107">
        <v>32011274.041152384</v>
      </c>
      <c r="R40" s="316">
        <f t="shared" si="4"/>
        <v>1749114.1877148785</v>
      </c>
      <c r="S40" s="338">
        <f t="shared" si="8"/>
        <v>5.4640567740799284E-2</v>
      </c>
    </row>
    <row r="41" spans="1:19" ht="15" customHeight="1">
      <c r="A41" s="15">
        <v>24</v>
      </c>
      <c r="B41" s="75" t="s">
        <v>16</v>
      </c>
      <c r="C41" s="69">
        <f>Vertetie_ienemumi!I29</f>
        <v>9268366.7721871249</v>
      </c>
      <c r="D41" s="69">
        <f>Iedzivotaju_skaits_struktura!C28</f>
        <v>10738</v>
      </c>
      <c r="E41" s="69">
        <f>Iedzivotaju_skaits_struktura!D28</f>
        <v>573</v>
      </c>
      <c r="F41" s="69">
        <f>Iedzivotaju_skaits_struktura!E28</f>
        <v>1137</v>
      </c>
      <c r="G41" s="69">
        <f>Iedzivotaju_skaits_struktura!F28</f>
        <v>2629</v>
      </c>
      <c r="H41" s="71">
        <v>622.57000000000005</v>
      </c>
      <c r="I41" s="71">
        <f t="shared" si="5"/>
        <v>863.13715516736124</v>
      </c>
      <c r="J41" s="69">
        <f t="shared" si="6"/>
        <v>18677.206399999999</v>
      </c>
      <c r="K41" s="71">
        <f t="shared" si="7"/>
        <v>496.23945753403063</v>
      </c>
      <c r="L41" s="343">
        <f t="shared" si="0"/>
        <v>2830516.0894818581</v>
      </c>
      <c r="M41" s="332">
        <f t="shared" si="1"/>
        <v>12098882.861668983</v>
      </c>
      <c r="N41" s="144">
        <f t="shared" si="2"/>
        <v>647.78867902155775</v>
      </c>
      <c r="O41" s="304">
        <f t="shared" si="3"/>
        <v>1126.7352264545523</v>
      </c>
      <c r="P41" s="309"/>
      <c r="Q41" s="107">
        <v>11462568.078410843</v>
      </c>
      <c r="R41" s="316">
        <f t="shared" si="4"/>
        <v>636314.78325814009</v>
      </c>
      <c r="S41" s="338">
        <f t="shared" si="8"/>
        <v>5.5512410387041022E-2</v>
      </c>
    </row>
    <row r="42" spans="1:19" ht="15" customHeight="1">
      <c r="A42" s="15">
        <v>25</v>
      </c>
      <c r="B42" s="75" t="s">
        <v>17</v>
      </c>
      <c r="C42" s="69">
        <f>Vertetie_ienemumi!I30</f>
        <v>14479673.657968268</v>
      </c>
      <c r="D42" s="69">
        <f>Iedzivotaju_skaits_struktura!C29</f>
        <v>23001</v>
      </c>
      <c r="E42" s="69">
        <f>Iedzivotaju_skaits_struktura!D29</f>
        <v>1058</v>
      </c>
      <c r="F42" s="69">
        <f>Iedzivotaju_skaits_struktura!E29</f>
        <v>2283</v>
      </c>
      <c r="G42" s="69">
        <f>Iedzivotaju_skaits_struktura!F29</f>
        <v>5187</v>
      </c>
      <c r="H42" s="71">
        <v>2411.36</v>
      </c>
      <c r="I42" s="71">
        <f t="shared" si="5"/>
        <v>629.52365801348935</v>
      </c>
      <c r="J42" s="69">
        <f t="shared" si="6"/>
        <v>40422.947200000002</v>
      </c>
      <c r="K42" s="71">
        <f t="shared" si="7"/>
        <v>358.20430376655634</v>
      </c>
      <c r="L42" s="343">
        <f t="shared" si="0"/>
        <v>9652809.9877562989</v>
      </c>
      <c r="M42" s="332">
        <f t="shared" si="1"/>
        <v>24132483.645724565</v>
      </c>
      <c r="N42" s="144">
        <f t="shared" si="2"/>
        <v>596.99960832456475</v>
      </c>
      <c r="O42" s="304">
        <f t="shared" si="3"/>
        <v>1049.192802300968</v>
      </c>
      <c r="P42" s="309"/>
      <c r="Q42" s="107">
        <v>23051933.341264382</v>
      </c>
      <c r="R42" s="316">
        <f t="shared" si="4"/>
        <v>1080550.3044601828</v>
      </c>
      <c r="S42" s="338">
        <f t="shared" si="8"/>
        <v>4.6874606501049243E-2</v>
      </c>
    </row>
    <row r="43" spans="1:19" ht="15" customHeight="1">
      <c r="A43" s="15">
        <v>26</v>
      </c>
      <c r="B43" s="75" t="s">
        <v>18</v>
      </c>
      <c r="C43" s="69">
        <f>Vertetie_ienemumi!I31</f>
        <v>27485663.174255531</v>
      </c>
      <c r="D43" s="69">
        <f>Iedzivotaju_skaits_struktura!C30</f>
        <v>31438</v>
      </c>
      <c r="E43" s="69">
        <f>Iedzivotaju_skaits_struktura!D30</f>
        <v>1688</v>
      </c>
      <c r="F43" s="69">
        <f>Iedzivotaju_skaits_struktura!E30</f>
        <v>3410</v>
      </c>
      <c r="G43" s="69">
        <f>Iedzivotaju_skaits_struktura!F30</f>
        <v>7269</v>
      </c>
      <c r="H43" s="71">
        <v>3354.71</v>
      </c>
      <c r="I43" s="71">
        <f t="shared" si="5"/>
        <v>874.28154380862429</v>
      </c>
      <c r="J43" s="69">
        <f t="shared" si="6"/>
        <v>56982.739199999996</v>
      </c>
      <c r="K43" s="71">
        <f t="shared" si="7"/>
        <v>482.35068303377619</v>
      </c>
      <c r="L43" s="343">
        <f t="shared" si="0"/>
        <v>9135912.5652063675</v>
      </c>
      <c r="M43" s="332">
        <f t="shared" si="1"/>
        <v>36621575.739461899</v>
      </c>
      <c r="N43" s="144">
        <f t="shared" si="2"/>
        <v>642.67840145287187</v>
      </c>
      <c r="O43" s="304">
        <f t="shared" si="3"/>
        <v>1164.8824905993351</v>
      </c>
      <c r="P43" s="309"/>
      <c r="Q43" s="107">
        <v>34853709.461298913</v>
      </c>
      <c r="R43" s="316">
        <f t="shared" si="4"/>
        <v>1767866.278162986</v>
      </c>
      <c r="S43" s="338">
        <f t="shared" si="8"/>
        <v>5.0722471309000872E-2</v>
      </c>
    </row>
    <row r="44" spans="1:19" ht="15" customHeight="1">
      <c r="A44" s="15">
        <v>27</v>
      </c>
      <c r="B44" s="79" t="s">
        <v>19</v>
      </c>
      <c r="C44" s="69">
        <f>Vertetie_ienemumi!I32</f>
        <v>91931448.233629912</v>
      </c>
      <c r="D44" s="69">
        <f>Iedzivotaju_skaits_struktura!C31</f>
        <v>41413</v>
      </c>
      <c r="E44" s="69">
        <f>Iedzivotaju_skaits_struktura!D31</f>
        <v>3978</v>
      </c>
      <c r="F44" s="69">
        <f>Iedzivotaju_skaits_struktura!E31</f>
        <v>7558</v>
      </c>
      <c r="G44" s="69">
        <f>Iedzivotaju_skaits_struktura!F31</f>
        <v>4112</v>
      </c>
      <c r="H44" s="71">
        <v>347.32</v>
      </c>
      <c r="I44" s="71">
        <f t="shared" si="5"/>
        <v>2219.8693220396954</v>
      </c>
      <c r="J44" s="69">
        <f t="shared" si="6"/>
        <v>78931.406399999993</v>
      </c>
      <c r="K44" s="299">
        <f t="shared" si="7"/>
        <v>1164.7004966280433</v>
      </c>
      <c r="L44" s="343">
        <f t="shared" si="0"/>
        <v>-21386957.669105321</v>
      </c>
      <c r="M44" s="332">
        <f t="shared" si="1"/>
        <v>70544490.564524591</v>
      </c>
      <c r="N44" s="144">
        <f t="shared" si="2"/>
        <v>893.74424936794992</v>
      </c>
      <c r="O44" s="304">
        <f t="shared" si="3"/>
        <v>1703.4383059552458</v>
      </c>
      <c r="P44" s="309"/>
      <c r="Q44" s="107">
        <v>66096200.45032426</v>
      </c>
      <c r="R44" s="316">
        <f t="shared" si="4"/>
        <v>4448290.1142003313</v>
      </c>
      <c r="S44" s="338">
        <f t="shared" si="8"/>
        <v>6.7300239407006801E-2</v>
      </c>
    </row>
    <row r="45" spans="1:19" ht="15" customHeight="1">
      <c r="A45" s="15">
        <v>28</v>
      </c>
      <c r="B45" s="79" t="s">
        <v>20</v>
      </c>
      <c r="C45" s="69">
        <f>Vertetie_ienemumi!I33</f>
        <v>79627158.078040138</v>
      </c>
      <c r="D45" s="69">
        <f>Iedzivotaju_skaits_struktura!C32</f>
        <v>60618</v>
      </c>
      <c r="E45" s="69">
        <f>Iedzivotaju_skaits_struktura!D32</f>
        <v>4084</v>
      </c>
      <c r="F45" s="69">
        <f>Iedzivotaju_skaits_struktura!E32</f>
        <v>8380</v>
      </c>
      <c r="G45" s="69">
        <f>Iedzivotaju_skaits_struktura!F32</f>
        <v>12128</v>
      </c>
      <c r="H45" s="71">
        <v>1839.39</v>
      </c>
      <c r="I45" s="71">
        <f t="shared" si="5"/>
        <v>1313.5893311894179</v>
      </c>
      <c r="J45" s="69">
        <f t="shared" si="6"/>
        <v>109263.9528</v>
      </c>
      <c r="K45" s="71">
        <f t="shared" si="7"/>
        <v>728.75963240861392</v>
      </c>
      <c r="L45" s="343">
        <f t="shared" si="0"/>
        <v>500780.82973010594</v>
      </c>
      <c r="M45" s="332">
        <f t="shared" si="1"/>
        <v>80127938.907770246</v>
      </c>
      <c r="N45" s="144">
        <f t="shared" si="2"/>
        <v>733.34285328701969</v>
      </c>
      <c r="O45" s="304">
        <f t="shared" si="3"/>
        <v>1321.8505874124887</v>
      </c>
      <c r="P45" s="309"/>
      <c r="Q45" s="107">
        <v>75084065.535023719</v>
      </c>
      <c r="R45" s="316">
        <f t="shared" si="4"/>
        <v>5043873.3727465272</v>
      </c>
      <c r="S45" s="338">
        <f t="shared" si="8"/>
        <v>6.7176348760626947E-2</v>
      </c>
    </row>
    <row r="46" spans="1:19" ht="15" customHeight="1">
      <c r="A46" s="15">
        <v>29</v>
      </c>
      <c r="B46" s="75" t="s">
        <v>21</v>
      </c>
      <c r="C46" s="69">
        <f>Vertetie_ienemumi!I34</f>
        <v>29052308.515039518</v>
      </c>
      <c r="D46" s="69">
        <f>Iedzivotaju_skaits_struktura!C33</f>
        <v>21683</v>
      </c>
      <c r="E46" s="69">
        <f>Iedzivotaju_skaits_struktura!D33</f>
        <v>1345</v>
      </c>
      <c r="F46" s="69">
        <f>Iedzivotaju_skaits_struktura!E33</f>
        <v>2726</v>
      </c>
      <c r="G46" s="69">
        <f>Iedzivotaju_skaits_struktura!F33</f>
        <v>4128</v>
      </c>
      <c r="H46" s="71">
        <v>308.67</v>
      </c>
      <c r="I46" s="71">
        <f t="shared" si="5"/>
        <v>1339.8657249937517</v>
      </c>
      <c r="J46" s="69">
        <f t="shared" si="6"/>
        <v>37240.958399999996</v>
      </c>
      <c r="K46" s="71">
        <f t="shared" si="7"/>
        <v>780.11710125697311</v>
      </c>
      <c r="L46" s="343">
        <f t="shared" si="0"/>
        <v>-1038189.5110067228</v>
      </c>
      <c r="M46" s="332">
        <f t="shared" si="1"/>
        <v>28014119.004032794</v>
      </c>
      <c r="N46" s="144">
        <f t="shared" si="2"/>
        <v>752.23947523414961</v>
      </c>
      <c r="O46" s="304">
        <f t="shared" si="3"/>
        <v>1291.985380437799</v>
      </c>
      <c r="P46" s="309"/>
      <c r="Q46" s="107">
        <v>26372283.694710836</v>
      </c>
      <c r="R46" s="316">
        <f t="shared" si="4"/>
        <v>1641835.3093219586</v>
      </c>
      <c r="S46" s="338">
        <f t="shared" si="8"/>
        <v>6.2256091597074681E-2</v>
      </c>
    </row>
    <row r="47" spans="1:19" ht="15" customHeight="1">
      <c r="A47" s="15">
        <v>30</v>
      </c>
      <c r="B47" s="79" t="s">
        <v>22</v>
      </c>
      <c r="C47" s="69">
        <f>Vertetie_ienemumi!I35</f>
        <v>11856264.132825799</v>
      </c>
      <c r="D47" s="69">
        <f>Iedzivotaju_skaits_struktura!C34</f>
        <v>16318</v>
      </c>
      <c r="E47" s="69">
        <f>Iedzivotaju_skaits_struktura!D34</f>
        <v>837</v>
      </c>
      <c r="F47" s="69">
        <f>Iedzivotaju_skaits_struktura!E34</f>
        <v>1654</v>
      </c>
      <c r="G47" s="69">
        <f>Iedzivotaju_skaits_struktura!F34</f>
        <v>3844</v>
      </c>
      <c r="H47" s="71">
        <v>1413.42</v>
      </c>
      <c r="I47" s="71">
        <f t="shared" si="5"/>
        <v>726.57581399839432</v>
      </c>
      <c r="J47" s="69">
        <f t="shared" si="6"/>
        <v>28661.578400000006</v>
      </c>
      <c r="K47" s="71">
        <f t="shared" si="7"/>
        <v>413.66403368859119</v>
      </c>
      <c r="L47" s="343">
        <f t="shared" si="0"/>
        <v>5839555.6953429924</v>
      </c>
      <c r="M47" s="332">
        <f t="shared" si="1"/>
        <v>17695819.828168791</v>
      </c>
      <c r="N47" s="144">
        <f t="shared" si="2"/>
        <v>617.40562858076191</v>
      </c>
      <c r="O47" s="304">
        <f t="shared" si="3"/>
        <v>1084.4355820669684</v>
      </c>
      <c r="P47" s="309"/>
      <c r="Q47" s="107">
        <v>16947168.33757301</v>
      </c>
      <c r="R47" s="316">
        <f t="shared" si="4"/>
        <v>748651.49059578031</v>
      </c>
      <c r="S47" s="338">
        <f t="shared" si="8"/>
        <v>4.417560949907906E-2</v>
      </c>
    </row>
    <row r="48" spans="1:19" ht="15" customHeight="1">
      <c r="A48" s="15">
        <v>31</v>
      </c>
      <c r="B48" s="79" t="s">
        <v>23</v>
      </c>
      <c r="C48" s="69">
        <f>Vertetie_ienemumi!I36</f>
        <v>18519428.350600377</v>
      </c>
      <c r="D48" s="69">
        <f>Iedzivotaju_skaits_struktura!C35</f>
        <v>29384</v>
      </c>
      <c r="E48" s="69">
        <f>Iedzivotaju_skaits_struktura!D35</f>
        <v>1521</v>
      </c>
      <c r="F48" s="69">
        <f>Iedzivotaju_skaits_struktura!E35</f>
        <v>3048</v>
      </c>
      <c r="G48" s="69">
        <f>Iedzivotaju_skaits_struktura!F35</f>
        <v>6083</v>
      </c>
      <c r="H48" s="71">
        <v>2810.9</v>
      </c>
      <c r="I48" s="71">
        <f t="shared" si="5"/>
        <v>630.25552513614127</v>
      </c>
      <c r="J48" s="69">
        <f t="shared" si="6"/>
        <v>51653.607999999993</v>
      </c>
      <c r="K48" s="71">
        <f t="shared" si="7"/>
        <v>358.53116689545442</v>
      </c>
      <c r="L48" s="343">
        <f t="shared" si="0"/>
        <v>12323967.618694376</v>
      </c>
      <c r="M48" s="332">
        <f t="shared" si="1"/>
        <v>30843395.969294753</v>
      </c>
      <c r="N48" s="144">
        <f t="shared" si="2"/>
        <v>597.11987532980766</v>
      </c>
      <c r="O48" s="304">
        <f t="shared" si="3"/>
        <v>1049.6663479885228</v>
      </c>
      <c r="P48" s="309"/>
      <c r="Q48" s="107">
        <v>29401030.14275359</v>
      </c>
      <c r="R48" s="316">
        <f t="shared" si="4"/>
        <v>1442365.826541163</v>
      </c>
      <c r="S48" s="338">
        <f t="shared" si="8"/>
        <v>4.9058343178382202E-2</v>
      </c>
    </row>
    <row r="49" spans="1:21" ht="15" customHeight="1">
      <c r="A49" s="15">
        <v>32</v>
      </c>
      <c r="B49" s="79" t="s">
        <v>24</v>
      </c>
      <c r="C49" s="69">
        <f>Vertetie_ienemumi!I37</f>
        <v>67382117.134389028</v>
      </c>
      <c r="D49" s="69">
        <f>Iedzivotaju_skaits_struktura!C36</f>
        <v>37648</v>
      </c>
      <c r="E49" s="69">
        <f>Iedzivotaju_skaits_struktura!D36</f>
        <v>3066</v>
      </c>
      <c r="F49" s="69">
        <f>Iedzivotaju_skaits_struktura!E36</f>
        <v>5694</v>
      </c>
      <c r="G49" s="69">
        <f>Iedzivotaju_skaits_struktura!F36</f>
        <v>5495</v>
      </c>
      <c r="H49" s="71">
        <v>536.12</v>
      </c>
      <c r="I49" s="71">
        <f t="shared" si="5"/>
        <v>1789.7927415636696</v>
      </c>
      <c r="J49" s="69">
        <f t="shared" si="6"/>
        <v>68266.082400000014</v>
      </c>
      <c r="K49" s="71">
        <f t="shared" si="7"/>
        <v>987.05117923083003</v>
      </c>
      <c r="L49" s="343">
        <f t="shared" si="0"/>
        <v>-10831899.126987338</v>
      </c>
      <c r="M49" s="332">
        <f t="shared" si="1"/>
        <v>56550218.00740169</v>
      </c>
      <c r="N49" s="144">
        <f t="shared" si="2"/>
        <v>828.37942385575764</v>
      </c>
      <c r="O49" s="304">
        <f t="shared" si="3"/>
        <v>1502.0776138812603</v>
      </c>
      <c r="P49" s="309"/>
      <c r="Q49" s="107">
        <v>53194419.308924019</v>
      </c>
      <c r="R49" s="316">
        <f t="shared" si="4"/>
        <v>3355798.6984776706</v>
      </c>
      <c r="S49" s="338">
        <f t="shared" si="8"/>
        <v>6.3085540590057665E-2</v>
      </c>
    </row>
    <row r="50" spans="1:21" ht="15" customHeight="1">
      <c r="A50" s="15">
        <v>33</v>
      </c>
      <c r="B50" s="79" t="s">
        <v>25</v>
      </c>
      <c r="C50" s="69">
        <f>Vertetie_ienemumi!I38</f>
        <v>34775935.438080706</v>
      </c>
      <c r="D50" s="69">
        <f>Iedzivotaju_skaits_struktura!C37</f>
        <v>24853</v>
      </c>
      <c r="E50" s="69">
        <f>Iedzivotaju_skaits_struktura!D37</f>
        <v>1722</v>
      </c>
      <c r="F50" s="69">
        <f>Iedzivotaju_skaits_struktura!E37</f>
        <v>3386</v>
      </c>
      <c r="G50" s="69">
        <f>Iedzivotaju_skaits_struktura!F37</f>
        <v>4397</v>
      </c>
      <c r="H50" s="71">
        <v>122.81</v>
      </c>
      <c r="I50" s="71">
        <f t="shared" si="5"/>
        <v>1399.2650962894099</v>
      </c>
      <c r="J50" s="69">
        <f t="shared" si="6"/>
        <v>43361.291199999992</v>
      </c>
      <c r="K50" s="71">
        <f t="shared" si="7"/>
        <v>802.00414876208094</v>
      </c>
      <c r="L50" s="343">
        <f t="shared" si="0"/>
        <v>-1808663.9460083416</v>
      </c>
      <c r="M50" s="332">
        <f t="shared" si="1"/>
        <v>32967271.492072362</v>
      </c>
      <c r="N50" s="144">
        <f t="shared" si="2"/>
        <v>760.2926614895722</v>
      </c>
      <c r="O50" s="304">
        <f t="shared" si="3"/>
        <v>1326.4906245552795</v>
      </c>
      <c r="P50" s="309"/>
      <c r="Q50" s="107">
        <v>30898260.740670234</v>
      </c>
      <c r="R50" s="316">
        <f t="shared" si="4"/>
        <v>2069010.7514021285</v>
      </c>
      <c r="S50" s="338">
        <f t="shared" si="8"/>
        <v>6.6962045817639426E-2</v>
      </c>
    </row>
    <row r="51" spans="1:21" ht="15" customHeight="1">
      <c r="A51" s="15">
        <v>34</v>
      </c>
      <c r="B51" s="79" t="s">
        <v>26</v>
      </c>
      <c r="C51" s="69">
        <f>Vertetie_ienemumi!I39</f>
        <v>26270101.783024717</v>
      </c>
      <c r="D51" s="69">
        <f>Iedzivotaju_skaits_struktura!C38</f>
        <v>28274</v>
      </c>
      <c r="E51" s="69">
        <f>Iedzivotaju_skaits_struktura!D38</f>
        <v>1739</v>
      </c>
      <c r="F51" s="69">
        <f>Iedzivotaju_skaits_struktura!E38</f>
        <v>3371</v>
      </c>
      <c r="G51" s="69">
        <f>Iedzivotaju_skaits_struktura!F38</f>
        <v>5985</v>
      </c>
      <c r="H51" s="71">
        <v>2179.4299999999998</v>
      </c>
      <c r="I51" s="71">
        <f t="shared" si="5"/>
        <v>929.12576158395404</v>
      </c>
      <c r="J51" s="69">
        <f t="shared" si="6"/>
        <v>51074.353600000002</v>
      </c>
      <c r="K51" s="71">
        <f t="shared" si="7"/>
        <v>514.35015680795061</v>
      </c>
      <c r="L51" s="343">
        <f t="shared" si="0"/>
        <v>7155630.7081955513</v>
      </c>
      <c r="M51" s="332">
        <f t="shared" si="1"/>
        <v>33425732.491220269</v>
      </c>
      <c r="N51" s="144">
        <f t="shared" si="2"/>
        <v>654.45238432190888</v>
      </c>
      <c r="O51" s="304">
        <f t="shared" si="3"/>
        <v>1182.2074163974064</v>
      </c>
      <c r="P51" s="309"/>
      <c r="Q51" s="107">
        <v>31814200.07533063</v>
      </c>
      <c r="R51" s="316">
        <f t="shared" si="4"/>
        <v>1611532.4158896394</v>
      </c>
      <c r="S51" s="338">
        <f t="shared" si="8"/>
        <v>5.0654500571248207E-2</v>
      </c>
    </row>
    <row r="52" spans="1:21" ht="15" customHeight="1">
      <c r="A52" s="15">
        <v>35</v>
      </c>
      <c r="B52" s="79" t="s">
        <v>27</v>
      </c>
      <c r="C52" s="69">
        <f>Vertetie_ienemumi!I40</f>
        <v>18612065.080553323</v>
      </c>
      <c r="D52" s="69">
        <f>Iedzivotaju_skaits_struktura!C39</f>
        <v>10732</v>
      </c>
      <c r="E52" s="69">
        <f>Iedzivotaju_skaits_struktura!D39</f>
        <v>561</v>
      </c>
      <c r="F52" s="69">
        <f>Iedzivotaju_skaits_struktura!E39</f>
        <v>1088</v>
      </c>
      <c r="G52" s="69">
        <f>Iedzivotaju_skaits_struktura!F39</f>
        <v>2285</v>
      </c>
      <c r="H52" s="71">
        <v>277.79000000000002</v>
      </c>
      <c r="I52" s="71">
        <f t="shared" si="5"/>
        <v>1734.2587663579318</v>
      </c>
      <c r="J52" s="69">
        <f t="shared" si="6"/>
        <v>17704.7608</v>
      </c>
      <c r="K52" s="71">
        <f t="shared" si="7"/>
        <v>1051.2463450256455</v>
      </c>
      <c r="L52" s="343">
        <f t="shared" si="0"/>
        <v>-3527616.1958512231</v>
      </c>
      <c r="M52" s="332">
        <f t="shared" si="1"/>
        <v>15084448.884702099</v>
      </c>
      <c r="N52" s="144">
        <f t="shared" si="2"/>
        <v>851.99958672709658</v>
      </c>
      <c r="O52" s="304">
        <f t="shared" si="3"/>
        <v>1405.5580399461517</v>
      </c>
      <c r="P52" s="309"/>
      <c r="Q52" s="107">
        <v>13316201.09846285</v>
      </c>
      <c r="R52" s="316">
        <f t="shared" si="4"/>
        <v>1768247.7862392496</v>
      </c>
      <c r="S52" s="338">
        <f t="shared" si="8"/>
        <v>0.13278920715934261</v>
      </c>
    </row>
    <row r="53" spans="1:21" ht="15" customHeight="1">
      <c r="A53" s="15">
        <v>36</v>
      </c>
      <c r="B53" s="79" t="s">
        <v>28</v>
      </c>
      <c r="C53" s="69">
        <f>Vertetie_ienemumi!I41</f>
        <v>42907907.351727217</v>
      </c>
      <c r="D53" s="69">
        <f>Iedzivotaju_skaits_struktura!C40</f>
        <v>32990</v>
      </c>
      <c r="E53" s="69">
        <f>Iedzivotaju_skaits_struktura!D40</f>
        <v>2563</v>
      </c>
      <c r="F53" s="69">
        <f>Iedzivotaju_skaits_struktura!E40</f>
        <v>4861</v>
      </c>
      <c r="G53" s="69">
        <f>Iedzivotaju_skaits_struktura!F40</f>
        <v>5850</v>
      </c>
      <c r="H53" s="71">
        <v>1029.8900000000001</v>
      </c>
      <c r="I53" s="71">
        <f t="shared" si="5"/>
        <v>1300.6337481578423</v>
      </c>
      <c r="J53" s="69">
        <f t="shared" si="6"/>
        <v>60728.712800000001</v>
      </c>
      <c r="K53" s="71">
        <f t="shared" si="7"/>
        <v>706.5505816505173</v>
      </c>
      <c r="L53" s="343">
        <f t="shared" si="0"/>
        <v>1130805.4663185226</v>
      </c>
      <c r="M53" s="332">
        <f t="shared" si="1"/>
        <v>44038712.818045743</v>
      </c>
      <c r="N53" s="144">
        <f t="shared" si="2"/>
        <v>725.17118818375059</v>
      </c>
      <c r="O53" s="304">
        <f t="shared" si="3"/>
        <v>1334.9109675066911</v>
      </c>
      <c r="P53" s="309"/>
      <c r="Q53" s="107">
        <v>41262644.271977715</v>
      </c>
      <c r="R53" s="316">
        <f t="shared" si="4"/>
        <v>2776068.5460680276</v>
      </c>
      <c r="S53" s="338">
        <f t="shared" si="8"/>
        <v>6.7278008839421588E-2</v>
      </c>
    </row>
    <row r="54" spans="1:21" ht="15" customHeight="1">
      <c r="A54" s="15">
        <v>37</v>
      </c>
      <c r="B54" s="75" t="s">
        <v>29</v>
      </c>
      <c r="C54" s="69">
        <f>Vertetie_ienemumi!I42</f>
        <v>17328183.105640523</v>
      </c>
      <c r="D54" s="69">
        <f>Iedzivotaju_skaits_struktura!C41</f>
        <v>18301</v>
      </c>
      <c r="E54" s="69">
        <f>Iedzivotaju_skaits_struktura!D41</f>
        <v>1182</v>
      </c>
      <c r="F54" s="69">
        <f>Iedzivotaju_skaits_struktura!E41</f>
        <v>2234</v>
      </c>
      <c r="G54" s="69">
        <f>Iedzivotaju_skaits_struktura!F41</f>
        <v>3848</v>
      </c>
      <c r="H54" s="71">
        <v>1801.32</v>
      </c>
      <c r="I54" s="71">
        <f t="shared" si="5"/>
        <v>946.84351159174491</v>
      </c>
      <c r="J54" s="69">
        <f t="shared" si="6"/>
        <v>33935.246400000004</v>
      </c>
      <c r="K54" s="71">
        <f t="shared" si="7"/>
        <v>510.62493848992716</v>
      </c>
      <c r="L54" s="343">
        <f t="shared" si="0"/>
        <v>4834305.8550202232</v>
      </c>
      <c r="M54" s="332">
        <f t="shared" si="1"/>
        <v>22162488.960660748</v>
      </c>
      <c r="N54" s="144">
        <f t="shared" si="2"/>
        <v>653.08171626126</v>
      </c>
      <c r="O54" s="304">
        <f t="shared" si="3"/>
        <v>1210.9987957303288</v>
      </c>
      <c r="P54" s="309"/>
      <c r="Q54" s="107">
        <v>21112553.681392863</v>
      </c>
      <c r="R54" s="316">
        <f t="shared" si="4"/>
        <v>1049935.2792678848</v>
      </c>
      <c r="S54" s="338">
        <f t="shared" si="8"/>
        <v>4.9730378196420011E-2</v>
      </c>
    </row>
    <row r="55" spans="1:21" ht="15" customHeight="1">
      <c r="A55" s="15">
        <v>38</v>
      </c>
      <c r="B55" s="75" t="s">
        <v>30</v>
      </c>
      <c r="C55" s="69">
        <f>Vertetie_ienemumi!I43</f>
        <v>32574609.632267661</v>
      </c>
      <c r="D55" s="69">
        <f>Iedzivotaju_skaits_struktura!C42</f>
        <v>36598</v>
      </c>
      <c r="E55" s="69">
        <f>Iedzivotaju_skaits_struktura!D42</f>
        <v>2225</v>
      </c>
      <c r="F55" s="69">
        <f>Iedzivotaju_skaits_struktura!E42</f>
        <v>4164</v>
      </c>
      <c r="G55" s="69">
        <f>Iedzivotaju_skaits_struktura!F42</f>
        <v>8162</v>
      </c>
      <c r="H55" s="71">
        <v>2750.78</v>
      </c>
      <c r="I55" s="71">
        <f t="shared" si="5"/>
        <v>890.06529406709819</v>
      </c>
      <c r="J55" s="69">
        <f t="shared" si="6"/>
        <v>65600.205600000001</v>
      </c>
      <c r="K55" s="71">
        <f t="shared" si="7"/>
        <v>496.56261492368952</v>
      </c>
      <c r="L55" s="343">
        <f t="shared" si="0"/>
        <v>9928260.991232371</v>
      </c>
      <c r="M55" s="332">
        <f t="shared" si="1"/>
        <v>42502870.623500034</v>
      </c>
      <c r="N55" s="144">
        <f t="shared" si="2"/>
        <v>647.90758252593093</v>
      </c>
      <c r="O55" s="304">
        <f t="shared" si="3"/>
        <v>1161.3440795535284</v>
      </c>
      <c r="P55" s="309"/>
      <c r="Q55" s="107">
        <v>40265518.895176448</v>
      </c>
      <c r="R55" s="316">
        <f t="shared" si="4"/>
        <v>2237351.7283235863</v>
      </c>
      <c r="S55" s="338">
        <f t="shared" si="8"/>
        <v>5.5564954574361725E-2</v>
      </c>
    </row>
    <row r="56" spans="1:21" ht="15" customHeight="1">
      <c r="A56" s="15">
        <v>39</v>
      </c>
      <c r="B56" s="75" t="s">
        <v>31</v>
      </c>
      <c r="C56" s="69">
        <f>Vertetie_ienemumi!I44</f>
        <v>46528147.732502297</v>
      </c>
      <c r="D56" s="69">
        <f>Iedzivotaju_skaits_struktura!C43</f>
        <v>45959</v>
      </c>
      <c r="E56" s="69">
        <f>Iedzivotaju_skaits_struktura!D43</f>
        <v>2923</v>
      </c>
      <c r="F56" s="69">
        <f>Iedzivotaju_skaits_struktura!E43</f>
        <v>5771</v>
      </c>
      <c r="G56" s="69">
        <f>Iedzivotaju_skaits_struktura!F43</f>
        <v>9382</v>
      </c>
      <c r="H56" s="71">
        <v>2450.2199999999998</v>
      </c>
      <c r="I56" s="71">
        <f t="shared" si="5"/>
        <v>1012.3838145412715</v>
      </c>
      <c r="J56" s="69">
        <f t="shared" si="6"/>
        <v>82279.294399999984</v>
      </c>
      <c r="K56" s="71">
        <f t="shared" si="7"/>
        <v>565.49035904836717</v>
      </c>
      <c r="L56" s="343">
        <f t="shared" si="0"/>
        <v>8867955.8390475865</v>
      </c>
      <c r="M56" s="332">
        <f t="shared" si="1"/>
        <v>55396103.571549885</v>
      </c>
      <c r="N56" s="144">
        <f t="shared" si="2"/>
        <v>673.26906453818469</v>
      </c>
      <c r="O56" s="304">
        <f t="shared" si="3"/>
        <v>1205.33744362475</v>
      </c>
      <c r="P56" s="309"/>
      <c r="Q56" s="107">
        <v>53007600.74924282</v>
      </c>
      <c r="R56" s="316">
        <f t="shared" si="4"/>
        <v>2388502.8223070651</v>
      </c>
      <c r="S56" s="338">
        <f t="shared" si="8"/>
        <v>4.5059628969175369E-2</v>
      </c>
    </row>
    <row r="57" spans="1:21" s="6" customFormat="1" ht="15" customHeight="1">
      <c r="A57" s="15">
        <v>40</v>
      </c>
      <c r="B57" s="79" t="s">
        <v>32</v>
      </c>
      <c r="C57" s="69">
        <f>Vertetie_ienemumi!I45</f>
        <v>6442153.0598280476</v>
      </c>
      <c r="D57" s="69">
        <f>Iedzivotaju_skaits_struktura!C44</f>
        <v>8280</v>
      </c>
      <c r="E57" s="69">
        <f>Iedzivotaju_skaits_struktura!D44</f>
        <v>452</v>
      </c>
      <c r="F57" s="69">
        <f>Iedzivotaju_skaits_struktura!E44</f>
        <v>939</v>
      </c>
      <c r="G57" s="69">
        <f>Iedzivotaju_skaits_struktura!F44</f>
        <v>2085</v>
      </c>
      <c r="H57" s="71">
        <v>908.83</v>
      </c>
      <c r="I57" s="71">
        <f t="shared" si="5"/>
        <v>778.03780915797677</v>
      </c>
      <c r="J57" s="69">
        <f t="shared" si="6"/>
        <v>15323.141599999999</v>
      </c>
      <c r="K57" s="69">
        <f t="shared" si="7"/>
        <v>420.41986088727708</v>
      </c>
      <c r="L57" s="343">
        <f t="shared" si="0"/>
        <v>3056530.4552882509</v>
      </c>
      <c r="M57" s="332">
        <f t="shared" si="1"/>
        <v>9498683.5151162986</v>
      </c>
      <c r="N57" s="144">
        <f t="shared" si="2"/>
        <v>619.89138801120907</v>
      </c>
      <c r="O57" s="304">
        <f t="shared" si="3"/>
        <v>1147.1839994101811</v>
      </c>
      <c r="P57" s="309"/>
      <c r="Q57" s="107">
        <v>9408844.4364374485</v>
      </c>
      <c r="R57" s="316">
        <f t="shared" si="4"/>
        <v>89839.078678850085</v>
      </c>
      <c r="S57" s="338">
        <f t="shared" si="8"/>
        <v>9.5483647631511293E-3</v>
      </c>
    </row>
    <row r="58" spans="1:21" ht="15" customHeight="1">
      <c r="A58" s="15">
        <v>41</v>
      </c>
      <c r="B58" s="75" t="s">
        <v>79</v>
      </c>
      <c r="C58" s="69">
        <f>Vertetie_ienemumi!I46</f>
        <v>55701538.749398969</v>
      </c>
      <c r="D58" s="69">
        <f>Iedzivotaju_skaits_struktura!C45</f>
        <v>53009</v>
      </c>
      <c r="E58" s="69">
        <f>Iedzivotaju_skaits_struktura!D45</f>
        <v>3576</v>
      </c>
      <c r="F58" s="69">
        <f>Iedzivotaju_skaits_struktura!E45</f>
        <v>6692</v>
      </c>
      <c r="G58" s="69">
        <f>Iedzivotaju_skaits_struktura!F45</f>
        <v>11278</v>
      </c>
      <c r="H58" s="71">
        <v>2947.9</v>
      </c>
      <c r="I58" s="71">
        <f t="shared" si="5"/>
        <v>1050.7939925182322</v>
      </c>
      <c r="J58" s="69">
        <f t="shared" si="6"/>
        <v>96019.288</v>
      </c>
      <c r="K58" s="71">
        <f t="shared" si="7"/>
        <v>580.10780864568551</v>
      </c>
      <c r="L58" s="343">
        <f t="shared" si="0"/>
        <v>9461706.4925248586</v>
      </c>
      <c r="M58" s="332">
        <f t="shared" si="1"/>
        <v>65163245.241923824</v>
      </c>
      <c r="N58" s="144">
        <f t="shared" si="2"/>
        <v>678.64745301927076</v>
      </c>
      <c r="O58" s="304">
        <f t="shared" si="3"/>
        <v>1229.2864464887816</v>
      </c>
      <c r="P58" s="309"/>
      <c r="Q58" s="107">
        <v>61526914.888407893</v>
      </c>
      <c r="R58" s="316">
        <f t="shared" si="4"/>
        <v>3636330.3535159305</v>
      </c>
      <c r="S58" s="338">
        <f t="shared" si="8"/>
        <v>5.9101457632179111E-2</v>
      </c>
      <c r="U58" s="35"/>
    </row>
    <row r="59" spans="1:21" ht="15" customHeight="1">
      <c r="A59" s="273">
        <v>42</v>
      </c>
      <c r="B59" s="344" t="s">
        <v>33</v>
      </c>
      <c r="C59" s="69">
        <f>Vertetie_ienemumi!I47</f>
        <v>10427281.796946986</v>
      </c>
      <c r="D59" s="274">
        <f>Iedzivotaju_skaits_struktura!C46</f>
        <v>10761</v>
      </c>
      <c r="E59" s="274">
        <f>Iedzivotaju_skaits_struktura!D46</f>
        <v>603</v>
      </c>
      <c r="F59" s="274">
        <f>Iedzivotaju_skaits_struktura!E46</f>
        <v>1282</v>
      </c>
      <c r="G59" s="274">
        <f>Iedzivotaju_skaits_struktura!F46</f>
        <v>2302</v>
      </c>
      <c r="H59" s="275">
        <v>2458.62</v>
      </c>
      <c r="I59" s="72">
        <f t="shared" si="5"/>
        <v>968.9881792535067</v>
      </c>
      <c r="J59" s="69">
        <f t="shared" si="6"/>
        <v>21791.922399999999</v>
      </c>
      <c r="K59" s="72">
        <f t="shared" si="7"/>
        <v>478.49297577101254</v>
      </c>
      <c r="L59" s="345">
        <f t="shared" si="0"/>
        <v>3546984.2427023975</v>
      </c>
      <c r="M59" s="333">
        <f t="shared" si="1"/>
        <v>13974266.039649382</v>
      </c>
      <c r="N59" s="145">
        <f t="shared" si="2"/>
        <v>641.25898501039921</v>
      </c>
      <c r="O59" s="305">
        <f t="shared" si="3"/>
        <v>1298.6029216289733</v>
      </c>
      <c r="P59" s="309"/>
      <c r="Q59" s="108">
        <v>13436960.386416972</v>
      </c>
      <c r="R59" s="317">
        <f t="shared" si="4"/>
        <v>537305.65323241055</v>
      </c>
      <c r="S59" s="339">
        <f t="shared" si="8"/>
        <v>3.9987142760021577E-2</v>
      </c>
    </row>
    <row r="60" spans="1:21" ht="15" customHeight="1" thickBot="1">
      <c r="A60" s="276"/>
      <c r="B60" s="277" t="s">
        <v>34</v>
      </c>
      <c r="C60" s="278">
        <f t="shared" ref="C60:H60" si="9">SUM(C18:C59)</f>
        <v>2508387672</v>
      </c>
      <c r="D60" s="278">
        <f t="shared" si="9"/>
        <v>2024584</v>
      </c>
      <c r="E60" s="278">
        <f t="shared" si="9"/>
        <v>122014</v>
      </c>
      <c r="F60" s="278">
        <f t="shared" si="9"/>
        <v>244436</v>
      </c>
      <c r="G60" s="278">
        <f t="shared" si="9"/>
        <v>422173</v>
      </c>
      <c r="H60" s="278">
        <f t="shared" si="9"/>
        <v>64593.74</v>
      </c>
      <c r="I60" s="267">
        <f t="shared" si="5"/>
        <v>1238.9644845558396</v>
      </c>
      <c r="J60" s="267">
        <f>SUM(J18:J59)</f>
        <v>3517548.6247999999</v>
      </c>
      <c r="K60" s="267">
        <f t="shared" si="7"/>
        <v>713.10675119455425</v>
      </c>
      <c r="L60" s="300">
        <f>SUM(L18:L59)</f>
        <v>50922615.000000417</v>
      </c>
      <c r="M60" s="334">
        <f>SUM(M18:M59)</f>
        <v>2559310287</v>
      </c>
      <c r="N60" s="327">
        <f t="shared" si="2"/>
        <v>727.58348497471502</v>
      </c>
      <c r="O60" s="306">
        <f t="shared" si="3"/>
        <v>1264.11662198259</v>
      </c>
      <c r="P60" s="310"/>
      <c r="Q60" s="278">
        <f>SUM(Q18:Q59)</f>
        <v>2415256051.4000039</v>
      </c>
      <c r="R60" s="278">
        <f>SUM(R18:R59)</f>
        <v>144054235.59999645</v>
      </c>
      <c r="S60" s="318">
        <f t="shared" si="8"/>
        <v>5.9643463274419606E-2</v>
      </c>
    </row>
  </sheetData>
  <sheetProtection formatCells="0" formatColumns="0" formatRows="0" insertColumns="0" insertRows="0" insertHyperlinks="0" deleteColumns="0" deleteRows="0"/>
  <mergeCells count="23">
    <mergeCell ref="N3:P3"/>
    <mergeCell ref="B4:D4"/>
    <mergeCell ref="E4:F4"/>
    <mergeCell ref="H4:J4"/>
    <mergeCell ref="R14:S14"/>
    <mergeCell ref="N8:P8"/>
    <mergeCell ref="B9:D9"/>
    <mergeCell ref="Q13:S13"/>
    <mergeCell ref="E9:F9"/>
    <mergeCell ref="H9:J9"/>
    <mergeCell ref="D13:H13"/>
    <mergeCell ref="B7:D7"/>
    <mergeCell ref="E7:F7"/>
    <mergeCell ref="H7:J8"/>
    <mergeCell ref="K7:K8"/>
    <mergeCell ref="B8:D8"/>
    <mergeCell ref="E8:F8"/>
    <mergeCell ref="B5:D5"/>
    <mergeCell ref="E5:F5"/>
    <mergeCell ref="H5:J6"/>
    <mergeCell ref="K5:K6"/>
    <mergeCell ref="B6:D6"/>
    <mergeCell ref="E6:F6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D5AF-3F30-4A02-AA4D-39EA2F3F13A2}">
  <dimension ref="A2:AF61"/>
  <sheetViews>
    <sheetView topLeftCell="Q33" zoomScaleNormal="100" workbookViewId="0">
      <selection activeCell="AG59" sqref="AG59"/>
    </sheetView>
  </sheetViews>
  <sheetFormatPr defaultRowHeight="12.5"/>
  <cols>
    <col min="1" max="1" width="5.1796875" customWidth="1"/>
    <col min="2" max="2" width="22.1796875" customWidth="1"/>
    <col min="3" max="3" width="15.81640625" style="6" customWidth="1"/>
    <col min="4" max="8" width="12.81640625" customWidth="1"/>
    <col min="9" max="11" width="12.81640625" style="6" customWidth="1"/>
    <col min="12" max="12" width="15" style="6" customWidth="1"/>
    <col min="13" max="15" width="12.81640625" style="6" customWidth="1"/>
    <col min="16" max="16" width="14.81640625" style="6" customWidth="1"/>
    <col min="17" max="19" width="13.81640625" style="6" customWidth="1"/>
    <col min="20" max="20" width="15.1796875" style="6" customWidth="1"/>
    <col min="21" max="21" width="15" style="6" customWidth="1"/>
    <col min="22" max="22" width="16" style="6" customWidth="1"/>
    <col min="23" max="28" width="15" style="6" customWidth="1"/>
    <col min="30" max="30" width="14.81640625" customWidth="1"/>
  </cols>
  <sheetData>
    <row r="2" spans="1:30" ht="20">
      <c r="B2" s="33" t="s">
        <v>160</v>
      </c>
    </row>
    <row r="3" spans="1:30">
      <c r="L3" s="100"/>
    </row>
    <row r="4" spans="1:30" ht="30" customHeight="1">
      <c r="B4" s="364" t="s">
        <v>59</v>
      </c>
      <c r="C4" s="365"/>
      <c r="D4" s="366"/>
      <c r="E4" s="367" t="s">
        <v>64</v>
      </c>
      <c r="F4" s="368"/>
      <c r="H4" s="388"/>
      <c r="I4" s="366"/>
      <c r="J4" s="366"/>
      <c r="K4" s="101" t="s">
        <v>67</v>
      </c>
      <c r="M4" s="399"/>
      <c r="N4" s="400"/>
      <c r="O4" s="400"/>
    </row>
    <row r="5" spans="1:30" ht="15.5">
      <c r="B5" s="389" t="s">
        <v>35</v>
      </c>
      <c r="C5" s="349"/>
      <c r="D5" s="390"/>
      <c r="E5" s="351">
        <v>1</v>
      </c>
      <c r="F5" s="352"/>
      <c r="H5" s="391" t="s">
        <v>68</v>
      </c>
      <c r="I5" s="392"/>
      <c r="J5" s="388"/>
      <c r="K5" s="395">
        <f>PFI_2026!K5</f>
        <v>713.10675119455425</v>
      </c>
      <c r="M5" s="190"/>
      <c r="N5" s="191"/>
      <c r="O5" s="191"/>
      <c r="P5" s="126"/>
      <c r="Q5" s="124"/>
      <c r="R5" s="124"/>
      <c r="S5" s="124"/>
    </row>
    <row r="6" spans="1:30" ht="15.5">
      <c r="B6" s="359" t="s">
        <v>60</v>
      </c>
      <c r="C6" s="360"/>
      <c r="D6" s="361"/>
      <c r="E6" s="346">
        <v>2.34</v>
      </c>
      <c r="F6" s="347"/>
      <c r="H6" s="393"/>
      <c r="I6" s="393"/>
      <c r="J6" s="388"/>
      <c r="K6" s="396"/>
      <c r="M6" s="190"/>
      <c r="N6" s="190"/>
      <c r="O6" s="191"/>
      <c r="P6" s="126"/>
      <c r="Q6" s="125"/>
      <c r="R6" s="125"/>
      <c r="S6" s="125"/>
    </row>
    <row r="7" spans="1:30" ht="15.5">
      <c r="B7" s="384" t="s">
        <v>61</v>
      </c>
      <c r="C7" s="385"/>
      <c r="D7" s="361"/>
      <c r="E7" s="346">
        <v>3.26</v>
      </c>
      <c r="F7" s="347"/>
      <c r="H7" s="391" t="s">
        <v>69</v>
      </c>
      <c r="I7" s="392"/>
      <c r="J7" s="388"/>
      <c r="K7" s="397">
        <f>PFI_2026!K7</f>
        <v>1164.7004966280433</v>
      </c>
      <c r="M7" s="408"/>
      <c r="N7" s="399"/>
      <c r="O7" s="399"/>
      <c r="P7" s="192"/>
      <c r="Q7" s="125"/>
      <c r="R7" s="125"/>
      <c r="S7" s="125"/>
    </row>
    <row r="8" spans="1:30" ht="15.5">
      <c r="B8" s="359" t="s">
        <v>62</v>
      </c>
      <c r="C8" s="360"/>
      <c r="D8" s="361"/>
      <c r="E8" s="346">
        <v>0.74</v>
      </c>
      <c r="F8" s="347"/>
      <c r="H8" s="393"/>
      <c r="I8" s="393"/>
      <c r="J8" s="388"/>
      <c r="K8" s="398"/>
    </row>
    <row r="9" spans="1:30" ht="18.5">
      <c r="B9" s="374" t="s">
        <v>63</v>
      </c>
      <c r="C9" s="375"/>
      <c r="D9" s="376"/>
      <c r="E9" s="378">
        <v>1.52</v>
      </c>
      <c r="F9" s="379"/>
      <c r="H9" s="394" t="s">
        <v>147</v>
      </c>
      <c r="I9" s="394"/>
      <c r="J9" s="394"/>
      <c r="K9" s="26">
        <f>PFI_2026!N4</f>
        <v>50922615</v>
      </c>
      <c r="Q9" s="126"/>
      <c r="R9" s="126"/>
      <c r="S9" s="126"/>
      <c r="T9" s="39"/>
      <c r="U9" s="102"/>
      <c r="V9" s="102"/>
      <c r="W9" s="102"/>
      <c r="X9" s="102"/>
      <c r="Y9" s="102"/>
      <c r="Z9" s="102"/>
      <c r="AA9" s="102"/>
      <c r="AB9" s="102"/>
    </row>
    <row r="10" spans="1:30" ht="15.75" customHeight="1">
      <c r="C10" s="14"/>
      <c r="D10" s="14"/>
      <c r="E10" s="14"/>
      <c r="F10" s="14"/>
      <c r="G10" s="14"/>
      <c r="H10" s="14"/>
      <c r="I10" s="14"/>
      <c r="J10" s="14"/>
      <c r="K10" s="14"/>
      <c r="L10" s="54"/>
      <c r="Q10" s="126"/>
      <c r="R10" s="126"/>
      <c r="S10" s="126"/>
      <c r="T10" s="39"/>
      <c r="U10" s="102"/>
      <c r="V10" s="102"/>
      <c r="W10" s="102"/>
      <c r="X10" s="102"/>
      <c r="Y10" s="102"/>
      <c r="Z10" s="102"/>
      <c r="AA10" s="102"/>
      <c r="AB10" s="102"/>
    </row>
    <row r="11" spans="1:30" ht="13.5" thickBot="1">
      <c r="C11" s="39"/>
      <c r="D11" s="43"/>
      <c r="E11" s="43"/>
      <c r="F11" s="43"/>
      <c r="G11" s="43"/>
      <c r="H11" s="43"/>
      <c r="K11" s="54"/>
      <c r="L11" s="39"/>
      <c r="M11" s="39"/>
      <c r="N11" s="39"/>
      <c r="O11" s="39"/>
      <c r="P11" s="39"/>
      <c r="Q11" s="39"/>
      <c r="R11" s="39"/>
      <c r="S11" s="39"/>
      <c r="T11" s="54"/>
    </row>
    <row r="12" spans="1:30" ht="15">
      <c r="A12" s="16"/>
      <c r="B12" s="16"/>
      <c r="C12" s="98"/>
      <c r="D12" s="381" t="s">
        <v>72</v>
      </c>
      <c r="E12" s="382"/>
      <c r="F12" s="382"/>
      <c r="G12" s="382"/>
      <c r="H12" s="383"/>
      <c r="I12" s="17"/>
      <c r="L12" s="401" t="s">
        <v>137</v>
      </c>
      <c r="M12" s="402"/>
      <c r="N12" s="402"/>
      <c r="O12" s="402"/>
      <c r="P12" s="402"/>
      <c r="Q12" s="402"/>
      <c r="R12" s="402"/>
      <c r="S12" s="402"/>
      <c r="T12" s="402"/>
      <c r="U12" s="403"/>
      <c r="V12" s="404" t="s">
        <v>141</v>
      </c>
      <c r="W12" s="405"/>
      <c r="X12" s="406"/>
      <c r="Y12" s="407" t="s">
        <v>143</v>
      </c>
      <c r="Z12" s="402"/>
      <c r="AA12" s="402"/>
      <c r="AB12" s="403"/>
    </row>
    <row r="13" spans="1:30" ht="76.5" customHeight="1">
      <c r="A13" s="22"/>
      <c r="B13" s="22"/>
      <c r="C13" s="22" t="s">
        <v>36</v>
      </c>
      <c r="D13" s="44" t="s">
        <v>35</v>
      </c>
      <c r="E13" s="44" t="s">
        <v>37</v>
      </c>
      <c r="F13" s="45" t="s">
        <v>38</v>
      </c>
      <c r="G13" s="44" t="s">
        <v>39</v>
      </c>
      <c r="H13" s="40" t="s">
        <v>65</v>
      </c>
      <c r="I13" s="40" t="s">
        <v>40</v>
      </c>
      <c r="J13" s="34" t="s">
        <v>66</v>
      </c>
      <c r="K13" s="227" t="s">
        <v>128</v>
      </c>
      <c r="L13" s="236" t="s">
        <v>130</v>
      </c>
      <c r="M13" s="237" t="s">
        <v>131</v>
      </c>
      <c r="N13" s="237" t="s">
        <v>132</v>
      </c>
      <c r="O13" s="238" t="s">
        <v>133</v>
      </c>
      <c r="P13" s="184" t="s">
        <v>151</v>
      </c>
      <c r="Q13" s="239" t="s">
        <v>134</v>
      </c>
      <c r="R13" s="240" t="s">
        <v>152</v>
      </c>
      <c r="S13" s="239" t="s">
        <v>135</v>
      </c>
      <c r="T13" s="184" t="s">
        <v>153</v>
      </c>
      <c r="U13" s="156" t="s">
        <v>136</v>
      </c>
      <c r="V13" s="232" t="s">
        <v>138</v>
      </c>
      <c r="W13" s="34" t="s">
        <v>139</v>
      </c>
      <c r="X13" s="127" t="s">
        <v>140</v>
      </c>
      <c r="Y13" s="159" t="s">
        <v>154</v>
      </c>
      <c r="Z13" s="175" t="s">
        <v>155</v>
      </c>
      <c r="AA13" s="160" t="s">
        <v>156</v>
      </c>
      <c r="AB13" s="161" t="s">
        <v>157</v>
      </c>
    </row>
    <row r="14" spans="1:30" ht="14.5" thickBot="1">
      <c r="A14" s="36"/>
      <c r="B14" s="36"/>
      <c r="C14" s="99"/>
      <c r="D14" s="37"/>
      <c r="E14" s="37"/>
      <c r="F14" s="37"/>
      <c r="G14" s="37"/>
      <c r="H14" s="6"/>
      <c r="I14" s="103"/>
      <c r="K14" s="228"/>
      <c r="L14" s="241">
        <v>0.6</v>
      </c>
      <c r="M14" s="242"/>
      <c r="N14" s="242"/>
      <c r="O14" s="243"/>
      <c r="P14" s="244"/>
      <c r="Q14" s="244"/>
      <c r="R14" s="142">
        <v>0.4</v>
      </c>
      <c r="S14" s="244"/>
      <c r="T14" s="244"/>
      <c r="U14" s="245"/>
      <c r="V14" s="233" t="s">
        <v>142</v>
      </c>
      <c r="W14" s="195">
        <f>K9/V15</f>
        <v>3.2056984682691643E-2</v>
      </c>
      <c r="X14" s="128"/>
      <c r="Y14" s="128"/>
      <c r="Z14" s="176"/>
      <c r="AA14" s="128"/>
      <c r="AB14" s="128"/>
    </row>
    <row r="15" spans="1:30" ht="14.5" thickBot="1">
      <c r="A15" s="18"/>
      <c r="B15" s="19" t="s">
        <v>41</v>
      </c>
      <c r="C15" s="65">
        <f>SUM(C16:C58)</f>
        <v>2508387672</v>
      </c>
      <c r="D15" s="65">
        <f>SUM(D17:D58)</f>
        <v>2024584</v>
      </c>
      <c r="E15" s="65">
        <f>SUM(E16:E58)</f>
        <v>122014</v>
      </c>
      <c r="F15" s="65">
        <f>SUM(F16:F58)</f>
        <v>244436</v>
      </c>
      <c r="G15" s="65">
        <f>SUM(G16:G58)</f>
        <v>422173</v>
      </c>
      <c r="H15" s="65">
        <f>SUM(H16:H58)</f>
        <v>64593.74</v>
      </c>
      <c r="I15" s="65">
        <f>C15/D15</f>
        <v>1238.9644845558396</v>
      </c>
      <c r="J15" s="65">
        <f>SUM(J17:J58)</f>
        <v>3517548.6247999999</v>
      </c>
      <c r="K15" s="157">
        <f>C15/J15</f>
        <v>713.10675119455425</v>
      </c>
      <c r="L15" s="246">
        <f>SUM(L16:L58)</f>
        <v>1505032603.1999998</v>
      </c>
      <c r="M15" s="130"/>
      <c r="N15" s="130"/>
      <c r="O15" s="131">
        <f>SUM(O16:O58)</f>
        <v>3.9953738451004028E-7</v>
      </c>
      <c r="P15" s="131">
        <f>SUM(P16:P58)</f>
        <v>1505032603.2</v>
      </c>
      <c r="Q15" s="131"/>
      <c r="R15" s="131">
        <f>SUM(R16:R58)</f>
        <v>1003355068.7999996</v>
      </c>
      <c r="S15" s="131"/>
      <c r="T15" s="131">
        <f>SUM(T16:T58)</f>
        <v>2508387672.0000005</v>
      </c>
      <c r="U15" s="146"/>
      <c r="V15" s="234">
        <f>SUM(V16:V58)</f>
        <v>1588502958.2178507</v>
      </c>
      <c r="W15" s="131">
        <f>SUM(W16:W58)</f>
        <v>50922615.000000007</v>
      </c>
      <c r="X15" s="158">
        <f>W15/J15</f>
        <v>14.476733780160709</v>
      </c>
      <c r="Y15" s="131">
        <f>SUM(Y16:Y58)</f>
        <v>50922615.000000417</v>
      </c>
      <c r="Z15" s="177">
        <f>SUM(Z16:Z58)</f>
        <v>2559310287</v>
      </c>
      <c r="AA15" s="166">
        <f>Z15/J15</f>
        <v>727.58348497471502</v>
      </c>
      <c r="AB15" s="166">
        <f>Z15/D15</f>
        <v>1264.11662198259</v>
      </c>
      <c r="AD15" s="35"/>
    </row>
    <row r="16" spans="1:30" ht="14">
      <c r="A16" s="132"/>
      <c r="B16" s="132"/>
      <c r="C16" s="66"/>
      <c r="D16" s="66"/>
      <c r="E16" s="66"/>
      <c r="F16" s="66"/>
      <c r="G16" s="66"/>
      <c r="H16" s="67"/>
      <c r="I16" s="66"/>
      <c r="J16" s="67"/>
      <c r="K16" s="67"/>
      <c r="L16" s="247"/>
      <c r="M16" s="133"/>
      <c r="N16" s="134"/>
      <c r="O16" s="134"/>
      <c r="P16" s="135"/>
      <c r="Q16" s="135"/>
      <c r="R16" s="129"/>
      <c r="S16" s="129"/>
      <c r="T16" s="129"/>
      <c r="U16" s="248"/>
      <c r="V16" s="235"/>
      <c r="W16" s="129"/>
      <c r="X16" s="129"/>
      <c r="Y16" s="129"/>
      <c r="Z16" s="178"/>
      <c r="AA16" s="129"/>
      <c r="AB16" s="129"/>
    </row>
    <row r="17" spans="1:32" ht="15" customHeight="1">
      <c r="A17" s="55">
        <v>1</v>
      </c>
      <c r="B17" s="199" t="s">
        <v>52</v>
      </c>
      <c r="C17" s="68">
        <f>Vertetie_ienemumi!I6</f>
        <v>62338882.49483908</v>
      </c>
      <c r="D17" s="68">
        <f>Iedzivotaju_skaits_struktura!C5</f>
        <v>86483</v>
      </c>
      <c r="E17" s="68">
        <f>Iedzivotaju_skaits_struktura!D5</f>
        <v>4537</v>
      </c>
      <c r="F17" s="68">
        <f>Iedzivotaju_skaits_struktura!E5</f>
        <v>10662</v>
      </c>
      <c r="G17" s="68">
        <f>Iedzivotaju_skaits_struktura!F5</f>
        <v>20010</v>
      </c>
      <c r="H17" s="68">
        <f>PFI_2026!H18</f>
        <v>72.37</v>
      </c>
      <c r="I17" s="68">
        <f>C17/D17</f>
        <v>720.82238699905281</v>
      </c>
      <c r="J17" s="68">
        <f>D17+($E$6*E17)+($E$7*F17)+($E$8*G17)+($E$9*H17)</f>
        <v>146775.1024</v>
      </c>
      <c r="K17" s="104">
        <f>C17/J17</f>
        <v>424.7238221980561</v>
      </c>
      <c r="L17" s="249">
        <f>C17*$L$14</f>
        <v>37403329.496903449</v>
      </c>
      <c r="M17" s="68">
        <f>K17-$K$15</f>
        <v>-288.38292899649815</v>
      </c>
      <c r="N17" s="68">
        <f>M17*-0.6</f>
        <v>173.02975739789889</v>
      </c>
      <c r="O17" s="136">
        <f>J17*N17</f>
        <v>25396460.360323768</v>
      </c>
      <c r="P17" s="147">
        <f>L17+O17</f>
        <v>62799789.857227221</v>
      </c>
      <c r="Q17" s="162">
        <f>P17/J17</f>
        <v>427.86405071673261</v>
      </c>
      <c r="R17" s="147">
        <f>C17*$R$14</f>
        <v>24935552.997935634</v>
      </c>
      <c r="S17" s="150">
        <f>R17/J17</f>
        <v>169.88952887922247</v>
      </c>
      <c r="T17" s="151">
        <f>P17+R17</f>
        <v>87735342.855162859</v>
      </c>
      <c r="U17" s="250">
        <f>T17/J17</f>
        <v>597.7535795959551</v>
      </c>
      <c r="V17" s="143">
        <f>($K$7-K17)*J17</f>
        <v>108610152.16307284</v>
      </c>
      <c r="W17" s="151">
        <f>V17*$W$14</f>
        <v>3481713.9842764344</v>
      </c>
      <c r="X17" s="137">
        <f>W17/J17</f>
        <v>23.7214209177512</v>
      </c>
      <c r="Y17" s="165">
        <f>O17+W17</f>
        <v>28878174.344600201</v>
      </c>
      <c r="Z17" s="179">
        <f>C17+Y17</f>
        <v>91217056.839439273</v>
      </c>
      <c r="AA17" s="150">
        <f>Z17/J17</f>
        <v>621.47500051370616</v>
      </c>
      <c r="AB17" s="137">
        <f>Z17/D17</f>
        <v>1054.739738901741</v>
      </c>
      <c r="AD17" s="35"/>
      <c r="AE17" s="35"/>
      <c r="AF17" s="35"/>
    </row>
    <row r="18" spans="1:32" ht="15" customHeight="1">
      <c r="A18" s="15">
        <v>2</v>
      </c>
      <c r="B18" s="76" t="s">
        <v>55</v>
      </c>
      <c r="C18" s="69">
        <f>Vertetie_ienemumi!I7</f>
        <v>67813072.369688272</v>
      </c>
      <c r="D18" s="69">
        <f>Iedzivotaju_skaits_struktura!C6</f>
        <v>59303</v>
      </c>
      <c r="E18" s="69">
        <f>Iedzivotaju_skaits_struktura!D6</f>
        <v>4019</v>
      </c>
      <c r="F18" s="69">
        <f>Iedzivotaju_skaits_struktura!E6</f>
        <v>8465</v>
      </c>
      <c r="G18" s="69">
        <f>Iedzivotaju_skaits_struktura!F6</f>
        <v>11666</v>
      </c>
      <c r="H18" s="69">
        <f>PFI_2026!H19</f>
        <v>60.56</v>
      </c>
      <c r="I18" s="69">
        <f t="shared" ref="I18:I58" si="0">C18/D18</f>
        <v>1143.5015491575177</v>
      </c>
      <c r="J18" s="69">
        <f t="shared" ref="J18:J25" si="1">D18+($E$6*E18)+($E$7*F18)+($E$8*G18)+($E$9*H18)</f>
        <v>105028.25119999998</v>
      </c>
      <c r="K18" s="105">
        <f t="shared" ref="K18:K58" si="2">C18/J18</f>
        <v>645.66506244643904</v>
      </c>
      <c r="L18" s="251">
        <f t="shared" ref="L18:L58" si="3">C18*$L$14</f>
        <v>40687843.421812959</v>
      </c>
      <c r="M18" s="69">
        <f t="shared" ref="M18:M58" si="4">K18-$K$15</f>
        <v>-67.441688748115212</v>
      </c>
      <c r="N18" s="69">
        <f t="shared" ref="N18:N58" si="5">M18*-0.6</f>
        <v>40.465013248869127</v>
      </c>
      <c r="O18" s="138">
        <f t="shared" ref="O18:O58" si="6">J18*N18</f>
        <v>4249969.5763135543</v>
      </c>
      <c r="P18" s="148">
        <f t="shared" ref="P18:P58" si="7">L18+O18</f>
        <v>44937812.998126514</v>
      </c>
      <c r="Q18" s="163">
        <f t="shared" ref="Q18:Q58" si="8">P18/J18</f>
        <v>427.86405071673249</v>
      </c>
      <c r="R18" s="148">
        <f t="shared" ref="R18:R58" si="9">C18*$R$14</f>
        <v>27125228.94787531</v>
      </c>
      <c r="S18" s="152">
        <f t="shared" ref="S18:S58" si="10">R18/J18</f>
        <v>258.26602497857562</v>
      </c>
      <c r="T18" s="153">
        <f t="shared" ref="T18:T58" si="11">P18+R18</f>
        <v>72063041.946001828</v>
      </c>
      <c r="U18" s="252">
        <f t="shared" ref="U18:U58" si="12">T18/J18</f>
        <v>686.13007569530816</v>
      </c>
      <c r="V18" s="144">
        <f t="shared" ref="V18:V58" si="13">($K$7-K18)*J18</f>
        <v>54513383.962926589</v>
      </c>
      <c r="W18" s="153">
        <f t="shared" ref="W18:W58" si="14">V18*$W$14</f>
        <v>1747534.714701226</v>
      </c>
      <c r="X18" s="139">
        <f t="shared" ref="X18:X58" si="15">W18/J18</f>
        <v>16.638710963333896</v>
      </c>
      <c r="Y18" s="167">
        <f t="shared" ref="Y18:Y58" si="16">O18+W18</f>
        <v>5997504.2910147803</v>
      </c>
      <c r="Z18" s="180">
        <f t="shared" ref="Z18:Z58" si="17">C18+Y18</f>
        <v>73810576.660703048</v>
      </c>
      <c r="AA18" s="152">
        <f t="shared" ref="AA18:AA58" si="18">Z18/J18</f>
        <v>702.76878665864194</v>
      </c>
      <c r="AB18" s="139">
        <f t="shared" ref="AB18:AB58" si="19">Z18/D18</f>
        <v>1244.6347850986131</v>
      </c>
      <c r="AD18" s="35"/>
      <c r="AE18" s="35"/>
      <c r="AF18" s="35"/>
    </row>
    <row r="19" spans="1:32" ht="15" customHeight="1">
      <c r="A19" s="15">
        <v>3</v>
      </c>
      <c r="B19" s="75" t="s">
        <v>56</v>
      </c>
      <c r="C19" s="69">
        <f>Vertetie_ienemumi!I8</f>
        <v>96661014.667290241</v>
      </c>
      <c r="D19" s="69">
        <f>Iedzivotaju_skaits_struktura!C7</f>
        <v>60378</v>
      </c>
      <c r="E19" s="69">
        <f>Iedzivotaju_skaits_struktura!D7</f>
        <v>3168</v>
      </c>
      <c r="F19" s="69">
        <f>Iedzivotaju_skaits_struktura!E7</f>
        <v>6822</v>
      </c>
      <c r="G19" s="69">
        <f>Iedzivotaju_skaits_struktura!F7</f>
        <v>13337</v>
      </c>
      <c r="H19" s="69">
        <f>PFI_2026!H20</f>
        <v>101.23</v>
      </c>
      <c r="I19" s="69">
        <f t="shared" si="0"/>
        <v>1600.9310455346358</v>
      </c>
      <c r="J19" s="69">
        <f t="shared" si="1"/>
        <v>100054.08960000001</v>
      </c>
      <c r="K19" s="105">
        <f t="shared" si="2"/>
        <v>966.08759375778914</v>
      </c>
      <c r="L19" s="251">
        <f t="shared" si="3"/>
        <v>57996608.800374143</v>
      </c>
      <c r="M19" s="69">
        <f>K19-$K$15</f>
        <v>252.98084256323489</v>
      </c>
      <c r="N19" s="69">
        <f t="shared" si="5"/>
        <v>-151.78850553794092</v>
      </c>
      <c r="O19" s="138">
        <f t="shared" si="6"/>
        <v>-15187060.733343238</v>
      </c>
      <c r="P19" s="148">
        <f t="shared" si="7"/>
        <v>42809548.067030907</v>
      </c>
      <c r="Q19" s="163">
        <f t="shared" si="8"/>
        <v>427.86405071673255</v>
      </c>
      <c r="R19" s="148">
        <f t="shared" si="9"/>
        <v>38664405.866916098</v>
      </c>
      <c r="S19" s="152">
        <f t="shared" si="10"/>
        <v>386.43503750311567</v>
      </c>
      <c r="T19" s="153">
        <f t="shared" si="11"/>
        <v>81473953.933946997</v>
      </c>
      <c r="U19" s="252">
        <f t="shared" si="12"/>
        <v>814.29908821984816</v>
      </c>
      <c r="V19" s="144">
        <f t="shared" si="13"/>
        <v>19872033.179496508</v>
      </c>
      <c r="W19" s="153">
        <f t="shared" si="14"/>
        <v>637037.46324905963</v>
      </c>
      <c r="X19" s="139">
        <f t="shared" si="15"/>
        <v>6.3669307850966605</v>
      </c>
      <c r="Y19" s="167">
        <f t="shared" si="16"/>
        <v>-14550023.270094179</v>
      </c>
      <c r="Z19" s="180">
        <f t="shared" si="17"/>
        <v>82110991.397196054</v>
      </c>
      <c r="AA19" s="152">
        <f t="shared" si="18"/>
        <v>820.66601900494481</v>
      </c>
      <c r="AB19" s="139">
        <f t="shared" si="19"/>
        <v>1359.9488455595756</v>
      </c>
      <c r="AD19" s="35"/>
      <c r="AE19" s="35"/>
      <c r="AF19" s="35"/>
    </row>
    <row r="20" spans="1:32" ht="15" customHeight="1">
      <c r="A20" s="15">
        <v>4</v>
      </c>
      <c r="B20" s="75" t="s">
        <v>57</v>
      </c>
      <c r="C20" s="69">
        <f>Vertetie_ienemumi!I9</f>
        <v>65819522.331546754</v>
      </c>
      <c r="D20" s="69">
        <f>Iedzivotaju_skaits_struktura!C8</f>
        <v>73347</v>
      </c>
      <c r="E20" s="69">
        <f>Iedzivotaju_skaits_struktura!D8</f>
        <v>4761</v>
      </c>
      <c r="F20" s="69">
        <f>Iedzivotaju_skaits_struktura!E8</f>
        <v>9246</v>
      </c>
      <c r="G20" s="69">
        <f>Iedzivotaju_skaits_struktura!F8</f>
        <v>15330</v>
      </c>
      <c r="H20" s="69">
        <f>PFI_2026!H21</f>
        <v>68.02</v>
      </c>
      <c r="I20" s="69">
        <f t="shared" si="0"/>
        <v>897.37170343090725</v>
      </c>
      <c r="J20" s="69">
        <f t="shared" si="1"/>
        <v>126077.29040000001</v>
      </c>
      <c r="K20" s="105">
        <f t="shared" si="2"/>
        <v>522.05692335807646</v>
      </c>
      <c r="L20" s="251">
        <f t="shared" si="3"/>
        <v>39491713.398928054</v>
      </c>
      <c r="M20" s="69">
        <f t="shared" si="4"/>
        <v>-191.04982783647779</v>
      </c>
      <c r="N20" s="69">
        <f t="shared" si="5"/>
        <v>114.62989670188666</v>
      </c>
      <c r="O20" s="138">
        <f t="shared" si="6"/>
        <v>14452226.775005769</v>
      </c>
      <c r="P20" s="148">
        <f t="shared" si="7"/>
        <v>53943940.173933819</v>
      </c>
      <c r="Q20" s="163">
        <f t="shared" si="8"/>
        <v>427.86405071673249</v>
      </c>
      <c r="R20" s="148">
        <f t="shared" si="9"/>
        <v>26327808.932618704</v>
      </c>
      <c r="S20" s="152">
        <f t="shared" si="10"/>
        <v>208.82276934323059</v>
      </c>
      <c r="T20" s="153">
        <f t="shared" si="11"/>
        <v>80271749.106552526</v>
      </c>
      <c r="U20" s="252">
        <f t="shared" si="12"/>
        <v>636.68682005996311</v>
      </c>
      <c r="V20" s="144">
        <f t="shared" si="13"/>
        <v>81022760.4108513</v>
      </c>
      <c r="W20" s="153">
        <f t="shared" si="14"/>
        <v>2597345.389440055</v>
      </c>
      <c r="X20" s="139">
        <f t="shared" si="15"/>
        <v>20.601215184745552</v>
      </c>
      <c r="Y20" s="167">
        <f t="shared" si="16"/>
        <v>17049572.164445825</v>
      </c>
      <c r="Z20" s="180">
        <f t="shared" si="17"/>
        <v>82869094.495992571</v>
      </c>
      <c r="AA20" s="152">
        <f t="shared" si="18"/>
        <v>657.28803524470857</v>
      </c>
      <c r="AB20" s="139">
        <f t="shared" si="19"/>
        <v>1129.8225489248719</v>
      </c>
      <c r="AD20" s="35"/>
      <c r="AE20" s="35"/>
      <c r="AF20" s="35"/>
    </row>
    <row r="21" spans="1:32" ht="15" customHeight="1">
      <c r="A21" s="15">
        <v>5</v>
      </c>
      <c r="B21" s="75" t="s">
        <v>58</v>
      </c>
      <c r="C21" s="69">
        <f>Vertetie_ienemumi!I10</f>
        <v>22789031.118025769</v>
      </c>
      <c r="D21" s="69">
        <f>Iedzivotaju_skaits_struktura!C9</f>
        <v>28697</v>
      </c>
      <c r="E21" s="69">
        <f>Iedzivotaju_skaits_struktura!D9</f>
        <v>1561</v>
      </c>
      <c r="F21" s="69">
        <f>Iedzivotaju_skaits_struktura!E9</f>
        <v>3498</v>
      </c>
      <c r="G21" s="69">
        <f>Iedzivotaju_skaits_struktura!F9</f>
        <v>6504</v>
      </c>
      <c r="H21" s="69">
        <f>PFI_2026!H22</f>
        <v>17.510000000000002</v>
      </c>
      <c r="I21" s="69">
        <f t="shared" si="0"/>
        <v>794.12590577502067</v>
      </c>
      <c r="J21" s="69">
        <f t="shared" si="1"/>
        <v>48592.7952</v>
      </c>
      <c r="K21" s="105">
        <f t="shared" si="2"/>
        <v>468.97963009186532</v>
      </c>
      <c r="L21" s="251">
        <f t="shared" si="3"/>
        <v>13673418.67081546</v>
      </c>
      <c r="M21" s="69">
        <f t="shared" si="4"/>
        <v>-244.12712110268893</v>
      </c>
      <c r="N21" s="69">
        <f t="shared" si="5"/>
        <v>146.47627266161336</v>
      </c>
      <c r="O21" s="138">
        <f t="shared" si="6"/>
        <v>7117691.5191051373</v>
      </c>
      <c r="P21" s="148">
        <f t="shared" si="7"/>
        <v>20791110.189920597</v>
      </c>
      <c r="Q21" s="163">
        <f t="shared" si="8"/>
        <v>427.86405071673249</v>
      </c>
      <c r="R21" s="148">
        <f t="shared" si="9"/>
        <v>9115612.4472103082</v>
      </c>
      <c r="S21" s="152">
        <f t="shared" si="10"/>
        <v>187.59185203674613</v>
      </c>
      <c r="T21" s="153">
        <f t="shared" si="11"/>
        <v>29906722.637130905</v>
      </c>
      <c r="U21" s="252">
        <f t="shared" si="12"/>
        <v>615.45590275347865</v>
      </c>
      <c r="V21" s="144">
        <f t="shared" si="13"/>
        <v>33807021.583959028</v>
      </c>
      <c r="W21" s="153">
        <f t="shared" si="14"/>
        <v>1083751.1730844004</v>
      </c>
      <c r="X21" s="139">
        <f t="shared" si="15"/>
        <v>22.302713161979213</v>
      </c>
      <c r="Y21" s="167">
        <f t="shared" si="16"/>
        <v>8201442.6921895379</v>
      </c>
      <c r="Z21" s="180">
        <f t="shared" si="17"/>
        <v>30990473.810215306</v>
      </c>
      <c r="AA21" s="152">
        <f t="shared" si="18"/>
        <v>637.75861591545788</v>
      </c>
      <c r="AB21" s="139">
        <f t="shared" si="19"/>
        <v>1079.9203334918391</v>
      </c>
      <c r="AD21" s="35"/>
      <c r="AE21" s="35"/>
      <c r="AF21" s="35"/>
    </row>
    <row r="22" spans="1:32" ht="15" customHeight="1">
      <c r="A22" s="15">
        <v>6</v>
      </c>
      <c r="B22" s="75" t="s">
        <v>53</v>
      </c>
      <c r="C22" s="69">
        <f>Vertetie_ienemumi!I11</f>
        <v>1040226278.6351427</v>
      </c>
      <c r="D22" s="69">
        <f>Iedzivotaju_skaits_struktura!C10</f>
        <v>672509</v>
      </c>
      <c r="E22" s="69">
        <f>Iedzivotaju_skaits_struktura!D10</f>
        <v>38587</v>
      </c>
      <c r="F22" s="69">
        <f>Iedzivotaju_skaits_struktura!E10</f>
        <v>76774</v>
      </c>
      <c r="G22" s="69">
        <f>Iedzivotaju_skaits_struktura!F10</f>
        <v>141286</v>
      </c>
      <c r="H22" s="69">
        <f>PFI_2026!H23</f>
        <v>304</v>
      </c>
      <c r="I22" s="69">
        <f t="shared" si="0"/>
        <v>1546.784174836534</v>
      </c>
      <c r="J22" s="69">
        <f t="shared" si="1"/>
        <v>1118099.54</v>
      </c>
      <c r="K22" s="105">
        <f t="shared" si="2"/>
        <v>930.35212109571444</v>
      </c>
      <c r="L22" s="251">
        <f t="shared" si="3"/>
        <v>624135767.18108559</v>
      </c>
      <c r="M22" s="69">
        <f t="shared" si="4"/>
        <v>217.24536990116019</v>
      </c>
      <c r="N22" s="69">
        <f t="shared" si="5"/>
        <v>-130.3472219406961</v>
      </c>
      <c r="O22" s="138">
        <f t="shared" si="6"/>
        <v>-145741168.89217022</v>
      </c>
      <c r="P22" s="148">
        <f t="shared" si="7"/>
        <v>478394598.2889154</v>
      </c>
      <c r="Q22" s="163">
        <f t="shared" si="8"/>
        <v>427.86405071673261</v>
      </c>
      <c r="R22" s="148">
        <f t="shared" si="9"/>
        <v>416090511.4540571</v>
      </c>
      <c r="S22" s="152">
        <f t="shared" si="10"/>
        <v>372.14084843828579</v>
      </c>
      <c r="T22" s="153">
        <f t="shared" si="11"/>
        <v>894485109.74297249</v>
      </c>
      <c r="U22" s="252">
        <f t="shared" si="12"/>
        <v>800.00489915501839</v>
      </c>
      <c r="V22" s="144">
        <f t="shared" si="13"/>
        <v>262024810.88244417</v>
      </c>
      <c r="W22" s="153">
        <f t="shared" si="14"/>
        <v>8399725.348943688</v>
      </c>
      <c r="X22" s="139">
        <f t="shared" si="15"/>
        <v>7.5125022848535359</v>
      </c>
      <c r="Y22" s="167">
        <f t="shared" si="16"/>
        <v>-137341443.54322654</v>
      </c>
      <c r="Z22" s="180">
        <f t="shared" si="17"/>
        <v>902884835.09191608</v>
      </c>
      <c r="AA22" s="152">
        <f t="shared" si="18"/>
        <v>807.51740143987183</v>
      </c>
      <c r="AB22" s="139">
        <f t="shared" si="19"/>
        <v>1342.5617130654252</v>
      </c>
      <c r="AD22" s="35"/>
      <c r="AE22" s="35"/>
      <c r="AF22" s="35"/>
    </row>
    <row r="23" spans="1:32" ht="15" customHeight="1">
      <c r="A23" s="15">
        <v>7</v>
      </c>
      <c r="B23" s="75" t="s">
        <v>54</v>
      </c>
      <c r="C23" s="69">
        <f>Vertetie_ienemumi!I12</f>
        <v>36909938.43923559</v>
      </c>
      <c r="D23" s="69">
        <f>Iedzivotaju_skaits_struktura!C11</f>
        <v>35664</v>
      </c>
      <c r="E23" s="69">
        <f>Iedzivotaju_skaits_struktura!D11</f>
        <v>1891</v>
      </c>
      <c r="F23" s="69">
        <f>Iedzivotaju_skaits_struktura!E11</f>
        <v>4323</v>
      </c>
      <c r="G23" s="69">
        <f>Iedzivotaju_skaits_struktura!F11</f>
        <v>8416</v>
      </c>
      <c r="H23" s="69">
        <f>PFI_2026!H24</f>
        <v>57.96</v>
      </c>
      <c r="I23" s="69">
        <f t="shared" si="0"/>
        <v>1034.9354654339274</v>
      </c>
      <c r="J23" s="69">
        <f t="shared" si="1"/>
        <v>60497.859199999992</v>
      </c>
      <c r="K23" s="105">
        <f t="shared" si="2"/>
        <v>610.1032156727224</v>
      </c>
      <c r="L23" s="251">
        <f t="shared" si="3"/>
        <v>22145963.063541353</v>
      </c>
      <c r="M23" s="69">
        <f t="shared" si="4"/>
        <v>-103.00353552183185</v>
      </c>
      <c r="N23" s="69">
        <f t="shared" si="5"/>
        <v>61.802121313099107</v>
      </c>
      <c r="O23" s="138">
        <f t="shared" si="6"/>
        <v>3738896.0334611884</v>
      </c>
      <c r="P23" s="148">
        <f t="shared" si="7"/>
        <v>25884859.09700254</v>
      </c>
      <c r="Q23" s="163">
        <f t="shared" si="8"/>
        <v>427.86405071673255</v>
      </c>
      <c r="R23" s="148">
        <f t="shared" si="9"/>
        <v>14763975.375694238</v>
      </c>
      <c r="S23" s="152">
        <f t="shared" si="10"/>
        <v>244.041286269089</v>
      </c>
      <c r="T23" s="153">
        <f t="shared" si="11"/>
        <v>40648834.472696781</v>
      </c>
      <c r="U23" s="252">
        <f t="shared" si="12"/>
        <v>671.90533698582158</v>
      </c>
      <c r="V23" s="144">
        <f t="shared" si="13"/>
        <v>33551948.215937842</v>
      </c>
      <c r="W23" s="153">
        <f t="shared" si="14"/>
        <v>1075574.2900327826</v>
      </c>
      <c r="X23" s="139">
        <f t="shared" si="15"/>
        <v>17.778716540647157</v>
      </c>
      <c r="Y23" s="167">
        <f t="shared" si="16"/>
        <v>4814470.3234939706</v>
      </c>
      <c r="Z23" s="180">
        <f t="shared" si="17"/>
        <v>41724408.762729563</v>
      </c>
      <c r="AA23" s="152">
        <f t="shared" si="18"/>
        <v>689.68405352646869</v>
      </c>
      <c r="AB23" s="139">
        <f t="shared" si="19"/>
        <v>1169.9307077930002</v>
      </c>
      <c r="AD23" s="35"/>
      <c r="AE23" s="35"/>
      <c r="AF23" s="35"/>
    </row>
    <row r="24" spans="1:32" ht="15" customHeight="1">
      <c r="A24" s="15">
        <v>8</v>
      </c>
      <c r="B24" s="75" t="s">
        <v>2</v>
      </c>
      <c r="C24" s="69">
        <f>Vertetie_ienemumi!I13</f>
        <v>28578134.504532877</v>
      </c>
      <c r="D24" s="69">
        <f>Iedzivotaju_skaits_struktura!C12</f>
        <v>29647</v>
      </c>
      <c r="E24" s="69">
        <f>Iedzivotaju_skaits_struktura!D12</f>
        <v>1641</v>
      </c>
      <c r="F24" s="69">
        <f>Iedzivotaju_skaits_struktura!E12</f>
        <v>3312</v>
      </c>
      <c r="G24" s="69">
        <f>Iedzivotaju_skaits_struktura!F12</f>
        <v>6815</v>
      </c>
      <c r="H24" s="69">
        <f>PFI_2026!H25</f>
        <v>2274.2600000000002</v>
      </c>
      <c r="I24" s="69">
        <f t="shared" si="0"/>
        <v>963.9469256428265</v>
      </c>
      <c r="J24" s="69">
        <f t="shared" si="1"/>
        <v>52784.035199999998</v>
      </c>
      <c r="K24" s="105">
        <f t="shared" si="2"/>
        <v>541.4162520210823</v>
      </c>
      <c r="L24" s="251">
        <f t="shared" si="3"/>
        <v>17146880.702719726</v>
      </c>
      <c r="M24" s="69">
        <f t="shared" si="4"/>
        <v>-171.69049917347195</v>
      </c>
      <c r="N24" s="69">
        <f t="shared" si="5"/>
        <v>103.01429950408317</v>
      </c>
      <c r="O24" s="138">
        <f t="shared" si="6"/>
        <v>5437510.4111268688</v>
      </c>
      <c r="P24" s="148">
        <f t="shared" si="7"/>
        <v>22584391.113846593</v>
      </c>
      <c r="Q24" s="163">
        <f t="shared" si="8"/>
        <v>427.86405071673249</v>
      </c>
      <c r="R24" s="148">
        <f t="shared" si="9"/>
        <v>11431253.801813152</v>
      </c>
      <c r="S24" s="152">
        <f t="shared" si="10"/>
        <v>216.56650080843292</v>
      </c>
      <c r="T24" s="153">
        <f t="shared" si="11"/>
        <v>34015644.915659741</v>
      </c>
      <c r="U24" s="252">
        <f t="shared" si="12"/>
        <v>644.43055152516536</v>
      </c>
      <c r="V24" s="144">
        <f t="shared" si="13"/>
        <v>32899457.50693924</v>
      </c>
      <c r="W24" s="153">
        <f t="shared" si="14"/>
        <v>1054657.4053688159</v>
      </c>
      <c r="X24" s="139">
        <f t="shared" si="15"/>
        <v>19.980613482328383</v>
      </c>
      <c r="Y24" s="167">
        <f t="shared" si="16"/>
        <v>6492167.8164956849</v>
      </c>
      <c r="Z24" s="180">
        <f t="shared" si="17"/>
        <v>35070302.32102856</v>
      </c>
      <c r="AA24" s="152">
        <f t="shared" si="18"/>
        <v>664.41116500749376</v>
      </c>
      <c r="AB24" s="139">
        <f t="shared" si="19"/>
        <v>1182.9292110847155</v>
      </c>
      <c r="AD24" s="35"/>
      <c r="AE24" s="35"/>
      <c r="AF24" s="35"/>
    </row>
    <row r="25" spans="1:32" ht="15" customHeight="1">
      <c r="A25" s="15">
        <v>9</v>
      </c>
      <c r="B25" s="76" t="s">
        <v>3</v>
      </c>
      <c r="C25" s="69">
        <f>Vertetie_ienemumi!I14</f>
        <v>11387933.962643266</v>
      </c>
      <c r="D25" s="69">
        <f>Iedzivotaju_skaits_struktura!C13</f>
        <v>14254</v>
      </c>
      <c r="E25" s="69">
        <f>Iedzivotaju_skaits_struktura!D13</f>
        <v>737</v>
      </c>
      <c r="F25" s="69">
        <f>Iedzivotaju_skaits_struktura!E13</f>
        <v>1503</v>
      </c>
      <c r="G25" s="69">
        <f>Iedzivotaju_skaits_struktura!F13</f>
        <v>3208</v>
      </c>
      <c r="H25" s="69">
        <f>PFI_2026!H26</f>
        <v>1697.58</v>
      </c>
      <c r="I25" s="69">
        <f t="shared" si="0"/>
        <v>798.92899976450576</v>
      </c>
      <c r="J25" s="69">
        <f t="shared" si="1"/>
        <v>25832.601599999998</v>
      </c>
      <c r="K25" s="105">
        <f t="shared" si="2"/>
        <v>440.83573691018665</v>
      </c>
      <c r="L25" s="251">
        <f t="shared" si="3"/>
        <v>6832760.3775859596</v>
      </c>
      <c r="M25" s="69">
        <f t="shared" si="4"/>
        <v>-272.2710142843676</v>
      </c>
      <c r="N25" s="69">
        <f t="shared" si="5"/>
        <v>163.36260857062055</v>
      </c>
      <c r="O25" s="138">
        <f t="shared" si="6"/>
        <v>4220081.1835415857</v>
      </c>
      <c r="P25" s="148">
        <f t="shared" si="7"/>
        <v>11052841.561127545</v>
      </c>
      <c r="Q25" s="163">
        <f t="shared" si="8"/>
        <v>427.86405071673255</v>
      </c>
      <c r="R25" s="148">
        <f t="shared" si="9"/>
        <v>4555173.5850573061</v>
      </c>
      <c r="S25" s="152">
        <f t="shared" si="10"/>
        <v>176.33429476407466</v>
      </c>
      <c r="T25" s="153">
        <f t="shared" si="11"/>
        <v>15608015.14618485</v>
      </c>
      <c r="U25" s="252">
        <f t="shared" si="12"/>
        <v>604.19834548080712</v>
      </c>
      <c r="V25" s="144">
        <f t="shared" si="13"/>
        <v>18699309.950071119</v>
      </c>
      <c r="W25" s="153">
        <f t="shared" si="14"/>
        <v>599443.4926463333</v>
      </c>
      <c r="X25" s="139">
        <f t="shared" si="15"/>
        <v>23.204921514615599</v>
      </c>
      <c r="Y25" s="167">
        <f t="shared" si="16"/>
        <v>4819524.6761879195</v>
      </c>
      <c r="Z25" s="180">
        <f t="shared" si="17"/>
        <v>16207458.638831185</v>
      </c>
      <c r="AA25" s="152">
        <f t="shared" si="18"/>
        <v>627.40326699542277</v>
      </c>
      <c r="AB25" s="139">
        <f t="shared" si="19"/>
        <v>1137.0463476098769</v>
      </c>
      <c r="AD25" s="35"/>
      <c r="AE25" s="35"/>
      <c r="AF25" s="35"/>
    </row>
    <row r="26" spans="1:32" ht="15" customHeight="1">
      <c r="A26" s="15">
        <v>10</v>
      </c>
      <c r="B26" s="75" t="s">
        <v>77</v>
      </c>
      <c r="C26" s="69">
        <f>Vertetie_ienemumi!I15</f>
        <v>16393508.793543492</v>
      </c>
      <c r="D26" s="69">
        <f>Iedzivotaju_skaits_struktura!C14</f>
        <v>25873</v>
      </c>
      <c r="E26" s="69">
        <f>Iedzivotaju_skaits_struktura!D14</f>
        <v>986</v>
      </c>
      <c r="F26" s="69">
        <f>Iedzivotaju_skaits_struktura!E14</f>
        <v>2164</v>
      </c>
      <c r="G26" s="69">
        <f>Iedzivotaju_skaits_struktura!F14</f>
        <v>6252</v>
      </c>
      <c r="H26" s="69">
        <f>PFI_2026!H27</f>
        <v>2523.58</v>
      </c>
      <c r="I26" s="71">
        <f t="shared" si="0"/>
        <v>633.6145322747069</v>
      </c>
      <c r="J26" s="71">
        <f>D26+($E$6*E26)+($E$7*F26)+($E$8*G26)+($E$9*H26)</f>
        <v>43697.2016</v>
      </c>
      <c r="K26" s="229">
        <f t="shared" si="2"/>
        <v>375.16152506991409</v>
      </c>
      <c r="L26" s="251">
        <f t="shared" si="3"/>
        <v>9836105.2761260942</v>
      </c>
      <c r="M26" s="69">
        <f t="shared" si="4"/>
        <v>-337.94522612464016</v>
      </c>
      <c r="N26" s="69">
        <f t="shared" si="5"/>
        <v>202.7671356747841</v>
      </c>
      <c r="O26" s="138">
        <f t="shared" si="6"/>
        <v>8860356.4054355938</v>
      </c>
      <c r="P26" s="148">
        <f t="shared" si="7"/>
        <v>18696461.681561686</v>
      </c>
      <c r="Q26" s="163">
        <f t="shared" si="8"/>
        <v>427.86405071673255</v>
      </c>
      <c r="R26" s="148">
        <f t="shared" si="9"/>
        <v>6557403.5174173974</v>
      </c>
      <c r="S26" s="152">
        <f t="shared" si="10"/>
        <v>150.06461002796567</v>
      </c>
      <c r="T26" s="153">
        <f t="shared" si="11"/>
        <v>25253865.198979083</v>
      </c>
      <c r="U26" s="252">
        <f t="shared" si="12"/>
        <v>577.92866074469816</v>
      </c>
      <c r="V26" s="144">
        <f t="shared" si="13"/>
        <v>34500643.611232236</v>
      </c>
      <c r="W26" s="153">
        <f t="shared" si="14"/>
        <v>1105986.603788275</v>
      </c>
      <c r="X26" s="139">
        <f t="shared" si="15"/>
        <v>25.310238717627058</v>
      </c>
      <c r="Y26" s="167">
        <f t="shared" si="16"/>
        <v>9966343.0092238691</v>
      </c>
      <c r="Z26" s="180">
        <f t="shared" si="17"/>
        <v>26359851.802767359</v>
      </c>
      <c r="AA26" s="152">
        <f t="shared" si="18"/>
        <v>603.23889946232521</v>
      </c>
      <c r="AB26" s="139">
        <f t="shared" si="19"/>
        <v>1018.8169830621636</v>
      </c>
      <c r="AD26" s="35"/>
      <c r="AE26" s="35"/>
      <c r="AF26" s="35"/>
    </row>
    <row r="27" spans="1:32" ht="15" customHeight="1">
      <c r="A27" s="15">
        <v>11</v>
      </c>
      <c r="B27" s="77" t="s">
        <v>4</v>
      </c>
      <c r="C27" s="69">
        <f>Vertetie_ienemumi!I16</f>
        <v>45269916.900076807</v>
      </c>
      <c r="D27" s="69">
        <f>Iedzivotaju_skaits_struktura!C15</f>
        <v>24751</v>
      </c>
      <c r="E27" s="69">
        <f>Iedzivotaju_skaits_struktura!D15</f>
        <v>1985</v>
      </c>
      <c r="F27" s="69">
        <f>Iedzivotaju_skaits_struktura!E15</f>
        <v>3997</v>
      </c>
      <c r="G27" s="69">
        <f>Iedzivotaju_skaits_struktura!F15</f>
        <v>3857</v>
      </c>
      <c r="H27" s="69">
        <f>PFI_2026!H28</f>
        <v>243.32</v>
      </c>
      <c r="I27" s="71">
        <f t="shared" si="0"/>
        <v>1829.0136519767609</v>
      </c>
      <c r="J27" s="71">
        <f t="shared" ref="J27:J58" si="20">D27+($E$6*E27)+($E$7*F27)+($E$8*G27)+($E$9*H27)</f>
        <v>45650.146400000005</v>
      </c>
      <c r="K27" s="229">
        <f t="shared" si="2"/>
        <v>991.67079341670637</v>
      </c>
      <c r="L27" s="251">
        <f t="shared" si="3"/>
        <v>27161950.140046082</v>
      </c>
      <c r="M27" s="69">
        <f t="shared" si="4"/>
        <v>278.56404222215212</v>
      </c>
      <c r="N27" s="69">
        <f t="shared" si="5"/>
        <v>-167.13842533329128</v>
      </c>
      <c r="O27" s="138">
        <f t="shared" si="6"/>
        <v>-7629893.5855302168</v>
      </c>
      <c r="P27" s="148">
        <f t="shared" si="7"/>
        <v>19532056.554515865</v>
      </c>
      <c r="Q27" s="163">
        <f t="shared" si="8"/>
        <v>427.86405071673249</v>
      </c>
      <c r="R27" s="148">
        <f t="shared" si="9"/>
        <v>18107966.760030724</v>
      </c>
      <c r="S27" s="152">
        <f t="shared" si="10"/>
        <v>396.66831736668257</v>
      </c>
      <c r="T27" s="153">
        <f t="shared" si="11"/>
        <v>37640023.314546585</v>
      </c>
      <c r="U27" s="252">
        <f t="shared" si="12"/>
        <v>824.53236808341501</v>
      </c>
      <c r="V27" s="144">
        <f t="shared" si="13"/>
        <v>7898831.2831460824</v>
      </c>
      <c r="W27" s="153">
        <f t="shared" si="14"/>
        <v>253212.71345497953</v>
      </c>
      <c r="X27" s="139">
        <f t="shared" si="15"/>
        <v>5.5468105454965091</v>
      </c>
      <c r="Y27" s="167">
        <f t="shared" si="16"/>
        <v>-7376680.8720752373</v>
      </c>
      <c r="Z27" s="180">
        <f t="shared" si="17"/>
        <v>37893236.028001569</v>
      </c>
      <c r="AA27" s="152">
        <f t="shared" si="18"/>
        <v>830.07917862891156</v>
      </c>
      <c r="AB27" s="139">
        <f t="shared" si="19"/>
        <v>1530.9779818189797</v>
      </c>
      <c r="AD27" s="35"/>
      <c r="AE27" s="35"/>
      <c r="AF27" s="35"/>
    </row>
    <row r="28" spans="1:32" ht="15" customHeight="1">
      <c r="A28" s="15">
        <v>12</v>
      </c>
      <c r="B28" s="77" t="s">
        <v>5</v>
      </c>
      <c r="C28" s="69">
        <f>Vertetie_ienemumi!I17</f>
        <v>13177399.95568043</v>
      </c>
      <c r="D28" s="69">
        <f>Iedzivotaju_skaits_struktura!C16</f>
        <v>18513</v>
      </c>
      <c r="E28" s="69">
        <f>Iedzivotaju_skaits_struktura!D16</f>
        <v>929</v>
      </c>
      <c r="F28" s="69">
        <f>Iedzivotaju_skaits_struktura!E16</f>
        <v>1912</v>
      </c>
      <c r="G28" s="69">
        <f>Iedzivotaju_skaits_struktura!F16</f>
        <v>4226</v>
      </c>
      <c r="H28" s="69">
        <f>PFI_2026!H29</f>
        <v>2386.29</v>
      </c>
      <c r="I28" s="71">
        <f t="shared" si="0"/>
        <v>711.79171153678112</v>
      </c>
      <c r="J28" s="71">
        <f t="shared" si="20"/>
        <v>33674.380799999999</v>
      </c>
      <c r="K28" s="229">
        <f t="shared" si="2"/>
        <v>391.31825567763462</v>
      </c>
      <c r="L28" s="251">
        <f t="shared" si="3"/>
        <v>7906439.9734082576</v>
      </c>
      <c r="M28" s="69">
        <f t="shared" si="4"/>
        <v>-321.78849551691962</v>
      </c>
      <c r="N28" s="69">
        <f t="shared" si="5"/>
        <v>193.07309731015178</v>
      </c>
      <c r="O28" s="138">
        <f t="shared" si="6"/>
        <v>6501617.0010575065</v>
      </c>
      <c r="P28" s="148">
        <f t="shared" si="7"/>
        <v>14408056.974465765</v>
      </c>
      <c r="Q28" s="163">
        <f t="shared" si="8"/>
        <v>427.86405071673255</v>
      </c>
      <c r="R28" s="148">
        <f t="shared" si="9"/>
        <v>5270959.9822721723</v>
      </c>
      <c r="S28" s="152">
        <f t="shared" si="10"/>
        <v>156.52730227105386</v>
      </c>
      <c r="T28" s="153">
        <f t="shared" si="11"/>
        <v>19679016.956737936</v>
      </c>
      <c r="U28" s="252">
        <f t="shared" si="12"/>
        <v>584.39135298778638</v>
      </c>
      <c r="V28" s="144">
        <f t="shared" si="13"/>
        <v>26043168.085721415</v>
      </c>
      <c r="W28" s="153">
        <f t="shared" si="14"/>
        <v>834865.44041273522</v>
      </c>
      <c r="X28" s="139">
        <f t="shared" si="15"/>
        <v>24.792302652012989</v>
      </c>
      <c r="Y28" s="167">
        <f t="shared" si="16"/>
        <v>7336482.4414702421</v>
      </c>
      <c r="Z28" s="180">
        <f t="shared" si="17"/>
        <v>20513882.397150673</v>
      </c>
      <c r="AA28" s="152">
        <f t="shared" si="18"/>
        <v>609.18365563979944</v>
      </c>
      <c r="AB28" s="139">
        <f t="shared" si="19"/>
        <v>1108.0798572435949</v>
      </c>
      <c r="AD28" s="35"/>
      <c r="AE28" s="35"/>
      <c r="AF28" s="35"/>
    </row>
    <row r="29" spans="1:32" ht="15" customHeight="1">
      <c r="A29" s="15">
        <v>13</v>
      </c>
      <c r="B29" s="75" t="s">
        <v>6</v>
      </c>
      <c r="C29" s="69">
        <f>Vertetie_ienemumi!I18</f>
        <v>43198580.787503317</v>
      </c>
      <c r="D29" s="69">
        <f>Iedzivotaju_skaits_struktura!C17</f>
        <v>42520</v>
      </c>
      <c r="E29" s="69">
        <f>Iedzivotaju_skaits_struktura!D17</f>
        <v>2589</v>
      </c>
      <c r="F29" s="69">
        <f>Iedzivotaju_skaits_struktura!E17</f>
        <v>5188</v>
      </c>
      <c r="G29" s="69">
        <f>Iedzivotaju_skaits_struktura!F17</f>
        <v>8771</v>
      </c>
      <c r="H29" s="69">
        <f>PFI_2026!H30</f>
        <v>2174.91</v>
      </c>
      <c r="I29" s="71">
        <f t="shared" si="0"/>
        <v>1015.9590966016773</v>
      </c>
      <c r="J29" s="71">
        <f t="shared" si="20"/>
        <v>75287.543199999986</v>
      </c>
      <c r="K29" s="229">
        <f t="shared" si="2"/>
        <v>573.7812518698754</v>
      </c>
      <c r="L29" s="251">
        <f t="shared" si="3"/>
        <v>25919148.472501989</v>
      </c>
      <c r="M29" s="69">
        <f t="shared" si="4"/>
        <v>-139.32549932467884</v>
      </c>
      <c r="N29" s="69">
        <f t="shared" si="5"/>
        <v>83.595299594807301</v>
      </c>
      <c r="O29" s="138">
        <f t="shared" si="6"/>
        <v>6293684.7295609964</v>
      </c>
      <c r="P29" s="148">
        <f t="shared" si="7"/>
        <v>32212833.202062987</v>
      </c>
      <c r="Q29" s="163">
        <f t="shared" si="8"/>
        <v>427.86405071673255</v>
      </c>
      <c r="R29" s="148">
        <f t="shared" si="9"/>
        <v>17279432.315001328</v>
      </c>
      <c r="S29" s="152">
        <f t="shared" si="10"/>
        <v>229.51250074795018</v>
      </c>
      <c r="T29" s="153">
        <f t="shared" si="11"/>
        <v>49492265.517064318</v>
      </c>
      <c r="U29" s="252">
        <f t="shared" si="12"/>
        <v>657.37655146468273</v>
      </c>
      <c r="V29" s="144">
        <f t="shared" si="13"/>
        <v>44488858.167441934</v>
      </c>
      <c r="W29" s="153">
        <f t="shared" si="14"/>
        <v>1426178.6448241272</v>
      </c>
      <c r="X29" s="139">
        <f t="shared" si="15"/>
        <v>18.943089177920307</v>
      </c>
      <c r="Y29" s="167">
        <f t="shared" si="16"/>
        <v>7719863.3743851241</v>
      </c>
      <c r="Z29" s="180">
        <f t="shared" si="17"/>
        <v>50918444.161888443</v>
      </c>
      <c r="AA29" s="152">
        <f t="shared" si="18"/>
        <v>676.31964064260308</v>
      </c>
      <c r="AB29" s="139">
        <f t="shared" si="19"/>
        <v>1197.5175014555136</v>
      </c>
      <c r="AD29" s="35"/>
      <c r="AE29" s="35"/>
      <c r="AF29" s="35"/>
    </row>
    <row r="30" spans="1:32" ht="15" customHeight="1">
      <c r="A30" s="15">
        <v>14</v>
      </c>
      <c r="B30" s="75" t="s">
        <v>7</v>
      </c>
      <c r="C30" s="69">
        <f>Vertetie_ienemumi!I19</f>
        <v>43617551.640587255</v>
      </c>
      <c r="D30" s="69">
        <f>Iedzivotaju_skaits_struktura!C18</f>
        <v>43657</v>
      </c>
      <c r="E30" s="69">
        <f>Iedzivotaju_skaits_struktura!D18</f>
        <v>2749</v>
      </c>
      <c r="F30" s="69">
        <f>Iedzivotaju_skaits_struktura!E18</f>
        <v>5310</v>
      </c>
      <c r="G30" s="69">
        <f>Iedzivotaju_skaits_struktura!F18</f>
        <v>9224</v>
      </c>
      <c r="H30" s="69">
        <f>PFI_2026!H31</f>
        <v>2668.16</v>
      </c>
      <c r="I30" s="71">
        <f t="shared" si="0"/>
        <v>999.09640242314538</v>
      </c>
      <c r="J30" s="71">
        <f t="shared" si="20"/>
        <v>78281.623200000002</v>
      </c>
      <c r="K30" s="229">
        <f t="shared" si="2"/>
        <v>557.18762408834743</v>
      </c>
      <c r="L30" s="251">
        <f t="shared" si="3"/>
        <v>26170530.984352354</v>
      </c>
      <c r="M30" s="69">
        <f t="shared" si="4"/>
        <v>-155.91912710620682</v>
      </c>
      <c r="N30" s="69">
        <f t="shared" si="5"/>
        <v>93.551476263724084</v>
      </c>
      <c r="O30" s="138">
        <f t="shared" si="6"/>
        <v>7323361.4146805927</v>
      </c>
      <c r="P30" s="148">
        <f t="shared" si="7"/>
        <v>33493892.399032947</v>
      </c>
      <c r="Q30" s="163">
        <f t="shared" si="8"/>
        <v>427.86405071673255</v>
      </c>
      <c r="R30" s="148">
        <f t="shared" si="9"/>
        <v>17447020.656234901</v>
      </c>
      <c r="S30" s="152">
        <f t="shared" si="10"/>
        <v>222.87504963533894</v>
      </c>
      <c r="T30" s="153">
        <f t="shared" si="11"/>
        <v>50940913.055267848</v>
      </c>
      <c r="U30" s="252">
        <f t="shared" si="12"/>
        <v>650.73910035207143</v>
      </c>
      <c r="V30" s="144">
        <f t="shared" si="13"/>
        <v>47557093.777302101</v>
      </c>
      <c r="W30" s="153">
        <f t="shared" si="14"/>
        <v>1524537.0267723035</v>
      </c>
      <c r="X30" s="139">
        <f t="shared" si="15"/>
        <v>19.475030849543032</v>
      </c>
      <c r="Y30" s="167">
        <f t="shared" si="16"/>
        <v>8847898.4414528962</v>
      </c>
      <c r="Z30" s="180">
        <f t="shared" si="17"/>
        <v>52465450.082040153</v>
      </c>
      <c r="AA30" s="152">
        <f t="shared" si="18"/>
        <v>670.21413120161458</v>
      </c>
      <c r="AB30" s="139">
        <f t="shared" si="19"/>
        <v>1201.764896397832</v>
      </c>
      <c r="AD30" s="35"/>
      <c r="AE30" s="35"/>
      <c r="AF30" s="35"/>
    </row>
    <row r="31" spans="1:32" ht="15" customHeight="1">
      <c r="A31" s="15">
        <v>15</v>
      </c>
      <c r="B31" s="75" t="s">
        <v>78</v>
      </c>
      <c r="C31" s="69">
        <f>Vertetie_ienemumi!I20</f>
        <v>31417299.017649397</v>
      </c>
      <c r="D31" s="69">
        <f>Iedzivotaju_skaits_struktura!C19</f>
        <v>33999</v>
      </c>
      <c r="E31" s="69">
        <f>Iedzivotaju_skaits_struktura!D19</f>
        <v>2001</v>
      </c>
      <c r="F31" s="69">
        <f>Iedzivotaju_skaits_struktura!E19</f>
        <v>3898</v>
      </c>
      <c r="G31" s="69">
        <f>Iedzivotaju_skaits_struktura!F19</f>
        <v>7801</v>
      </c>
      <c r="H31" s="69">
        <f>PFI_2026!H32</f>
        <v>3591.05</v>
      </c>
      <c r="I31" s="71">
        <f t="shared" si="0"/>
        <v>924.06538479512335</v>
      </c>
      <c r="J31" s="71">
        <f t="shared" si="20"/>
        <v>62619.955999999991</v>
      </c>
      <c r="K31" s="229">
        <f t="shared" si="2"/>
        <v>501.71384690288511</v>
      </c>
      <c r="L31" s="251">
        <f t="shared" si="3"/>
        <v>18850379.410589639</v>
      </c>
      <c r="M31" s="69">
        <f t="shared" si="4"/>
        <v>-211.39290429166914</v>
      </c>
      <c r="N31" s="69">
        <f t="shared" si="5"/>
        <v>126.83574257500148</v>
      </c>
      <c r="O31" s="138">
        <f t="shared" si="6"/>
        <v>7942448.6192739177</v>
      </c>
      <c r="P31" s="148">
        <f t="shared" si="7"/>
        <v>26792828.029863559</v>
      </c>
      <c r="Q31" s="163">
        <f t="shared" si="8"/>
        <v>427.86405071673261</v>
      </c>
      <c r="R31" s="148">
        <f t="shared" si="9"/>
        <v>12566919.60705976</v>
      </c>
      <c r="S31" s="152">
        <f t="shared" si="10"/>
        <v>200.68553876115405</v>
      </c>
      <c r="T31" s="153">
        <f t="shared" si="11"/>
        <v>39359747.636923321</v>
      </c>
      <c r="U31" s="252">
        <f t="shared" si="12"/>
        <v>628.54958947788668</v>
      </c>
      <c r="V31" s="144">
        <f t="shared" si="13"/>
        <v>41516194.834376819</v>
      </c>
      <c r="W31" s="153">
        <f t="shared" si="14"/>
        <v>1330884.0218892596</v>
      </c>
      <c r="X31" s="139">
        <f t="shared" si="15"/>
        <v>21.253352875068448</v>
      </c>
      <c r="Y31" s="167">
        <f t="shared" si="16"/>
        <v>9273332.6411631778</v>
      </c>
      <c r="Z31" s="180">
        <f t="shared" si="17"/>
        <v>40690631.658812575</v>
      </c>
      <c r="AA31" s="152">
        <f t="shared" si="18"/>
        <v>649.80294235295503</v>
      </c>
      <c r="AB31" s="139">
        <f t="shared" si="19"/>
        <v>1196.8184846263882</v>
      </c>
      <c r="AD31" s="35"/>
      <c r="AE31" s="35"/>
      <c r="AF31" s="35"/>
    </row>
    <row r="32" spans="1:32" ht="15" customHeight="1">
      <c r="A32" s="15">
        <v>16</v>
      </c>
      <c r="B32" s="75" t="s">
        <v>8</v>
      </c>
      <c r="C32" s="69">
        <f>Vertetie_ienemumi!I21</f>
        <v>30352617.311148237</v>
      </c>
      <c r="D32" s="69">
        <f>Iedzivotaju_skaits_struktura!C20</f>
        <v>28922</v>
      </c>
      <c r="E32" s="69">
        <f>Iedzivotaju_skaits_struktura!D20</f>
        <v>1701</v>
      </c>
      <c r="F32" s="69">
        <f>Iedzivotaju_skaits_struktura!E20</f>
        <v>3372</v>
      </c>
      <c r="G32" s="69">
        <f>Iedzivotaju_skaits_struktura!F20</f>
        <v>6390</v>
      </c>
      <c r="H32" s="69">
        <f>PFI_2026!H33</f>
        <v>1629.33</v>
      </c>
      <c r="I32" s="71">
        <f t="shared" si="0"/>
        <v>1049.4646743360845</v>
      </c>
      <c r="J32" s="71">
        <f t="shared" si="20"/>
        <v>51100.241599999994</v>
      </c>
      <c r="K32" s="229">
        <f t="shared" si="2"/>
        <v>593.98187485571964</v>
      </c>
      <c r="L32" s="251">
        <f t="shared" si="3"/>
        <v>18211570.38668894</v>
      </c>
      <c r="M32" s="69">
        <f t="shared" si="4"/>
        <v>-119.12487633883461</v>
      </c>
      <c r="N32" s="69">
        <f t="shared" si="5"/>
        <v>71.474925803300764</v>
      </c>
      <c r="O32" s="138">
        <f t="shared" si="6"/>
        <v>3652385.9768907428</v>
      </c>
      <c r="P32" s="148">
        <f t="shared" si="7"/>
        <v>21863956.363579683</v>
      </c>
      <c r="Q32" s="163">
        <f t="shared" si="8"/>
        <v>427.86405071673255</v>
      </c>
      <c r="R32" s="148">
        <f t="shared" si="9"/>
        <v>12141046.924459295</v>
      </c>
      <c r="S32" s="152">
        <f t="shared" si="10"/>
        <v>237.5927499422879</v>
      </c>
      <c r="T32" s="153">
        <f t="shared" si="11"/>
        <v>34005003.288038976</v>
      </c>
      <c r="U32" s="252">
        <f t="shared" si="12"/>
        <v>665.45680065902036</v>
      </c>
      <c r="V32" s="144">
        <f t="shared" si="13"/>
        <v>29163859.458184756</v>
      </c>
      <c r="W32" s="153">
        <f t="shared" si="14"/>
        <v>934905.39593920053</v>
      </c>
      <c r="X32" s="139">
        <f t="shared" si="15"/>
        <v>18.295518116282267</v>
      </c>
      <c r="Y32" s="167">
        <f t="shared" si="16"/>
        <v>4587291.372829943</v>
      </c>
      <c r="Z32" s="180">
        <f t="shared" si="17"/>
        <v>34939908.683978178</v>
      </c>
      <c r="AA32" s="152">
        <f t="shared" si="18"/>
        <v>683.75231877530268</v>
      </c>
      <c r="AB32" s="139">
        <f t="shared" si="19"/>
        <v>1208.0737391597461</v>
      </c>
      <c r="AD32" s="35"/>
      <c r="AE32" s="35"/>
      <c r="AF32" s="35"/>
    </row>
    <row r="33" spans="1:32" ht="15" customHeight="1">
      <c r="A33" s="15">
        <v>17</v>
      </c>
      <c r="B33" s="75" t="s">
        <v>9</v>
      </c>
      <c r="C33" s="69">
        <f>Vertetie_ienemumi!I22</f>
        <v>16989060.869798973</v>
      </c>
      <c r="D33" s="69">
        <f>Iedzivotaju_skaits_struktura!C21</f>
        <v>19504</v>
      </c>
      <c r="E33" s="69">
        <f>Iedzivotaju_skaits_struktura!D21</f>
        <v>1089</v>
      </c>
      <c r="F33" s="69">
        <f>Iedzivotaju_skaits_struktura!E21</f>
        <v>2176</v>
      </c>
      <c r="G33" s="69">
        <f>Iedzivotaju_skaits_struktura!F21</f>
        <v>4254</v>
      </c>
      <c r="H33" s="69">
        <f>PFI_2026!H34</f>
        <v>1872.21</v>
      </c>
      <c r="I33" s="71">
        <f t="shared" si="0"/>
        <v>871.05521276655929</v>
      </c>
      <c r="J33" s="71">
        <f t="shared" si="20"/>
        <v>35139.739199999996</v>
      </c>
      <c r="K33" s="229">
        <f t="shared" si="2"/>
        <v>483.47145586666664</v>
      </c>
      <c r="L33" s="251">
        <f t="shared" si="3"/>
        <v>10193436.521879384</v>
      </c>
      <c r="M33" s="69">
        <f t="shared" si="4"/>
        <v>-229.6352953278876</v>
      </c>
      <c r="N33" s="69">
        <f t="shared" si="5"/>
        <v>137.78117719673256</v>
      </c>
      <c r="O33" s="138">
        <f t="shared" si="6"/>
        <v>4841594.6333621684</v>
      </c>
      <c r="P33" s="148">
        <f t="shared" si="7"/>
        <v>15035031.155241553</v>
      </c>
      <c r="Q33" s="163">
        <f t="shared" si="8"/>
        <v>427.86405071673255</v>
      </c>
      <c r="R33" s="148">
        <f t="shared" si="9"/>
        <v>6795624.3479195898</v>
      </c>
      <c r="S33" s="152">
        <f t="shared" si="10"/>
        <v>193.38858234666665</v>
      </c>
      <c r="T33" s="153">
        <f t="shared" si="11"/>
        <v>21830655.503161144</v>
      </c>
      <c r="U33" s="252">
        <f t="shared" si="12"/>
        <v>621.25263306339923</v>
      </c>
      <c r="V33" s="144">
        <f t="shared" si="13"/>
        <v>23938210.827820942</v>
      </c>
      <c r="W33" s="153">
        <f t="shared" si="14"/>
        <v>767386.85783849913</v>
      </c>
      <c r="X33" s="139">
        <f t="shared" si="15"/>
        <v>21.83814892509217</v>
      </c>
      <c r="Y33" s="167">
        <f t="shared" si="16"/>
        <v>5608981.4912006678</v>
      </c>
      <c r="Z33" s="180">
        <f t="shared" si="17"/>
        <v>22598042.36099964</v>
      </c>
      <c r="AA33" s="152">
        <f t="shared" si="18"/>
        <v>643.09078198849136</v>
      </c>
      <c r="AB33" s="139">
        <f t="shared" si="19"/>
        <v>1158.636298246495</v>
      </c>
      <c r="AD33" s="35"/>
      <c r="AE33" s="35"/>
      <c r="AF33" s="35"/>
    </row>
    <row r="34" spans="1:32" ht="15" customHeight="1">
      <c r="A34" s="15">
        <v>18</v>
      </c>
      <c r="B34" s="75" t="s">
        <v>11</v>
      </c>
      <c r="C34" s="69">
        <f>Vertetie_ienemumi!I23</f>
        <v>39721337.132134601</v>
      </c>
      <c r="D34" s="69">
        <f>Iedzivotaju_skaits_struktura!C22</f>
        <v>33234</v>
      </c>
      <c r="E34" s="69">
        <f>Iedzivotaju_skaits_struktura!D22</f>
        <v>2272</v>
      </c>
      <c r="F34" s="69">
        <f>Iedzivotaju_skaits_struktura!E22</f>
        <v>4054</v>
      </c>
      <c r="G34" s="69">
        <f>Iedzivotaju_skaits_struktura!F22</f>
        <v>6242</v>
      </c>
      <c r="H34" s="69">
        <f>PFI_2026!H35</f>
        <v>1604.08</v>
      </c>
      <c r="I34" s="71">
        <f t="shared" si="0"/>
        <v>1195.201815373852</v>
      </c>
      <c r="J34" s="71">
        <f t="shared" si="20"/>
        <v>58823.801599999999</v>
      </c>
      <c r="K34" s="229">
        <f t="shared" si="2"/>
        <v>675.25960668503615</v>
      </c>
      <c r="L34" s="251">
        <f t="shared" si="3"/>
        <v>23832802.279280759</v>
      </c>
      <c r="M34" s="69">
        <f t="shared" si="4"/>
        <v>-37.847144509518102</v>
      </c>
      <c r="N34" s="69">
        <f t="shared" si="5"/>
        <v>22.708286705710861</v>
      </c>
      <c r="O34" s="138">
        <f t="shared" si="6"/>
        <v>1335787.7518526532</v>
      </c>
      <c r="P34" s="148">
        <f t="shared" si="7"/>
        <v>25168590.031133413</v>
      </c>
      <c r="Q34" s="163">
        <f t="shared" si="8"/>
        <v>427.86405071673255</v>
      </c>
      <c r="R34" s="148">
        <f t="shared" si="9"/>
        <v>15888534.852853842</v>
      </c>
      <c r="S34" s="152">
        <f t="shared" si="10"/>
        <v>270.10384267401452</v>
      </c>
      <c r="T34" s="153">
        <f t="shared" si="11"/>
        <v>41057124.883987255</v>
      </c>
      <c r="U34" s="252">
        <f t="shared" si="12"/>
        <v>697.96789339074701</v>
      </c>
      <c r="V34" s="144">
        <f t="shared" si="13"/>
        <v>28790773.804934889</v>
      </c>
      <c r="W34" s="153">
        <f t="shared" si="14"/>
        <v>922945.39486763754</v>
      </c>
      <c r="X34" s="139">
        <f t="shared" si="15"/>
        <v>15.689999111985948</v>
      </c>
      <c r="Y34" s="167">
        <f t="shared" si="16"/>
        <v>2258733.1467202906</v>
      </c>
      <c r="Z34" s="180">
        <f t="shared" si="17"/>
        <v>41980070.278854892</v>
      </c>
      <c r="AA34" s="152">
        <f t="shared" si="18"/>
        <v>713.65789250273303</v>
      </c>
      <c r="AB34" s="139">
        <f t="shared" si="19"/>
        <v>1263.1663440709783</v>
      </c>
      <c r="AD34" s="35"/>
      <c r="AE34" s="35"/>
      <c r="AF34" s="35"/>
    </row>
    <row r="35" spans="1:32" ht="15" customHeight="1">
      <c r="A35" s="15">
        <v>19</v>
      </c>
      <c r="B35" s="75" t="s">
        <v>10</v>
      </c>
      <c r="C35" s="69">
        <f>Vertetie_ienemumi!I24</f>
        <v>35418421.174112931</v>
      </c>
      <c r="D35" s="69">
        <f>Iedzivotaju_skaits_struktura!C23</f>
        <v>40678</v>
      </c>
      <c r="E35" s="69">
        <f>Iedzivotaju_skaits_struktura!D23</f>
        <v>2332</v>
      </c>
      <c r="F35" s="69">
        <f>Iedzivotaju_skaits_struktura!E23</f>
        <v>4774</v>
      </c>
      <c r="G35" s="69">
        <f>Iedzivotaju_skaits_struktura!F23</f>
        <v>8880</v>
      </c>
      <c r="H35" s="69">
        <f>PFI_2026!H36</f>
        <v>2996.05</v>
      </c>
      <c r="I35" s="71">
        <f t="shared" si="0"/>
        <v>870.70212827850264</v>
      </c>
      <c r="J35" s="71">
        <f t="shared" si="20"/>
        <v>72823.315999999992</v>
      </c>
      <c r="K35" s="229">
        <f t="shared" si="2"/>
        <v>486.36100523234802</v>
      </c>
      <c r="L35" s="251">
        <f t="shared" si="3"/>
        <v>21251052.704467759</v>
      </c>
      <c r="M35" s="69">
        <f t="shared" si="4"/>
        <v>-226.74574596220623</v>
      </c>
      <c r="N35" s="69">
        <f t="shared" si="5"/>
        <v>136.04744757732374</v>
      </c>
      <c r="O35" s="138">
        <f t="shared" si="6"/>
        <v>9907426.2659168802</v>
      </c>
      <c r="P35" s="148">
        <f t="shared" si="7"/>
        <v>31158478.970384639</v>
      </c>
      <c r="Q35" s="163">
        <f t="shared" si="8"/>
        <v>427.86405071673255</v>
      </c>
      <c r="R35" s="148">
        <f t="shared" si="9"/>
        <v>14167368.469645172</v>
      </c>
      <c r="S35" s="152">
        <f t="shared" si="10"/>
        <v>194.54440209293921</v>
      </c>
      <c r="T35" s="153">
        <f t="shared" si="11"/>
        <v>45325847.440029815</v>
      </c>
      <c r="U35" s="252">
        <f t="shared" si="12"/>
        <v>622.40845280967187</v>
      </c>
      <c r="V35" s="144">
        <f t="shared" si="13"/>
        <v>49398931.137187995</v>
      </c>
      <c r="W35" s="153">
        <f t="shared" si="14"/>
        <v>1583580.7788061749</v>
      </c>
      <c r="X35" s="139">
        <f t="shared" si="15"/>
        <v>21.745518685336645</v>
      </c>
      <c r="Y35" s="167">
        <f t="shared" si="16"/>
        <v>11491007.044723054</v>
      </c>
      <c r="Z35" s="180">
        <f t="shared" si="17"/>
        <v>46909428.218835987</v>
      </c>
      <c r="AA35" s="152">
        <f t="shared" si="18"/>
        <v>644.15397149500848</v>
      </c>
      <c r="AB35" s="139">
        <f t="shared" si="19"/>
        <v>1153.1891493887601</v>
      </c>
      <c r="AD35" s="35"/>
      <c r="AE35" s="35"/>
      <c r="AF35" s="35"/>
    </row>
    <row r="36" spans="1:32" ht="15" customHeight="1">
      <c r="A36" s="15">
        <v>20</v>
      </c>
      <c r="B36" s="79" t="s">
        <v>12</v>
      </c>
      <c r="C36" s="69">
        <f>Vertetie_ienemumi!I25</f>
        <v>12071018.638140639</v>
      </c>
      <c r="D36" s="69">
        <f>Iedzivotaju_skaits_struktura!C24</f>
        <v>21256</v>
      </c>
      <c r="E36" s="69">
        <f>Iedzivotaju_skaits_struktura!D24</f>
        <v>794</v>
      </c>
      <c r="F36" s="69">
        <f>Iedzivotaju_skaits_struktura!E24</f>
        <v>1905</v>
      </c>
      <c r="G36" s="69">
        <f>Iedzivotaju_skaits_struktura!F24</f>
        <v>5476</v>
      </c>
      <c r="H36" s="69">
        <f>PFI_2026!H37</f>
        <v>2288.84</v>
      </c>
      <c r="I36" s="71">
        <f t="shared" si="0"/>
        <v>567.88759118087319</v>
      </c>
      <c r="J36" s="71">
        <f t="shared" si="20"/>
        <v>36855.536800000002</v>
      </c>
      <c r="K36" s="229">
        <f t="shared" si="2"/>
        <v>327.52252948166637</v>
      </c>
      <c r="L36" s="251">
        <f t="shared" si="3"/>
        <v>7242611.182884383</v>
      </c>
      <c r="M36" s="69">
        <f t="shared" si="4"/>
        <v>-385.58422171288788</v>
      </c>
      <c r="N36" s="69">
        <f t="shared" si="5"/>
        <v>231.35053302773272</v>
      </c>
      <c r="O36" s="138">
        <f t="shared" si="6"/>
        <v>8526548.0837032199</v>
      </c>
      <c r="P36" s="148">
        <f t="shared" si="7"/>
        <v>15769159.266587604</v>
      </c>
      <c r="Q36" s="163">
        <f t="shared" si="8"/>
        <v>427.86405071673255</v>
      </c>
      <c r="R36" s="148">
        <f t="shared" si="9"/>
        <v>4828407.4552562563</v>
      </c>
      <c r="S36" s="152">
        <f t="shared" si="10"/>
        <v>131.00901179266654</v>
      </c>
      <c r="T36" s="153">
        <f t="shared" si="11"/>
        <v>20597566.721843861</v>
      </c>
      <c r="U36" s="252">
        <f t="shared" si="12"/>
        <v>558.87306250939912</v>
      </c>
      <c r="V36" s="144">
        <f t="shared" si="13"/>
        <v>30854643.376312487</v>
      </c>
      <c r="W36" s="153">
        <f t="shared" si="14"/>
        <v>989106.83010436257</v>
      </c>
      <c r="X36" s="139">
        <f t="shared" si="15"/>
        <v>26.837401269498333</v>
      </c>
      <c r="Y36" s="167">
        <f t="shared" si="16"/>
        <v>9515654.9138075821</v>
      </c>
      <c r="Z36" s="180">
        <f t="shared" si="17"/>
        <v>21586673.55194822</v>
      </c>
      <c r="AA36" s="152">
        <f t="shared" si="18"/>
        <v>585.71046377889741</v>
      </c>
      <c r="AB36" s="139">
        <f t="shared" si="19"/>
        <v>1015.5567158425018</v>
      </c>
      <c r="AD36" s="35"/>
      <c r="AE36" s="35"/>
      <c r="AF36" s="35"/>
    </row>
    <row r="37" spans="1:32" ht="15" customHeight="1">
      <c r="A37" s="15">
        <v>21</v>
      </c>
      <c r="B37" s="75" t="s">
        <v>13</v>
      </c>
      <c r="C37" s="69">
        <f>Vertetie_ienemumi!I26</f>
        <v>23391580.618925795</v>
      </c>
      <c r="D37" s="69">
        <f>Iedzivotaju_skaits_struktura!C25</f>
        <v>28030</v>
      </c>
      <c r="E37" s="69">
        <f>Iedzivotaju_skaits_struktura!D25</f>
        <v>1710</v>
      </c>
      <c r="F37" s="69">
        <f>Iedzivotaju_skaits_struktura!E25</f>
        <v>3324</v>
      </c>
      <c r="G37" s="69">
        <f>Iedzivotaju_skaits_struktura!F25</f>
        <v>6047</v>
      </c>
      <c r="H37" s="69">
        <f>PFI_2026!H38</f>
        <v>2505.16</v>
      </c>
      <c r="I37" s="71">
        <f t="shared" si="0"/>
        <v>834.5194655342774</v>
      </c>
      <c r="J37" s="71">
        <f t="shared" si="20"/>
        <v>51150.263200000001</v>
      </c>
      <c r="K37" s="229">
        <f t="shared" si="2"/>
        <v>457.31105092193923</v>
      </c>
      <c r="L37" s="251">
        <f t="shared" si="3"/>
        <v>14034948.371355476</v>
      </c>
      <c r="M37" s="69">
        <f t="shared" si="4"/>
        <v>-255.79570027261502</v>
      </c>
      <c r="N37" s="69">
        <f t="shared" si="5"/>
        <v>153.47742016356901</v>
      </c>
      <c r="O37" s="138">
        <f t="shared" si="6"/>
        <v>7850410.4366235416</v>
      </c>
      <c r="P37" s="148">
        <f t="shared" si="7"/>
        <v>21885358.807979017</v>
      </c>
      <c r="Q37" s="163">
        <f t="shared" si="8"/>
        <v>427.86405071673249</v>
      </c>
      <c r="R37" s="148">
        <f t="shared" si="9"/>
        <v>9356632.2475703191</v>
      </c>
      <c r="S37" s="152">
        <f t="shared" si="10"/>
        <v>182.92442036877571</v>
      </c>
      <c r="T37" s="153">
        <f t="shared" si="11"/>
        <v>31241991.055549338</v>
      </c>
      <c r="U37" s="252">
        <f t="shared" si="12"/>
        <v>610.78847108550826</v>
      </c>
      <c r="V37" s="144">
        <f t="shared" si="13"/>
        <v>36183156.332769334</v>
      </c>
      <c r="W37" s="153">
        <f t="shared" si="14"/>
        <v>1159922.8883310237</v>
      </c>
      <c r="X37" s="139">
        <f t="shared" si="15"/>
        <v>22.676772625698312</v>
      </c>
      <c r="Y37" s="167">
        <f t="shared" si="16"/>
        <v>9010333.3249545656</v>
      </c>
      <c r="Z37" s="180">
        <f t="shared" si="17"/>
        <v>32401913.943880361</v>
      </c>
      <c r="AA37" s="152">
        <f t="shared" si="18"/>
        <v>633.46524371120654</v>
      </c>
      <c r="AB37" s="139">
        <f t="shared" si="19"/>
        <v>1155.9726701348684</v>
      </c>
      <c r="AD37" s="35"/>
      <c r="AE37" s="35"/>
      <c r="AF37" s="35"/>
    </row>
    <row r="38" spans="1:32" ht="15" customHeight="1">
      <c r="A38" s="15">
        <v>22</v>
      </c>
      <c r="B38" s="75" t="s">
        <v>14</v>
      </c>
      <c r="C38" s="69">
        <f>Vertetie_ienemumi!I27</f>
        <v>56002428.753449008</v>
      </c>
      <c r="D38" s="69">
        <f>Iedzivotaju_skaits_struktura!C26</f>
        <v>32605</v>
      </c>
      <c r="E38" s="69">
        <f>Iedzivotaju_skaits_struktura!D26</f>
        <v>2851</v>
      </c>
      <c r="F38" s="69">
        <f>Iedzivotaju_skaits_struktura!E26</f>
        <v>5027</v>
      </c>
      <c r="G38" s="69">
        <f>Iedzivotaju_skaits_struktura!F26</f>
        <v>5082</v>
      </c>
      <c r="H38" s="69">
        <f>PFI_2026!H39</f>
        <v>444.26</v>
      </c>
      <c r="I38" s="71">
        <f t="shared" si="0"/>
        <v>1717.6024767197978</v>
      </c>
      <c r="J38" s="71">
        <f t="shared" si="20"/>
        <v>60100.315199999997</v>
      </c>
      <c r="K38" s="229">
        <f t="shared" si="2"/>
        <v>931.81589093311459</v>
      </c>
      <c r="L38" s="251">
        <f t="shared" si="3"/>
        <v>33601457.252069406</v>
      </c>
      <c r="M38" s="69">
        <f t="shared" si="4"/>
        <v>218.70913973856034</v>
      </c>
      <c r="N38" s="69">
        <f t="shared" si="5"/>
        <v>-131.2254838431362</v>
      </c>
      <c r="O38" s="138">
        <f t="shared" si="6"/>
        <v>-7886692.9412449924</v>
      </c>
      <c r="P38" s="148">
        <f t="shared" si="7"/>
        <v>25714764.310824413</v>
      </c>
      <c r="Q38" s="163">
        <f t="shared" si="8"/>
        <v>427.86405071673261</v>
      </c>
      <c r="R38" s="148">
        <f t="shared" si="9"/>
        <v>22400971.501379605</v>
      </c>
      <c r="S38" s="152">
        <f t="shared" si="10"/>
        <v>372.72635637324589</v>
      </c>
      <c r="T38" s="153">
        <f t="shared" si="11"/>
        <v>48115735.812204018</v>
      </c>
      <c r="U38" s="252">
        <f t="shared" si="12"/>
        <v>800.5904070899785</v>
      </c>
      <c r="V38" s="144">
        <f t="shared" si="13"/>
        <v>13996438.207492931</v>
      </c>
      <c r="W38" s="153">
        <f t="shared" si="14"/>
        <v>448683.60522984096</v>
      </c>
      <c r="X38" s="139">
        <f t="shared" si="15"/>
        <v>7.465578237597013</v>
      </c>
      <c r="Y38" s="167">
        <f t="shared" si="16"/>
        <v>-7438009.3360151518</v>
      </c>
      <c r="Z38" s="180">
        <f t="shared" si="17"/>
        <v>48564419.417433858</v>
      </c>
      <c r="AA38" s="152">
        <f t="shared" si="18"/>
        <v>808.0559853275754</v>
      </c>
      <c r="AB38" s="139">
        <f t="shared" si="19"/>
        <v>1489.47766960386</v>
      </c>
      <c r="AD38" s="35"/>
      <c r="AE38" s="35"/>
      <c r="AF38" s="35"/>
    </row>
    <row r="39" spans="1:32" ht="15" customHeight="1">
      <c r="A39" s="15">
        <v>23</v>
      </c>
      <c r="B39" s="75" t="s">
        <v>15</v>
      </c>
      <c r="C39" s="69">
        <f>Vertetie_ienemumi!I28</f>
        <v>27672790.105397888</v>
      </c>
      <c r="D39" s="69">
        <f>Iedzivotaju_skaits_struktura!C27</f>
        <v>28762</v>
      </c>
      <c r="E39" s="69">
        <f>Iedzivotaju_skaits_struktura!D27</f>
        <v>1428</v>
      </c>
      <c r="F39" s="69">
        <f>Iedzivotaju_skaits_struktura!E27</f>
        <v>3052</v>
      </c>
      <c r="G39" s="69">
        <f>Iedzivotaju_skaits_struktura!F27</f>
        <v>6650</v>
      </c>
      <c r="H39" s="69">
        <f>PFI_2026!H40</f>
        <v>2440.96</v>
      </c>
      <c r="I39" s="71">
        <f t="shared" si="0"/>
        <v>962.13024495507568</v>
      </c>
      <c r="J39" s="71">
        <f t="shared" si="20"/>
        <v>50684.299200000001</v>
      </c>
      <c r="K39" s="229">
        <f t="shared" si="2"/>
        <v>545.98348092377068</v>
      </c>
      <c r="L39" s="251">
        <f t="shared" si="3"/>
        <v>16603674.063238733</v>
      </c>
      <c r="M39" s="69">
        <f t="shared" si="4"/>
        <v>-167.12327027078356</v>
      </c>
      <c r="N39" s="69">
        <f t="shared" si="5"/>
        <v>100.27396216247014</v>
      </c>
      <c r="O39" s="138">
        <f t="shared" si="6"/>
        <v>5082315.5002121162</v>
      </c>
      <c r="P39" s="148">
        <f t="shared" si="7"/>
        <v>21685989.563450851</v>
      </c>
      <c r="Q39" s="163">
        <f t="shared" si="8"/>
        <v>427.86405071673261</v>
      </c>
      <c r="R39" s="148">
        <f t="shared" si="9"/>
        <v>11069116.042159155</v>
      </c>
      <c r="S39" s="152">
        <f t="shared" si="10"/>
        <v>218.39339236950829</v>
      </c>
      <c r="T39" s="153">
        <f t="shared" si="11"/>
        <v>32755105.605610006</v>
      </c>
      <c r="U39" s="252">
        <f t="shared" si="12"/>
        <v>646.25744308624087</v>
      </c>
      <c r="V39" s="144">
        <f t="shared" si="13"/>
        <v>31359238.344086453</v>
      </c>
      <c r="W39" s="153">
        <f t="shared" si="14"/>
        <v>1005282.6232572559</v>
      </c>
      <c r="X39" s="139">
        <f t="shared" si="15"/>
        <v>19.834201895352553</v>
      </c>
      <c r="Y39" s="167">
        <f t="shared" si="16"/>
        <v>6087598.1234693723</v>
      </c>
      <c r="Z39" s="180">
        <f t="shared" si="17"/>
        <v>33760388.228867263</v>
      </c>
      <c r="AA39" s="152">
        <f t="shared" si="18"/>
        <v>666.0916449815935</v>
      </c>
      <c r="AB39" s="139">
        <f t="shared" si="19"/>
        <v>1173.7844457571539</v>
      </c>
      <c r="AD39" s="35"/>
      <c r="AE39" s="35"/>
      <c r="AF39" s="35"/>
    </row>
    <row r="40" spans="1:32" ht="15" customHeight="1">
      <c r="A40" s="15">
        <v>24</v>
      </c>
      <c r="B40" s="75" t="s">
        <v>16</v>
      </c>
      <c r="C40" s="69">
        <f>Vertetie_ienemumi!I29</f>
        <v>9268366.7721871249</v>
      </c>
      <c r="D40" s="69">
        <f>Iedzivotaju_skaits_struktura!C28</f>
        <v>10738</v>
      </c>
      <c r="E40" s="69">
        <f>Iedzivotaju_skaits_struktura!D28</f>
        <v>573</v>
      </c>
      <c r="F40" s="69">
        <f>Iedzivotaju_skaits_struktura!E28</f>
        <v>1137</v>
      </c>
      <c r="G40" s="69">
        <f>Iedzivotaju_skaits_struktura!F28</f>
        <v>2629</v>
      </c>
      <c r="H40" s="69">
        <f>PFI_2026!H41</f>
        <v>622.57000000000005</v>
      </c>
      <c r="I40" s="71">
        <f t="shared" si="0"/>
        <v>863.13715516736124</v>
      </c>
      <c r="J40" s="71">
        <f t="shared" si="20"/>
        <v>18677.206399999999</v>
      </c>
      <c r="K40" s="229">
        <f t="shared" si="2"/>
        <v>496.23945753403063</v>
      </c>
      <c r="L40" s="251">
        <f t="shared" si="3"/>
        <v>5561020.0633122744</v>
      </c>
      <c r="M40" s="69">
        <f t="shared" si="4"/>
        <v>-216.86729366052361</v>
      </c>
      <c r="N40" s="69">
        <f t="shared" si="5"/>
        <v>130.12037619631417</v>
      </c>
      <c r="O40" s="138">
        <f t="shared" si="6"/>
        <v>2430285.1230642064</v>
      </c>
      <c r="P40" s="148">
        <f t="shared" si="7"/>
        <v>7991305.1863764804</v>
      </c>
      <c r="Q40" s="163">
        <f t="shared" si="8"/>
        <v>427.86405071673249</v>
      </c>
      <c r="R40" s="148">
        <f t="shared" si="9"/>
        <v>3707346.7088748501</v>
      </c>
      <c r="S40" s="152">
        <f t="shared" si="10"/>
        <v>198.49578301361225</v>
      </c>
      <c r="T40" s="153">
        <f t="shared" si="11"/>
        <v>11698651.89525133</v>
      </c>
      <c r="U40" s="252">
        <f t="shared" si="12"/>
        <v>626.35983373034469</v>
      </c>
      <c r="V40" s="144">
        <f t="shared" si="13"/>
        <v>12484984.797517342</v>
      </c>
      <c r="W40" s="153">
        <f t="shared" si="14"/>
        <v>400230.96641765145</v>
      </c>
      <c r="X40" s="139">
        <f t="shared" si="15"/>
        <v>21.428845291212902</v>
      </c>
      <c r="Y40" s="167">
        <f t="shared" si="16"/>
        <v>2830516.0894818581</v>
      </c>
      <c r="Z40" s="180">
        <f t="shared" si="17"/>
        <v>12098882.861668983</v>
      </c>
      <c r="AA40" s="152">
        <f t="shared" si="18"/>
        <v>647.78867902155775</v>
      </c>
      <c r="AB40" s="139">
        <f t="shared" si="19"/>
        <v>1126.7352264545523</v>
      </c>
      <c r="AD40" s="35"/>
      <c r="AE40" s="35"/>
      <c r="AF40" s="35"/>
    </row>
    <row r="41" spans="1:32" ht="15" customHeight="1">
      <c r="A41" s="15">
        <v>25</v>
      </c>
      <c r="B41" s="75" t="s">
        <v>17</v>
      </c>
      <c r="C41" s="69">
        <f>Vertetie_ienemumi!I30</f>
        <v>14479673.657968268</v>
      </c>
      <c r="D41" s="69">
        <f>Iedzivotaju_skaits_struktura!C29</f>
        <v>23001</v>
      </c>
      <c r="E41" s="69">
        <f>Iedzivotaju_skaits_struktura!D29</f>
        <v>1058</v>
      </c>
      <c r="F41" s="69">
        <f>Iedzivotaju_skaits_struktura!E29</f>
        <v>2283</v>
      </c>
      <c r="G41" s="69">
        <f>Iedzivotaju_skaits_struktura!F29</f>
        <v>5187</v>
      </c>
      <c r="H41" s="69">
        <f>PFI_2026!H42</f>
        <v>2411.36</v>
      </c>
      <c r="I41" s="71">
        <f t="shared" si="0"/>
        <v>629.52365801348935</v>
      </c>
      <c r="J41" s="71">
        <f t="shared" si="20"/>
        <v>40422.947200000002</v>
      </c>
      <c r="K41" s="229">
        <f t="shared" si="2"/>
        <v>358.20430376655634</v>
      </c>
      <c r="L41" s="251">
        <f t="shared" si="3"/>
        <v>8687804.1947809607</v>
      </c>
      <c r="M41" s="69">
        <f t="shared" si="4"/>
        <v>-354.90244742799791</v>
      </c>
      <c r="N41" s="69">
        <f t="shared" si="5"/>
        <v>212.94146845679873</v>
      </c>
      <c r="O41" s="138">
        <f t="shared" si="6"/>
        <v>8607721.736119641</v>
      </c>
      <c r="P41" s="148">
        <f t="shared" si="7"/>
        <v>17295525.930900604</v>
      </c>
      <c r="Q41" s="163">
        <f t="shared" si="8"/>
        <v>427.86405071673255</v>
      </c>
      <c r="R41" s="148">
        <f t="shared" si="9"/>
        <v>5791869.4631873071</v>
      </c>
      <c r="S41" s="152">
        <f t="shared" si="10"/>
        <v>143.28172150662252</v>
      </c>
      <c r="T41" s="153">
        <f t="shared" si="11"/>
        <v>23087395.394087911</v>
      </c>
      <c r="U41" s="252">
        <f t="shared" si="12"/>
        <v>571.14577222335504</v>
      </c>
      <c r="V41" s="144">
        <f t="shared" si="13"/>
        <v>32600953.021040905</v>
      </c>
      <c r="W41" s="153">
        <f t="shared" si="14"/>
        <v>1045088.2516366581</v>
      </c>
      <c r="X41" s="139">
        <f t="shared" si="15"/>
        <v>25.853836101209811</v>
      </c>
      <c r="Y41" s="167">
        <f t="shared" si="16"/>
        <v>9652809.9877562989</v>
      </c>
      <c r="Z41" s="180">
        <f t="shared" si="17"/>
        <v>24132483.645724565</v>
      </c>
      <c r="AA41" s="152">
        <f t="shared" si="18"/>
        <v>596.99960832456475</v>
      </c>
      <c r="AB41" s="139">
        <f t="shared" si="19"/>
        <v>1049.192802300968</v>
      </c>
      <c r="AD41" s="35"/>
      <c r="AE41" s="35"/>
      <c r="AF41" s="35"/>
    </row>
    <row r="42" spans="1:32" ht="15" customHeight="1">
      <c r="A42" s="15">
        <v>26</v>
      </c>
      <c r="B42" s="75" t="s">
        <v>18</v>
      </c>
      <c r="C42" s="69">
        <f>Vertetie_ienemumi!I31</f>
        <v>27485663.174255531</v>
      </c>
      <c r="D42" s="69">
        <f>Iedzivotaju_skaits_struktura!C30</f>
        <v>31438</v>
      </c>
      <c r="E42" s="69">
        <f>Iedzivotaju_skaits_struktura!D30</f>
        <v>1688</v>
      </c>
      <c r="F42" s="69">
        <f>Iedzivotaju_skaits_struktura!E30</f>
        <v>3410</v>
      </c>
      <c r="G42" s="69">
        <f>Iedzivotaju_skaits_struktura!F30</f>
        <v>7269</v>
      </c>
      <c r="H42" s="69">
        <f>PFI_2026!H43</f>
        <v>3354.71</v>
      </c>
      <c r="I42" s="71">
        <f t="shared" si="0"/>
        <v>874.28154380862429</v>
      </c>
      <c r="J42" s="71">
        <f t="shared" si="20"/>
        <v>56982.739199999996</v>
      </c>
      <c r="K42" s="229">
        <f t="shared" si="2"/>
        <v>482.35068303377619</v>
      </c>
      <c r="L42" s="251">
        <f t="shared" si="3"/>
        <v>16491397.904553318</v>
      </c>
      <c r="M42" s="69">
        <f t="shared" si="4"/>
        <v>-230.75606816077806</v>
      </c>
      <c r="N42" s="69">
        <f t="shared" si="5"/>
        <v>138.45364089646682</v>
      </c>
      <c r="O42" s="138">
        <f t="shared" si="6"/>
        <v>7889467.7104938226</v>
      </c>
      <c r="P42" s="148">
        <f t="shared" si="7"/>
        <v>24380865.615047142</v>
      </c>
      <c r="Q42" s="163">
        <f t="shared" si="8"/>
        <v>427.86405071673255</v>
      </c>
      <c r="R42" s="148">
        <f t="shared" si="9"/>
        <v>10994265.269702213</v>
      </c>
      <c r="S42" s="152">
        <f t="shared" si="10"/>
        <v>192.94027321351047</v>
      </c>
      <c r="T42" s="153">
        <f t="shared" si="11"/>
        <v>35375130.884749353</v>
      </c>
      <c r="U42" s="252">
        <f t="shared" si="12"/>
        <v>620.80432393024296</v>
      </c>
      <c r="V42" s="144">
        <f t="shared" si="13"/>
        <v>38882161.471210733</v>
      </c>
      <c r="W42" s="153">
        <f t="shared" si="14"/>
        <v>1246444.8547125456</v>
      </c>
      <c r="X42" s="139">
        <f t="shared" si="15"/>
        <v>21.874077522628919</v>
      </c>
      <c r="Y42" s="167">
        <f t="shared" si="16"/>
        <v>9135912.5652063675</v>
      </c>
      <c r="Z42" s="180">
        <f t="shared" si="17"/>
        <v>36621575.739461899</v>
      </c>
      <c r="AA42" s="152">
        <f t="shared" si="18"/>
        <v>642.67840145287187</v>
      </c>
      <c r="AB42" s="139">
        <f t="shared" si="19"/>
        <v>1164.8824905993351</v>
      </c>
      <c r="AD42" s="35"/>
      <c r="AE42" s="35"/>
      <c r="AF42" s="35"/>
    </row>
    <row r="43" spans="1:32" ht="15" customHeight="1">
      <c r="A43" s="15">
        <v>27</v>
      </c>
      <c r="B43" s="79" t="s">
        <v>19</v>
      </c>
      <c r="C43" s="69">
        <f>Vertetie_ienemumi!I32</f>
        <v>91931448.233629912</v>
      </c>
      <c r="D43" s="69">
        <f>Iedzivotaju_skaits_struktura!C31</f>
        <v>41413</v>
      </c>
      <c r="E43" s="69">
        <f>Iedzivotaju_skaits_struktura!D31</f>
        <v>3978</v>
      </c>
      <c r="F43" s="69">
        <f>Iedzivotaju_skaits_struktura!E31</f>
        <v>7558</v>
      </c>
      <c r="G43" s="69">
        <f>Iedzivotaju_skaits_struktura!F31</f>
        <v>4112</v>
      </c>
      <c r="H43" s="69">
        <f>PFI_2026!H44</f>
        <v>347.32</v>
      </c>
      <c r="I43" s="71">
        <f t="shared" si="0"/>
        <v>2219.8693220396954</v>
      </c>
      <c r="J43" s="71">
        <f t="shared" si="20"/>
        <v>78931.406399999993</v>
      </c>
      <c r="K43" s="230">
        <f t="shared" si="2"/>
        <v>1164.7004966280433</v>
      </c>
      <c r="L43" s="251">
        <f t="shared" si="3"/>
        <v>55158868.940177947</v>
      </c>
      <c r="M43" s="69">
        <f t="shared" si="4"/>
        <v>451.59374543348906</v>
      </c>
      <c r="N43" s="69">
        <f t="shared" si="5"/>
        <v>-270.95624726009345</v>
      </c>
      <c r="O43" s="138">
        <f t="shared" si="6"/>
        <v>-21386957.669105321</v>
      </c>
      <c r="P43" s="148">
        <f t="shared" si="7"/>
        <v>33771911.271072626</v>
      </c>
      <c r="Q43" s="163">
        <f t="shared" si="8"/>
        <v>427.86405071673255</v>
      </c>
      <c r="R43" s="148">
        <f t="shared" si="9"/>
        <v>36772579.293451965</v>
      </c>
      <c r="S43" s="152">
        <f t="shared" si="10"/>
        <v>465.88019865121737</v>
      </c>
      <c r="T43" s="153">
        <f t="shared" si="11"/>
        <v>70544490.564524591</v>
      </c>
      <c r="U43" s="252">
        <f t="shared" si="12"/>
        <v>893.74424936794992</v>
      </c>
      <c r="V43" s="144">
        <f t="shared" si="13"/>
        <v>0</v>
      </c>
      <c r="W43" s="153">
        <f t="shared" si="14"/>
        <v>0</v>
      </c>
      <c r="X43" s="139">
        <f t="shared" si="15"/>
        <v>0</v>
      </c>
      <c r="Y43" s="167">
        <f t="shared" si="16"/>
        <v>-21386957.669105321</v>
      </c>
      <c r="Z43" s="180">
        <f t="shared" si="17"/>
        <v>70544490.564524591</v>
      </c>
      <c r="AA43" s="152">
        <f t="shared" si="18"/>
        <v>893.74424936794992</v>
      </c>
      <c r="AB43" s="139">
        <f t="shared" si="19"/>
        <v>1703.4383059552458</v>
      </c>
      <c r="AD43" s="35"/>
      <c r="AE43" s="35"/>
      <c r="AF43" s="35"/>
    </row>
    <row r="44" spans="1:32" ht="15" customHeight="1">
      <c r="A44" s="15">
        <v>28</v>
      </c>
      <c r="B44" s="79" t="s">
        <v>20</v>
      </c>
      <c r="C44" s="69">
        <f>Vertetie_ienemumi!I33</f>
        <v>79627158.078040138</v>
      </c>
      <c r="D44" s="69">
        <f>Iedzivotaju_skaits_struktura!C32</f>
        <v>60618</v>
      </c>
      <c r="E44" s="69">
        <f>Iedzivotaju_skaits_struktura!D32</f>
        <v>4084</v>
      </c>
      <c r="F44" s="69">
        <f>Iedzivotaju_skaits_struktura!E32</f>
        <v>8380</v>
      </c>
      <c r="G44" s="69">
        <f>Iedzivotaju_skaits_struktura!F32</f>
        <v>12128</v>
      </c>
      <c r="H44" s="69">
        <f>PFI_2026!H45</f>
        <v>1839.39</v>
      </c>
      <c r="I44" s="71">
        <f t="shared" si="0"/>
        <v>1313.5893311894179</v>
      </c>
      <c r="J44" s="71">
        <f t="shared" si="20"/>
        <v>109263.9528</v>
      </c>
      <c r="K44" s="229">
        <f t="shared" si="2"/>
        <v>728.75963240861392</v>
      </c>
      <c r="L44" s="251">
        <f t="shared" si="3"/>
        <v>47776294.84682408</v>
      </c>
      <c r="M44" s="69">
        <f t="shared" si="4"/>
        <v>15.652881214059676</v>
      </c>
      <c r="N44" s="69">
        <f t="shared" si="5"/>
        <v>-9.3917287284358046</v>
      </c>
      <c r="O44" s="138">
        <f t="shared" si="6"/>
        <v>-1026177.4044942138</v>
      </c>
      <c r="P44" s="148">
        <f t="shared" si="7"/>
        <v>46750117.442329869</v>
      </c>
      <c r="Q44" s="163">
        <f t="shared" si="8"/>
        <v>427.86405071673255</v>
      </c>
      <c r="R44" s="148">
        <f t="shared" si="9"/>
        <v>31850863.231216058</v>
      </c>
      <c r="S44" s="152">
        <f t="shared" si="10"/>
        <v>291.50385296344558</v>
      </c>
      <c r="T44" s="153">
        <f t="shared" si="11"/>
        <v>78600980.673545927</v>
      </c>
      <c r="U44" s="252">
        <f t="shared" si="12"/>
        <v>719.36790368017807</v>
      </c>
      <c r="V44" s="144">
        <f t="shared" si="13"/>
        <v>47632622.011662938</v>
      </c>
      <c r="W44" s="153">
        <f t="shared" si="14"/>
        <v>1526958.2342243197</v>
      </c>
      <c r="X44" s="139">
        <f t="shared" si="15"/>
        <v>13.974949606841605</v>
      </c>
      <c r="Y44" s="167">
        <f t="shared" si="16"/>
        <v>500780.82973010594</v>
      </c>
      <c r="Z44" s="180">
        <f t="shared" si="17"/>
        <v>80127938.907770246</v>
      </c>
      <c r="AA44" s="152">
        <f t="shared" si="18"/>
        <v>733.34285328701969</v>
      </c>
      <c r="AB44" s="139">
        <f t="shared" si="19"/>
        <v>1321.8505874124887</v>
      </c>
      <c r="AD44" s="35"/>
      <c r="AE44" s="35"/>
      <c r="AF44" s="35"/>
    </row>
    <row r="45" spans="1:32" ht="15" customHeight="1">
      <c r="A45" s="15">
        <v>29</v>
      </c>
      <c r="B45" s="75" t="s">
        <v>21</v>
      </c>
      <c r="C45" s="69">
        <f>Vertetie_ienemumi!I34</f>
        <v>29052308.515039518</v>
      </c>
      <c r="D45" s="69">
        <f>Iedzivotaju_skaits_struktura!C33</f>
        <v>21683</v>
      </c>
      <c r="E45" s="69">
        <f>Iedzivotaju_skaits_struktura!D33</f>
        <v>1345</v>
      </c>
      <c r="F45" s="69">
        <f>Iedzivotaju_skaits_struktura!E33</f>
        <v>2726</v>
      </c>
      <c r="G45" s="69">
        <f>Iedzivotaju_skaits_struktura!F33</f>
        <v>4128</v>
      </c>
      <c r="H45" s="69">
        <f>PFI_2026!H46</f>
        <v>308.67</v>
      </c>
      <c r="I45" s="71">
        <f t="shared" si="0"/>
        <v>1339.8657249937517</v>
      </c>
      <c r="J45" s="71">
        <f t="shared" si="20"/>
        <v>37240.958399999996</v>
      </c>
      <c r="K45" s="229">
        <f t="shared" si="2"/>
        <v>780.11710125697311</v>
      </c>
      <c r="L45" s="251">
        <f t="shared" si="3"/>
        <v>17431385.109023709</v>
      </c>
      <c r="M45" s="69">
        <f t="shared" si="4"/>
        <v>67.010350062418865</v>
      </c>
      <c r="N45" s="69">
        <f t="shared" si="5"/>
        <v>-40.206210037451321</v>
      </c>
      <c r="O45" s="138">
        <f t="shared" si="6"/>
        <v>-1497317.7954263869</v>
      </c>
      <c r="P45" s="148">
        <f t="shared" si="7"/>
        <v>15934067.313597322</v>
      </c>
      <c r="Q45" s="163">
        <f t="shared" si="8"/>
        <v>427.86405071673244</v>
      </c>
      <c r="R45" s="148">
        <f t="shared" si="9"/>
        <v>11620923.406015808</v>
      </c>
      <c r="S45" s="152">
        <f t="shared" si="10"/>
        <v>312.04684050278922</v>
      </c>
      <c r="T45" s="153">
        <f t="shared" si="11"/>
        <v>27554990.719613127</v>
      </c>
      <c r="U45" s="252">
        <f t="shared" si="12"/>
        <v>739.91089121952166</v>
      </c>
      <c r="V45" s="144">
        <f t="shared" si="13"/>
        <v>14322254.228344776</v>
      </c>
      <c r="W45" s="153">
        <f t="shared" si="14"/>
        <v>459128.28441966407</v>
      </c>
      <c r="X45" s="139">
        <f t="shared" si="15"/>
        <v>12.328584014627941</v>
      </c>
      <c r="Y45" s="167">
        <f t="shared" si="16"/>
        <v>-1038189.5110067228</v>
      </c>
      <c r="Z45" s="180">
        <f t="shared" si="17"/>
        <v>28014119.004032794</v>
      </c>
      <c r="AA45" s="152">
        <f t="shared" si="18"/>
        <v>752.23947523414961</v>
      </c>
      <c r="AB45" s="139">
        <f t="shared" si="19"/>
        <v>1291.985380437799</v>
      </c>
      <c r="AD45" s="35"/>
      <c r="AE45" s="35"/>
      <c r="AF45" s="35"/>
    </row>
    <row r="46" spans="1:32" ht="15" customHeight="1">
      <c r="A46" s="15">
        <v>30</v>
      </c>
      <c r="B46" s="79" t="s">
        <v>22</v>
      </c>
      <c r="C46" s="69">
        <f>Vertetie_ienemumi!I35</f>
        <v>11856264.132825799</v>
      </c>
      <c r="D46" s="69">
        <f>Iedzivotaju_skaits_struktura!C34</f>
        <v>16318</v>
      </c>
      <c r="E46" s="69">
        <f>Iedzivotaju_skaits_struktura!D34</f>
        <v>837</v>
      </c>
      <c r="F46" s="69">
        <f>Iedzivotaju_skaits_struktura!E34</f>
        <v>1654</v>
      </c>
      <c r="G46" s="69">
        <f>Iedzivotaju_skaits_struktura!F34</f>
        <v>3844</v>
      </c>
      <c r="H46" s="69">
        <f>PFI_2026!H47</f>
        <v>1413.42</v>
      </c>
      <c r="I46" s="71">
        <f t="shared" si="0"/>
        <v>726.57581399839432</v>
      </c>
      <c r="J46" s="71">
        <f t="shared" si="20"/>
        <v>28661.578400000006</v>
      </c>
      <c r="K46" s="229">
        <f t="shared" si="2"/>
        <v>413.66403368859119</v>
      </c>
      <c r="L46" s="251">
        <f t="shared" si="3"/>
        <v>7113758.4796954794</v>
      </c>
      <c r="M46" s="69">
        <f t="shared" si="4"/>
        <v>-299.44271750596306</v>
      </c>
      <c r="N46" s="69">
        <f t="shared" si="5"/>
        <v>179.66563050357783</v>
      </c>
      <c r="O46" s="138">
        <f t="shared" si="6"/>
        <v>5149500.5544637283</v>
      </c>
      <c r="P46" s="148">
        <f t="shared" si="7"/>
        <v>12263259.034159208</v>
      </c>
      <c r="Q46" s="163">
        <f t="shared" si="8"/>
        <v>427.86405071673249</v>
      </c>
      <c r="R46" s="148">
        <f t="shared" si="9"/>
        <v>4742505.6531303199</v>
      </c>
      <c r="S46" s="152">
        <f t="shared" si="10"/>
        <v>165.46561347543647</v>
      </c>
      <c r="T46" s="153">
        <f t="shared" si="11"/>
        <v>17005764.687289529</v>
      </c>
      <c r="U46" s="252">
        <f t="shared" si="12"/>
        <v>593.32966419216905</v>
      </c>
      <c r="V46" s="144">
        <f t="shared" si="13"/>
        <v>21525890.463797804</v>
      </c>
      <c r="W46" s="153">
        <f t="shared" si="14"/>
        <v>690055.14087926433</v>
      </c>
      <c r="X46" s="139">
        <f t="shared" si="15"/>
        <v>24.075964388592926</v>
      </c>
      <c r="Y46" s="167">
        <f t="shared" si="16"/>
        <v>5839555.6953429924</v>
      </c>
      <c r="Z46" s="180">
        <f t="shared" si="17"/>
        <v>17695819.828168791</v>
      </c>
      <c r="AA46" s="152">
        <f t="shared" si="18"/>
        <v>617.40562858076191</v>
      </c>
      <c r="AB46" s="139">
        <f t="shared" si="19"/>
        <v>1084.4355820669684</v>
      </c>
      <c r="AD46" s="35"/>
      <c r="AE46" s="35"/>
      <c r="AF46" s="35"/>
    </row>
    <row r="47" spans="1:32" ht="15" customHeight="1">
      <c r="A47" s="15">
        <v>31</v>
      </c>
      <c r="B47" s="79" t="s">
        <v>23</v>
      </c>
      <c r="C47" s="69">
        <f>Vertetie_ienemumi!I36</f>
        <v>18519428.350600377</v>
      </c>
      <c r="D47" s="69">
        <f>Iedzivotaju_skaits_struktura!C35</f>
        <v>29384</v>
      </c>
      <c r="E47" s="69">
        <f>Iedzivotaju_skaits_struktura!D35</f>
        <v>1521</v>
      </c>
      <c r="F47" s="69">
        <f>Iedzivotaju_skaits_struktura!E35</f>
        <v>3048</v>
      </c>
      <c r="G47" s="69">
        <f>Iedzivotaju_skaits_struktura!F35</f>
        <v>6083</v>
      </c>
      <c r="H47" s="69">
        <f>PFI_2026!H48</f>
        <v>2810.9</v>
      </c>
      <c r="I47" s="71">
        <f t="shared" si="0"/>
        <v>630.25552513614127</v>
      </c>
      <c r="J47" s="71">
        <f t="shared" si="20"/>
        <v>51653.607999999993</v>
      </c>
      <c r="K47" s="229">
        <f t="shared" si="2"/>
        <v>358.53116689545442</v>
      </c>
      <c r="L47" s="251">
        <f t="shared" si="3"/>
        <v>11111657.010360226</v>
      </c>
      <c r="M47" s="69">
        <f t="shared" si="4"/>
        <v>-354.57558429909983</v>
      </c>
      <c r="N47" s="69">
        <f t="shared" si="5"/>
        <v>212.74535057945988</v>
      </c>
      <c r="O47" s="138">
        <f t="shared" si="6"/>
        <v>10989064.942653991</v>
      </c>
      <c r="P47" s="148">
        <f t="shared" si="7"/>
        <v>22100721.953014217</v>
      </c>
      <c r="Q47" s="163">
        <f t="shared" si="8"/>
        <v>427.86405071673249</v>
      </c>
      <c r="R47" s="148">
        <f t="shared" si="9"/>
        <v>7407771.3402401507</v>
      </c>
      <c r="S47" s="152">
        <f t="shared" si="10"/>
        <v>143.41246675818178</v>
      </c>
      <c r="T47" s="153">
        <f t="shared" si="11"/>
        <v>29508493.293254368</v>
      </c>
      <c r="U47" s="252">
        <f t="shared" si="12"/>
        <v>571.27651747491427</v>
      </c>
      <c r="V47" s="144">
        <f t="shared" si="13"/>
        <v>41641554.539629892</v>
      </c>
      <c r="W47" s="153">
        <f t="shared" si="14"/>
        <v>1334902.676040384</v>
      </c>
      <c r="X47" s="139">
        <f t="shared" si="15"/>
        <v>25.843357854893391</v>
      </c>
      <c r="Y47" s="167">
        <f t="shared" si="16"/>
        <v>12323967.618694376</v>
      </c>
      <c r="Z47" s="180">
        <f t="shared" si="17"/>
        <v>30843395.969294753</v>
      </c>
      <c r="AA47" s="152">
        <f t="shared" si="18"/>
        <v>597.11987532980766</v>
      </c>
      <c r="AB47" s="139">
        <f t="shared" si="19"/>
        <v>1049.6663479885228</v>
      </c>
      <c r="AD47" s="35"/>
      <c r="AE47" s="35"/>
      <c r="AF47" s="35"/>
    </row>
    <row r="48" spans="1:32" ht="15" customHeight="1">
      <c r="A48" s="15">
        <v>32</v>
      </c>
      <c r="B48" s="79" t="s">
        <v>24</v>
      </c>
      <c r="C48" s="69">
        <f>Vertetie_ienemumi!I37</f>
        <v>67382117.134389028</v>
      </c>
      <c r="D48" s="69">
        <f>Iedzivotaju_skaits_struktura!C36</f>
        <v>37648</v>
      </c>
      <c r="E48" s="69">
        <f>Iedzivotaju_skaits_struktura!D36</f>
        <v>3066</v>
      </c>
      <c r="F48" s="69">
        <f>Iedzivotaju_skaits_struktura!E36</f>
        <v>5694</v>
      </c>
      <c r="G48" s="69">
        <f>Iedzivotaju_skaits_struktura!F36</f>
        <v>5495</v>
      </c>
      <c r="H48" s="69">
        <f>PFI_2026!H49</f>
        <v>536.12</v>
      </c>
      <c r="I48" s="71">
        <f t="shared" si="0"/>
        <v>1789.7927415636696</v>
      </c>
      <c r="J48" s="71">
        <f t="shared" si="20"/>
        <v>68266.082400000014</v>
      </c>
      <c r="K48" s="229">
        <f t="shared" si="2"/>
        <v>987.05117923083003</v>
      </c>
      <c r="L48" s="251">
        <f t="shared" si="3"/>
        <v>40429270.280633412</v>
      </c>
      <c r="M48" s="69">
        <f t="shared" si="4"/>
        <v>273.94442803627578</v>
      </c>
      <c r="N48" s="69">
        <f t="shared" si="5"/>
        <v>-164.36665682176547</v>
      </c>
      <c r="O48" s="138">
        <f t="shared" si="6"/>
        <v>-11220667.738407167</v>
      </c>
      <c r="P48" s="148">
        <f t="shared" si="7"/>
        <v>29208602.542226247</v>
      </c>
      <c r="Q48" s="163">
        <f t="shared" si="8"/>
        <v>427.86405071673255</v>
      </c>
      <c r="R48" s="148">
        <f t="shared" si="9"/>
        <v>26952846.853755612</v>
      </c>
      <c r="S48" s="152">
        <f t="shared" si="10"/>
        <v>394.82047169233203</v>
      </c>
      <c r="T48" s="153">
        <f t="shared" si="11"/>
        <v>56161449.395981863</v>
      </c>
      <c r="U48" s="252">
        <f t="shared" si="12"/>
        <v>822.68452240906458</v>
      </c>
      <c r="V48" s="144">
        <f t="shared" si="13"/>
        <v>12127422.939741917</v>
      </c>
      <c r="W48" s="153">
        <f t="shared" si="14"/>
        <v>388768.61141982989</v>
      </c>
      <c r="X48" s="139">
        <f t="shared" si="15"/>
        <v>5.6949014466930921</v>
      </c>
      <c r="Y48" s="167">
        <f t="shared" si="16"/>
        <v>-10831899.126987336</v>
      </c>
      <c r="Z48" s="180">
        <f t="shared" si="17"/>
        <v>56550218.00740169</v>
      </c>
      <c r="AA48" s="152">
        <f t="shared" si="18"/>
        <v>828.37942385575764</v>
      </c>
      <c r="AB48" s="139">
        <f t="shared" si="19"/>
        <v>1502.0776138812603</v>
      </c>
      <c r="AD48" s="35"/>
      <c r="AE48" s="35"/>
      <c r="AF48" s="35"/>
    </row>
    <row r="49" spans="1:32" ht="15" customHeight="1">
      <c r="A49" s="15">
        <v>33</v>
      </c>
      <c r="B49" s="79" t="s">
        <v>25</v>
      </c>
      <c r="C49" s="69">
        <f>Vertetie_ienemumi!I38</f>
        <v>34775935.438080706</v>
      </c>
      <c r="D49" s="69">
        <f>Iedzivotaju_skaits_struktura!C37</f>
        <v>24853</v>
      </c>
      <c r="E49" s="69">
        <f>Iedzivotaju_skaits_struktura!D37</f>
        <v>1722</v>
      </c>
      <c r="F49" s="69">
        <f>Iedzivotaju_skaits_struktura!E37</f>
        <v>3386</v>
      </c>
      <c r="G49" s="69">
        <f>Iedzivotaju_skaits_struktura!F37</f>
        <v>4397</v>
      </c>
      <c r="H49" s="69">
        <f>PFI_2026!H50</f>
        <v>122.81</v>
      </c>
      <c r="I49" s="71">
        <f t="shared" si="0"/>
        <v>1399.2650962894099</v>
      </c>
      <c r="J49" s="71">
        <f t="shared" si="20"/>
        <v>43361.291199999992</v>
      </c>
      <c r="K49" s="229">
        <f t="shared" si="2"/>
        <v>802.00414876208094</v>
      </c>
      <c r="L49" s="251">
        <f t="shared" si="3"/>
        <v>20865561.262848422</v>
      </c>
      <c r="M49" s="69">
        <f t="shared" si="4"/>
        <v>88.897397567526696</v>
      </c>
      <c r="N49" s="69">
        <f t="shared" si="5"/>
        <v>-53.338438540516016</v>
      </c>
      <c r="O49" s="138">
        <f t="shared" si="6"/>
        <v>-2312823.5657086177</v>
      </c>
      <c r="P49" s="148">
        <f t="shared" si="7"/>
        <v>18552737.697139803</v>
      </c>
      <c r="Q49" s="163">
        <f t="shared" si="8"/>
        <v>427.86405071673249</v>
      </c>
      <c r="R49" s="148">
        <f t="shared" si="9"/>
        <v>13910374.175232284</v>
      </c>
      <c r="S49" s="152">
        <f t="shared" si="10"/>
        <v>320.8016595048324</v>
      </c>
      <c r="T49" s="153">
        <f t="shared" si="11"/>
        <v>32463111.872372087</v>
      </c>
      <c r="U49" s="252">
        <f t="shared" si="12"/>
        <v>748.66571022156495</v>
      </c>
      <c r="V49" s="144">
        <f t="shared" si="13"/>
        <v>15726981.95699249</v>
      </c>
      <c r="W49" s="153">
        <f t="shared" si="14"/>
        <v>504159.61970027612</v>
      </c>
      <c r="X49" s="139">
        <f t="shared" si="15"/>
        <v>11.626951268007357</v>
      </c>
      <c r="Y49" s="167">
        <f t="shared" si="16"/>
        <v>-1808663.9460083416</v>
      </c>
      <c r="Z49" s="180">
        <f t="shared" si="17"/>
        <v>32967271.492072362</v>
      </c>
      <c r="AA49" s="152">
        <f t="shared" si="18"/>
        <v>760.2926614895722</v>
      </c>
      <c r="AB49" s="139">
        <f t="shared" si="19"/>
        <v>1326.4906245552795</v>
      </c>
      <c r="AD49" s="35"/>
      <c r="AE49" s="35"/>
      <c r="AF49" s="35"/>
    </row>
    <row r="50" spans="1:32" ht="15" customHeight="1">
      <c r="A50" s="15">
        <v>34</v>
      </c>
      <c r="B50" s="79" t="s">
        <v>26</v>
      </c>
      <c r="C50" s="69">
        <f>Vertetie_ienemumi!I39</f>
        <v>26270101.783024717</v>
      </c>
      <c r="D50" s="69">
        <f>Iedzivotaju_skaits_struktura!C38</f>
        <v>28274</v>
      </c>
      <c r="E50" s="69">
        <f>Iedzivotaju_skaits_struktura!D38</f>
        <v>1739</v>
      </c>
      <c r="F50" s="69">
        <f>Iedzivotaju_skaits_struktura!E38</f>
        <v>3371</v>
      </c>
      <c r="G50" s="69">
        <f>Iedzivotaju_skaits_struktura!F38</f>
        <v>5985</v>
      </c>
      <c r="H50" s="69">
        <f>PFI_2026!H51</f>
        <v>2179.4299999999998</v>
      </c>
      <c r="I50" s="71">
        <f t="shared" si="0"/>
        <v>929.12576158395404</v>
      </c>
      <c r="J50" s="71">
        <f t="shared" si="20"/>
        <v>51074.353600000002</v>
      </c>
      <c r="K50" s="229">
        <f t="shared" si="2"/>
        <v>514.35015680795061</v>
      </c>
      <c r="L50" s="251">
        <f t="shared" si="3"/>
        <v>15762061.069814829</v>
      </c>
      <c r="M50" s="69">
        <f t="shared" si="4"/>
        <v>-198.75659438660364</v>
      </c>
      <c r="N50" s="69">
        <f t="shared" si="5"/>
        <v>119.25395663196218</v>
      </c>
      <c r="O50" s="138">
        <f t="shared" si="6"/>
        <v>6090818.7492199019</v>
      </c>
      <c r="P50" s="148">
        <f t="shared" si="7"/>
        <v>21852879.819034733</v>
      </c>
      <c r="Q50" s="163">
        <f t="shared" si="8"/>
        <v>427.86405071673255</v>
      </c>
      <c r="R50" s="148">
        <f t="shared" si="9"/>
        <v>10508040.713209888</v>
      </c>
      <c r="S50" s="152">
        <f t="shared" si="10"/>
        <v>205.74006272318027</v>
      </c>
      <c r="T50" s="153">
        <f t="shared" si="11"/>
        <v>32360920.532244623</v>
      </c>
      <c r="U50" s="252">
        <f t="shared" si="12"/>
        <v>633.60411343991291</v>
      </c>
      <c r="V50" s="144">
        <f t="shared" si="13"/>
        <v>33216223.219851576</v>
      </c>
      <c r="W50" s="153">
        <f t="shared" si="14"/>
        <v>1064811.9589756485</v>
      </c>
      <c r="X50" s="139">
        <f t="shared" si="15"/>
        <v>20.848270881996019</v>
      </c>
      <c r="Y50" s="167">
        <f t="shared" si="16"/>
        <v>7155630.7081955504</v>
      </c>
      <c r="Z50" s="180">
        <f t="shared" si="17"/>
        <v>33425732.491220266</v>
      </c>
      <c r="AA50" s="152">
        <f t="shared" si="18"/>
        <v>654.45238432190877</v>
      </c>
      <c r="AB50" s="139">
        <f t="shared" si="19"/>
        <v>1182.2074163974064</v>
      </c>
      <c r="AD50" s="35"/>
      <c r="AE50" s="35"/>
      <c r="AF50" s="35"/>
    </row>
    <row r="51" spans="1:32" ht="15" customHeight="1">
      <c r="A51" s="15">
        <v>35</v>
      </c>
      <c r="B51" s="79" t="s">
        <v>27</v>
      </c>
      <c r="C51" s="69">
        <f>Vertetie_ienemumi!I40</f>
        <v>18612065.080553323</v>
      </c>
      <c r="D51" s="69">
        <f>Iedzivotaju_skaits_struktura!C39</f>
        <v>10732</v>
      </c>
      <c r="E51" s="69">
        <f>Iedzivotaju_skaits_struktura!D39</f>
        <v>561</v>
      </c>
      <c r="F51" s="69">
        <f>Iedzivotaju_skaits_struktura!E39</f>
        <v>1088</v>
      </c>
      <c r="G51" s="69">
        <f>Iedzivotaju_skaits_struktura!F39</f>
        <v>2285</v>
      </c>
      <c r="H51" s="69">
        <f>PFI_2026!H52</f>
        <v>277.79000000000002</v>
      </c>
      <c r="I51" s="71">
        <f t="shared" si="0"/>
        <v>1734.2587663579318</v>
      </c>
      <c r="J51" s="71">
        <f t="shared" si="20"/>
        <v>17704.7608</v>
      </c>
      <c r="K51" s="229">
        <f t="shared" si="2"/>
        <v>1051.2463450256455</v>
      </c>
      <c r="L51" s="251">
        <f t="shared" si="3"/>
        <v>11167239.048331993</v>
      </c>
      <c r="M51" s="69">
        <f t="shared" si="4"/>
        <v>338.13959383109125</v>
      </c>
      <c r="N51" s="69">
        <f t="shared" si="5"/>
        <v>-202.88375629865473</v>
      </c>
      <c r="O51" s="138">
        <f t="shared" si="6"/>
        <v>-3592008.3754731752</v>
      </c>
      <c r="P51" s="148">
        <f t="shared" si="7"/>
        <v>7575230.6728588175</v>
      </c>
      <c r="Q51" s="163">
        <f t="shared" si="8"/>
        <v>427.86405071673249</v>
      </c>
      <c r="R51" s="148">
        <f t="shared" si="9"/>
        <v>7444826.0322213294</v>
      </c>
      <c r="S51" s="152">
        <f t="shared" si="10"/>
        <v>420.49853801025819</v>
      </c>
      <c r="T51" s="153">
        <f t="shared" si="11"/>
        <v>15020056.705080148</v>
      </c>
      <c r="U51" s="252">
        <f t="shared" si="12"/>
        <v>848.36258872699079</v>
      </c>
      <c r="V51" s="144">
        <f t="shared" si="13"/>
        <v>2008678.61588739</v>
      </c>
      <c r="W51" s="153">
        <f t="shared" si="14"/>
        <v>64392.179621952309</v>
      </c>
      <c r="X51" s="139">
        <f t="shared" si="15"/>
        <v>3.6369980001058422</v>
      </c>
      <c r="Y51" s="167">
        <f t="shared" si="16"/>
        <v>-3527616.1958512231</v>
      </c>
      <c r="Z51" s="180">
        <f t="shared" si="17"/>
        <v>15084448.884702099</v>
      </c>
      <c r="AA51" s="152">
        <f t="shared" si="18"/>
        <v>851.99958672709658</v>
      </c>
      <c r="AB51" s="139">
        <f t="shared" si="19"/>
        <v>1405.5580399461517</v>
      </c>
      <c r="AD51" s="35"/>
      <c r="AE51" s="35"/>
      <c r="AF51" s="35"/>
    </row>
    <row r="52" spans="1:32" ht="15" customHeight="1">
      <c r="A52" s="15">
        <v>36</v>
      </c>
      <c r="B52" s="79" t="s">
        <v>28</v>
      </c>
      <c r="C52" s="69">
        <f>Vertetie_ienemumi!I41</f>
        <v>42907907.351727217</v>
      </c>
      <c r="D52" s="69">
        <f>Iedzivotaju_skaits_struktura!C40</f>
        <v>32990</v>
      </c>
      <c r="E52" s="69">
        <f>Iedzivotaju_skaits_struktura!D40</f>
        <v>2563</v>
      </c>
      <c r="F52" s="69">
        <f>Iedzivotaju_skaits_struktura!E40</f>
        <v>4861</v>
      </c>
      <c r="G52" s="69">
        <f>Iedzivotaju_skaits_struktura!F40</f>
        <v>5850</v>
      </c>
      <c r="H52" s="69">
        <f>PFI_2026!H53</f>
        <v>1029.8900000000001</v>
      </c>
      <c r="I52" s="71">
        <f t="shared" si="0"/>
        <v>1300.6337481578423</v>
      </c>
      <c r="J52" s="71">
        <f t="shared" si="20"/>
        <v>60728.712800000001</v>
      </c>
      <c r="K52" s="229">
        <f t="shared" si="2"/>
        <v>706.5505816505173</v>
      </c>
      <c r="L52" s="251">
        <f t="shared" si="3"/>
        <v>25744744.411036331</v>
      </c>
      <c r="M52" s="69">
        <f t="shared" si="4"/>
        <v>-6.5561695440369476</v>
      </c>
      <c r="N52" s="69">
        <f t="shared" si="5"/>
        <v>3.9337017264221683</v>
      </c>
      <c r="O52" s="138">
        <f t="shared" si="6"/>
        <v>238888.64238475604</v>
      </c>
      <c r="P52" s="148">
        <f t="shared" si="7"/>
        <v>25983633.053421088</v>
      </c>
      <c r="Q52" s="163">
        <f t="shared" si="8"/>
        <v>427.86405071673261</v>
      </c>
      <c r="R52" s="148">
        <f t="shared" si="9"/>
        <v>17163162.940690886</v>
      </c>
      <c r="S52" s="152">
        <f t="shared" si="10"/>
        <v>282.62023266020691</v>
      </c>
      <c r="T52" s="153">
        <f t="shared" si="11"/>
        <v>43146795.99411197</v>
      </c>
      <c r="U52" s="252">
        <f t="shared" si="12"/>
        <v>710.4842833769394</v>
      </c>
      <c r="V52" s="144">
        <f t="shared" si="13"/>
        <v>27822854.606014594</v>
      </c>
      <c r="W52" s="153">
        <f t="shared" si="14"/>
        <v>891916.82393376646</v>
      </c>
      <c r="X52" s="139">
        <f t="shared" si="15"/>
        <v>14.686904806811029</v>
      </c>
      <c r="Y52" s="167">
        <f t="shared" si="16"/>
        <v>1130805.4663185226</v>
      </c>
      <c r="Z52" s="180">
        <f t="shared" si="17"/>
        <v>44038712.818045743</v>
      </c>
      <c r="AA52" s="152">
        <f t="shared" si="18"/>
        <v>725.17118818375059</v>
      </c>
      <c r="AB52" s="139">
        <f t="shared" si="19"/>
        <v>1334.9109675066911</v>
      </c>
      <c r="AD52" s="35"/>
      <c r="AE52" s="35"/>
      <c r="AF52" s="35"/>
    </row>
    <row r="53" spans="1:32" ht="15" customHeight="1">
      <c r="A53" s="15">
        <v>37</v>
      </c>
      <c r="B53" s="75" t="s">
        <v>29</v>
      </c>
      <c r="C53" s="69">
        <f>Vertetie_ienemumi!I42</f>
        <v>17328183.105640523</v>
      </c>
      <c r="D53" s="69">
        <f>Iedzivotaju_skaits_struktura!C41</f>
        <v>18301</v>
      </c>
      <c r="E53" s="69">
        <f>Iedzivotaju_skaits_struktura!D41</f>
        <v>1182</v>
      </c>
      <c r="F53" s="69">
        <f>Iedzivotaju_skaits_struktura!E41</f>
        <v>2234</v>
      </c>
      <c r="G53" s="69">
        <f>Iedzivotaju_skaits_struktura!F41</f>
        <v>3848</v>
      </c>
      <c r="H53" s="69">
        <f>PFI_2026!H54</f>
        <v>1801.32</v>
      </c>
      <c r="I53" s="71">
        <f t="shared" si="0"/>
        <v>946.84351159174491</v>
      </c>
      <c r="J53" s="71">
        <f t="shared" si="20"/>
        <v>33935.246400000004</v>
      </c>
      <c r="K53" s="229">
        <f t="shared" si="2"/>
        <v>510.62493848992716</v>
      </c>
      <c r="L53" s="251">
        <f t="shared" si="3"/>
        <v>10396909.863384314</v>
      </c>
      <c r="M53" s="69">
        <f t="shared" si="4"/>
        <v>-202.48181270462709</v>
      </c>
      <c r="N53" s="69">
        <f t="shared" si="5"/>
        <v>121.48908762277625</v>
      </c>
      <c r="O53" s="138">
        <f t="shared" si="6"/>
        <v>4122762.1233901028</v>
      </c>
      <c r="P53" s="148">
        <f t="shared" si="7"/>
        <v>14519671.986774417</v>
      </c>
      <c r="Q53" s="163">
        <f t="shared" si="8"/>
        <v>427.86405071673255</v>
      </c>
      <c r="R53" s="148">
        <f t="shared" si="9"/>
        <v>6931273.2422562093</v>
      </c>
      <c r="S53" s="152">
        <f t="shared" si="10"/>
        <v>204.24997539597086</v>
      </c>
      <c r="T53" s="153">
        <f t="shared" si="11"/>
        <v>21450945.229030624</v>
      </c>
      <c r="U53" s="252">
        <f t="shared" si="12"/>
        <v>632.1140261127033</v>
      </c>
      <c r="V53" s="144">
        <f t="shared" si="13"/>
        <v>22196215.229634497</v>
      </c>
      <c r="W53" s="153">
        <f t="shared" si="14"/>
        <v>711543.73163012008</v>
      </c>
      <c r="X53" s="139">
        <f t="shared" si="15"/>
        <v>20.967690148556574</v>
      </c>
      <c r="Y53" s="167">
        <f t="shared" si="16"/>
        <v>4834305.8550202232</v>
      </c>
      <c r="Z53" s="180">
        <f t="shared" si="17"/>
        <v>22162488.960660748</v>
      </c>
      <c r="AA53" s="152">
        <f t="shared" si="18"/>
        <v>653.08171626126</v>
      </c>
      <c r="AB53" s="139">
        <f t="shared" si="19"/>
        <v>1210.9987957303288</v>
      </c>
      <c r="AD53" s="35"/>
      <c r="AE53" s="35"/>
      <c r="AF53" s="35"/>
    </row>
    <row r="54" spans="1:32" ht="15" customHeight="1">
      <c r="A54" s="15">
        <v>38</v>
      </c>
      <c r="B54" s="75" t="s">
        <v>30</v>
      </c>
      <c r="C54" s="69">
        <f>Vertetie_ienemumi!I43</f>
        <v>32574609.632267661</v>
      </c>
      <c r="D54" s="69">
        <f>Iedzivotaju_skaits_struktura!C42</f>
        <v>36598</v>
      </c>
      <c r="E54" s="69">
        <f>Iedzivotaju_skaits_struktura!D42</f>
        <v>2225</v>
      </c>
      <c r="F54" s="69">
        <f>Iedzivotaju_skaits_struktura!E42</f>
        <v>4164</v>
      </c>
      <c r="G54" s="69">
        <f>Iedzivotaju_skaits_struktura!F42</f>
        <v>8162</v>
      </c>
      <c r="H54" s="69">
        <f>PFI_2026!H55</f>
        <v>2750.78</v>
      </c>
      <c r="I54" s="71">
        <f t="shared" si="0"/>
        <v>890.06529406709819</v>
      </c>
      <c r="J54" s="71">
        <f t="shared" si="20"/>
        <v>65600.205600000001</v>
      </c>
      <c r="K54" s="229">
        <f t="shared" si="2"/>
        <v>496.56261492368952</v>
      </c>
      <c r="L54" s="251">
        <f t="shared" si="3"/>
        <v>19544765.779360596</v>
      </c>
      <c r="M54" s="69">
        <f t="shared" si="4"/>
        <v>-216.54413627086473</v>
      </c>
      <c r="N54" s="69">
        <f t="shared" si="5"/>
        <v>129.92648176251882</v>
      </c>
      <c r="O54" s="138">
        <f t="shared" si="6"/>
        <v>8523203.9165058844</v>
      </c>
      <c r="P54" s="148">
        <f t="shared" si="7"/>
        <v>28067969.69586648</v>
      </c>
      <c r="Q54" s="163">
        <f t="shared" si="8"/>
        <v>427.86405071673249</v>
      </c>
      <c r="R54" s="148">
        <f t="shared" si="9"/>
        <v>13029843.852907065</v>
      </c>
      <c r="S54" s="152">
        <f t="shared" si="10"/>
        <v>198.62504596947582</v>
      </c>
      <c r="T54" s="153">
        <f t="shared" si="11"/>
        <v>41097813.548773542</v>
      </c>
      <c r="U54" s="252">
        <f t="shared" si="12"/>
        <v>626.48909668620831</v>
      </c>
      <c r="V54" s="144">
        <f t="shared" si="13"/>
        <v>43829982.408954084</v>
      </c>
      <c r="W54" s="153">
        <f t="shared" si="14"/>
        <v>1405057.0747264852</v>
      </c>
      <c r="X54" s="139">
        <f t="shared" si="15"/>
        <v>21.418485839722507</v>
      </c>
      <c r="Y54" s="167">
        <f t="shared" si="16"/>
        <v>9928260.9912323691</v>
      </c>
      <c r="Z54" s="180">
        <f t="shared" si="17"/>
        <v>42502870.623500034</v>
      </c>
      <c r="AA54" s="152">
        <f t="shared" si="18"/>
        <v>647.90758252593093</v>
      </c>
      <c r="AB54" s="139">
        <f t="shared" si="19"/>
        <v>1161.3440795535284</v>
      </c>
      <c r="AD54" s="35"/>
      <c r="AE54" s="35"/>
      <c r="AF54" s="35"/>
    </row>
    <row r="55" spans="1:32" ht="15" customHeight="1">
      <c r="A55" s="15">
        <v>39</v>
      </c>
      <c r="B55" s="75" t="s">
        <v>31</v>
      </c>
      <c r="C55" s="69">
        <f>Vertetie_ienemumi!I44</f>
        <v>46528147.732502297</v>
      </c>
      <c r="D55" s="69">
        <f>Iedzivotaju_skaits_struktura!C43</f>
        <v>45959</v>
      </c>
      <c r="E55" s="69">
        <f>Iedzivotaju_skaits_struktura!D43</f>
        <v>2923</v>
      </c>
      <c r="F55" s="69">
        <f>Iedzivotaju_skaits_struktura!E43</f>
        <v>5771</v>
      </c>
      <c r="G55" s="69">
        <f>Iedzivotaju_skaits_struktura!F43</f>
        <v>9382</v>
      </c>
      <c r="H55" s="69">
        <f>PFI_2026!H56</f>
        <v>2450.2199999999998</v>
      </c>
      <c r="I55" s="71">
        <f t="shared" si="0"/>
        <v>1012.3838145412715</v>
      </c>
      <c r="J55" s="71">
        <f t="shared" si="20"/>
        <v>82279.294399999984</v>
      </c>
      <c r="K55" s="229">
        <f t="shared" si="2"/>
        <v>565.49035904836717</v>
      </c>
      <c r="L55" s="251">
        <f t="shared" si="3"/>
        <v>27916888.639501378</v>
      </c>
      <c r="M55" s="69">
        <f t="shared" si="4"/>
        <v>-147.61639214618708</v>
      </c>
      <c r="N55" s="69">
        <f t="shared" si="5"/>
        <v>88.569835287712252</v>
      </c>
      <c r="O55" s="138">
        <f t="shared" si="6"/>
        <v>7287463.5525971837</v>
      </c>
      <c r="P55" s="148">
        <f t="shared" si="7"/>
        <v>35204352.192098558</v>
      </c>
      <c r="Q55" s="163">
        <f t="shared" si="8"/>
        <v>427.86405071673249</v>
      </c>
      <c r="R55" s="148">
        <f t="shared" si="9"/>
        <v>18611259.093000919</v>
      </c>
      <c r="S55" s="152">
        <f t="shared" si="10"/>
        <v>226.19614361934686</v>
      </c>
      <c r="T55" s="153">
        <f t="shared" si="11"/>
        <v>53815611.285099477</v>
      </c>
      <c r="U55" s="252">
        <f t="shared" si="12"/>
        <v>654.06019433607935</v>
      </c>
      <c r="V55" s="144">
        <f t="shared" si="13"/>
        <v>49302587.317382671</v>
      </c>
      <c r="W55" s="153">
        <f t="shared" si="14"/>
        <v>1580492.2864504035</v>
      </c>
      <c r="X55" s="139">
        <f t="shared" si="15"/>
        <v>19.208870202105231</v>
      </c>
      <c r="Y55" s="167">
        <f t="shared" si="16"/>
        <v>8867955.8390475865</v>
      </c>
      <c r="Z55" s="180">
        <f t="shared" si="17"/>
        <v>55396103.571549885</v>
      </c>
      <c r="AA55" s="152">
        <f t="shared" si="18"/>
        <v>673.26906453818469</v>
      </c>
      <c r="AB55" s="139">
        <f t="shared" si="19"/>
        <v>1205.33744362475</v>
      </c>
      <c r="AD55" s="35"/>
      <c r="AE55" s="35"/>
      <c r="AF55" s="35"/>
    </row>
    <row r="56" spans="1:32" ht="15" customHeight="1">
      <c r="A56" s="15">
        <v>40</v>
      </c>
      <c r="B56" s="75" t="s">
        <v>32</v>
      </c>
      <c r="C56" s="69">
        <f>Vertetie_ienemumi!I45</f>
        <v>6442153.0598280476</v>
      </c>
      <c r="D56" s="69">
        <f>Iedzivotaju_skaits_struktura!C44</f>
        <v>8280</v>
      </c>
      <c r="E56" s="69">
        <f>Iedzivotaju_skaits_struktura!D44</f>
        <v>452</v>
      </c>
      <c r="F56" s="69">
        <f>Iedzivotaju_skaits_struktura!E44</f>
        <v>939</v>
      </c>
      <c r="G56" s="69">
        <f>Iedzivotaju_skaits_struktura!F44</f>
        <v>2085</v>
      </c>
      <c r="H56" s="69">
        <f>PFI_2026!H57</f>
        <v>908.83</v>
      </c>
      <c r="I56" s="71">
        <f t="shared" si="0"/>
        <v>778.03780915797677</v>
      </c>
      <c r="J56" s="71">
        <f t="shared" si="20"/>
        <v>15323.141599999999</v>
      </c>
      <c r="K56" s="105">
        <f t="shared" si="2"/>
        <v>420.41986088727708</v>
      </c>
      <c r="L56" s="251">
        <f t="shared" si="3"/>
        <v>3865291.8358968282</v>
      </c>
      <c r="M56" s="69">
        <f t="shared" si="4"/>
        <v>-292.68689030727717</v>
      </c>
      <c r="N56" s="69">
        <f t="shared" si="5"/>
        <v>175.61213418436628</v>
      </c>
      <c r="O56" s="138">
        <f t="shared" si="6"/>
        <v>2690929.5987852449</v>
      </c>
      <c r="P56" s="148">
        <f t="shared" si="7"/>
        <v>6556221.4346820731</v>
      </c>
      <c r="Q56" s="163">
        <f t="shared" si="8"/>
        <v>427.86405071673249</v>
      </c>
      <c r="R56" s="148">
        <f t="shared" si="9"/>
        <v>2576861.2239312194</v>
      </c>
      <c r="S56" s="152">
        <f t="shared" si="10"/>
        <v>168.16794435491084</v>
      </c>
      <c r="T56" s="153">
        <f t="shared" si="11"/>
        <v>9133082.6586132925</v>
      </c>
      <c r="U56" s="252">
        <f t="shared" si="12"/>
        <v>596.03199507164334</v>
      </c>
      <c r="V56" s="144">
        <f t="shared" si="13"/>
        <v>11404717.571593782</v>
      </c>
      <c r="W56" s="153">
        <f t="shared" si="14"/>
        <v>365600.85650300607</v>
      </c>
      <c r="X56" s="139">
        <f t="shared" si="15"/>
        <v>23.85939293956574</v>
      </c>
      <c r="Y56" s="167">
        <f t="shared" si="16"/>
        <v>3056530.4552882509</v>
      </c>
      <c r="Z56" s="180">
        <f t="shared" si="17"/>
        <v>9498683.5151162986</v>
      </c>
      <c r="AA56" s="152">
        <f t="shared" si="18"/>
        <v>619.89138801120907</v>
      </c>
      <c r="AB56" s="139">
        <f t="shared" si="19"/>
        <v>1147.1839994101811</v>
      </c>
      <c r="AD56" s="35"/>
      <c r="AE56" s="35"/>
      <c r="AF56" s="35"/>
    </row>
    <row r="57" spans="1:32" ht="15" customHeight="1">
      <c r="A57" s="15">
        <v>41</v>
      </c>
      <c r="B57" s="75" t="s">
        <v>79</v>
      </c>
      <c r="C57" s="69">
        <f>Vertetie_ienemumi!I46</f>
        <v>55701538.749398969</v>
      </c>
      <c r="D57" s="69">
        <f>Iedzivotaju_skaits_struktura!C45</f>
        <v>53009</v>
      </c>
      <c r="E57" s="69">
        <f>Iedzivotaju_skaits_struktura!D45</f>
        <v>3576</v>
      </c>
      <c r="F57" s="69">
        <f>Iedzivotaju_skaits_struktura!E45</f>
        <v>6692</v>
      </c>
      <c r="G57" s="69">
        <f>Iedzivotaju_skaits_struktura!F45</f>
        <v>11278</v>
      </c>
      <c r="H57" s="69">
        <f>PFI_2026!H58</f>
        <v>2947.9</v>
      </c>
      <c r="I57" s="71">
        <f t="shared" si="0"/>
        <v>1050.7939925182322</v>
      </c>
      <c r="J57" s="71">
        <f t="shared" si="20"/>
        <v>96019.288</v>
      </c>
      <c r="K57" s="229">
        <f t="shared" si="2"/>
        <v>580.10780864568551</v>
      </c>
      <c r="L57" s="251">
        <f t="shared" si="3"/>
        <v>33420923.249639381</v>
      </c>
      <c r="M57" s="69">
        <f t="shared" si="4"/>
        <v>-132.99894254886874</v>
      </c>
      <c r="N57" s="69">
        <f t="shared" si="5"/>
        <v>79.799365529321236</v>
      </c>
      <c r="O57" s="138">
        <f t="shared" si="6"/>
        <v>7662278.2609771686</v>
      </c>
      <c r="P57" s="148">
        <f t="shared" si="7"/>
        <v>41083201.510616548</v>
      </c>
      <c r="Q57" s="163">
        <f t="shared" si="8"/>
        <v>427.86405071673255</v>
      </c>
      <c r="R57" s="148">
        <f t="shared" si="9"/>
        <v>22280615.499759588</v>
      </c>
      <c r="S57" s="152">
        <f t="shared" si="10"/>
        <v>232.04312345827421</v>
      </c>
      <c r="T57" s="153">
        <f t="shared" si="11"/>
        <v>63363817.01037614</v>
      </c>
      <c r="U57" s="252">
        <f t="shared" si="12"/>
        <v>659.90717417500684</v>
      </c>
      <c r="V57" s="144">
        <f t="shared" si="13"/>
        <v>56132173.670072153</v>
      </c>
      <c r="W57" s="153">
        <f t="shared" si="14"/>
        <v>1799428.2315476902</v>
      </c>
      <c r="X57" s="139">
        <f t="shared" si="15"/>
        <v>18.74027884426398</v>
      </c>
      <c r="Y57" s="167">
        <f t="shared" si="16"/>
        <v>9461706.4925248586</v>
      </c>
      <c r="Z57" s="180">
        <f t="shared" si="17"/>
        <v>65163245.241923824</v>
      </c>
      <c r="AA57" s="152">
        <f t="shared" si="18"/>
        <v>678.64745301927076</v>
      </c>
      <c r="AB57" s="139">
        <f t="shared" si="19"/>
        <v>1229.2864464887816</v>
      </c>
      <c r="AD57" s="35"/>
      <c r="AE57" s="35"/>
      <c r="AF57" s="35"/>
    </row>
    <row r="58" spans="1:32" ht="15" customHeight="1">
      <c r="A58" s="341">
        <v>42</v>
      </c>
      <c r="B58" s="78" t="s">
        <v>33</v>
      </c>
      <c r="C58" s="70">
        <f>Vertetie_ienemumi!I47</f>
        <v>10427281.796946986</v>
      </c>
      <c r="D58" s="70">
        <f>Iedzivotaju_skaits_struktura!C46</f>
        <v>10761</v>
      </c>
      <c r="E58" s="70">
        <f>Iedzivotaju_skaits_struktura!D46</f>
        <v>603</v>
      </c>
      <c r="F58" s="70">
        <f>Iedzivotaju_skaits_struktura!E46</f>
        <v>1282</v>
      </c>
      <c r="G58" s="70">
        <f>Iedzivotaju_skaits_struktura!F46</f>
        <v>2302</v>
      </c>
      <c r="H58" s="70">
        <f>PFI_2026!H59</f>
        <v>2458.62</v>
      </c>
      <c r="I58" s="72">
        <f t="shared" si="0"/>
        <v>968.9881792535067</v>
      </c>
      <c r="J58" s="72">
        <f t="shared" si="20"/>
        <v>21791.922399999999</v>
      </c>
      <c r="K58" s="231">
        <f t="shared" si="2"/>
        <v>478.49297577101254</v>
      </c>
      <c r="L58" s="253">
        <f t="shared" si="3"/>
        <v>6256369.078168191</v>
      </c>
      <c r="M58" s="70">
        <f t="shared" si="4"/>
        <v>-234.61377542354171</v>
      </c>
      <c r="N58" s="70">
        <f t="shared" si="5"/>
        <v>140.76826525412503</v>
      </c>
      <c r="O58" s="140">
        <f t="shared" si="6"/>
        <v>3067611.1128005087</v>
      </c>
      <c r="P58" s="149">
        <f t="shared" si="7"/>
        <v>9323980.1909686998</v>
      </c>
      <c r="Q58" s="164">
        <f t="shared" si="8"/>
        <v>427.86405071673255</v>
      </c>
      <c r="R58" s="149">
        <f t="shared" si="9"/>
        <v>4170912.7187787946</v>
      </c>
      <c r="S58" s="154">
        <f t="shared" si="10"/>
        <v>191.39719030840504</v>
      </c>
      <c r="T58" s="155">
        <f t="shared" si="11"/>
        <v>13494892.909747494</v>
      </c>
      <c r="U58" s="254">
        <f t="shared" si="12"/>
        <v>619.26124102513756</v>
      </c>
      <c r="V58" s="145">
        <f t="shared" si="13"/>
        <v>14953781.044812797</v>
      </c>
      <c r="W58" s="155">
        <f t="shared" si="14"/>
        <v>479373.12990188843</v>
      </c>
      <c r="X58" s="141">
        <f t="shared" si="15"/>
        <v>21.997743985261643</v>
      </c>
      <c r="Y58" s="168">
        <f t="shared" si="16"/>
        <v>3546984.2427023971</v>
      </c>
      <c r="Z58" s="181">
        <f t="shared" si="17"/>
        <v>13974266.039649382</v>
      </c>
      <c r="AA58" s="154">
        <f t="shared" si="18"/>
        <v>641.25898501039921</v>
      </c>
      <c r="AB58" s="141">
        <f t="shared" si="19"/>
        <v>1298.6029216289733</v>
      </c>
      <c r="AD58" s="35"/>
      <c r="AE58" s="35"/>
      <c r="AF58" s="35"/>
    </row>
    <row r="59" spans="1:32" ht="14">
      <c r="G59" s="226"/>
    </row>
    <row r="60" spans="1:32" ht="15.5">
      <c r="B60" s="2"/>
      <c r="D60" s="35"/>
      <c r="E60" s="35"/>
      <c r="F60" s="35"/>
      <c r="G60" s="35"/>
      <c r="H60" s="35"/>
    </row>
    <row r="61" spans="1:32">
      <c r="C61" s="54"/>
      <c r="D61" s="54"/>
      <c r="E61" s="54"/>
      <c r="F61" s="54"/>
      <c r="G61" s="54"/>
      <c r="H61" s="54"/>
      <c r="I61" s="54"/>
      <c r="J61" s="54"/>
      <c r="K61" s="54"/>
    </row>
  </sheetData>
  <sheetProtection formatCells="0" formatColumns="0" formatRows="0" insertColumns="0" insertRows="0" insertHyperlinks="0" deleteColumns="0" deleteRows="0"/>
  <mergeCells count="24">
    <mergeCell ref="M4:O4"/>
    <mergeCell ref="L12:U12"/>
    <mergeCell ref="V12:X12"/>
    <mergeCell ref="Y12:AB12"/>
    <mergeCell ref="M7:O7"/>
    <mergeCell ref="B9:D9"/>
    <mergeCell ref="E9:F9"/>
    <mergeCell ref="H9:J9"/>
    <mergeCell ref="D12:H12"/>
    <mergeCell ref="K5:K6"/>
    <mergeCell ref="B6:D6"/>
    <mergeCell ref="E6:F6"/>
    <mergeCell ref="B7:D7"/>
    <mergeCell ref="E7:F7"/>
    <mergeCell ref="H7:J8"/>
    <mergeCell ref="K7:K8"/>
    <mergeCell ref="B8:D8"/>
    <mergeCell ref="E8:F8"/>
    <mergeCell ref="B4:D4"/>
    <mergeCell ref="E4:F4"/>
    <mergeCell ref="H4:J4"/>
    <mergeCell ref="B5:D5"/>
    <mergeCell ref="E5:F5"/>
    <mergeCell ref="H5:J6"/>
  </mergeCells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8"/>
  <sheetViews>
    <sheetView zoomScaleNormal="100" workbookViewId="0">
      <pane xSplit="2" ySplit="2" topLeftCell="C34" activePane="bottomRight" state="frozen"/>
      <selection activeCell="AA32" sqref="AA32"/>
      <selection pane="topRight" activeCell="AA32" sqref="AA32"/>
      <selection pane="bottomLeft" activeCell="AA32" sqref="AA32"/>
      <selection pane="bottomRight" activeCell="C60" sqref="C60"/>
    </sheetView>
  </sheetViews>
  <sheetFormatPr defaultRowHeight="14"/>
  <cols>
    <col min="1" max="1" width="6.81640625" style="13" customWidth="1"/>
    <col min="2" max="2" width="22.1796875" style="14" customWidth="1"/>
    <col min="3" max="3" width="15.54296875" style="8" customWidth="1"/>
    <col min="4" max="8" width="14.81640625" style="1" customWidth="1"/>
    <col min="9" max="9" width="15.81640625" style="8" customWidth="1"/>
    <col min="10" max="10" width="15.54296875" customWidth="1"/>
    <col min="11" max="11" width="16.81640625" customWidth="1"/>
  </cols>
  <sheetData>
    <row r="1" spans="1:11" ht="15">
      <c r="H1" s="174"/>
    </row>
    <row r="2" spans="1:11" ht="18">
      <c r="A2" s="409" t="s">
        <v>166</v>
      </c>
      <c r="B2" s="410"/>
      <c r="C2" s="410"/>
      <c r="D2" s="410"/>
      <c r="E2" s="410"/>
      <c r="F2" s="410"/>
      <c r="G2" s="410"/>
      <c r="H2" s="410"/>
      <c r="I2" s="410"/>
      <c r="J2" s="109"/>
    </row>
    <row r="3" spans="1:11" ht="15" customHeight="1">
      <c r="B3" s="38"/>
      <c r="C3" s="21"/>
      <c r="D3" s="21"/>
      <c r="E3" s="21"/>
      <c r="F3" s="21"/>
      <c r="G3" s="21"/>
      <c r="H3" s="21"/>
      <c r="I3" s="21"/>
    </row>
    <row r="4" spans="1:11" ht="28">
      <c r="A4" s="221"/>
      <c r="B4" s="222"/>
      <c r="C4" s="220" t="s">
        <v>76</v>
      </c>
      <c r="D4" s="112" t="s">
        <v>73</v>
      </c>
      <c r="E4" s="57" t="s">
        <v>42</v>
      </c>
      <c r="F4" s="57" t="s">
        <v>43</v>
      </c>
      <c r="G4" s="58" t="s">
        <v>44</v>
      </c>
      <c r="H4" s="223" t="s">
        <v>45</v>
      </c>
      <c r="I4" s="223" t="s">
        <v>75</v>
      </c>
      <c r="K4" s="291"/>
    </row>
    <row r="5" spans="1:11" ht="23.4" customHeight="1">
      <c r="A5" s="201"/>
      <c r="B5" s="202" t="s">
        <v>34</v>
      </c>
      <c r="C5" s="113">
        <f t="shared" ref="C5:H5" si="0">SUM(C6:C47)</f>
        <v>2329511738</v>
      </c>
      <c r="D5" s="196">
        <f t="shared" si="0"/>
        <v>99921577</v>
      </c>
      <c r="E5" s="196">
        <f t="shared" si="0"/>
        <v>55272238</v>
      </c>
      <c r="F5" s="196">
        <f t="shared" si="0"/>
        <v>1703345</v>
      </c>
      <c r="G5" s="196">
        <f t="shared" si="0"/>
        <v>21978774</v>
      </c>
      <c r="H5" s="196">
        <f t="shared" si="0"/>
        <v>178875934</v>
      </c>
      <c r="I5" s="113">
        <f>C5+H5</f>
        <v>2508387672</v>
      </c>
      <c r="J5" s="200"/>
      <c r="K5" s="21"/>
    </row>
    <row r="6" spans="1:11" ht="15.5">
      <c r="A6" s="59">
        <v>1</v>
      </c>
      <c r="B6" s="280" t="s">
        <v>52</v>
      </c>
      <c r="C6" s="281">
        <f>IIN_ienemumi!G12</f>
        <v>59766977.49483908</v>
      </c>
      <c r="D6" s="110">
        <v>776618</v>
      </c>
      <c r="E6" s="110">
        <v>1311531</v>
      </c>
      <c r="F6" s="110">
        <v>9650</v>
      </c>
      <c r="G6" s="217">
        <v>474106</v>
      </c>
      <c r="H6" s="285">
        <f>SUM(D6:G6)</f>
        <v>2571905</v>
      </c>
      <c r="I6" s="286">
        <f>C6+H6</f>
        <v>62338882.49483908</v>
      </c>
    </row>
    <row r="7" spans="1:11" ht="15.5">
      <c r="A7" s="48">
        <v>2</v>
      </c>
      <c r="B7" s="85" t="s">
        <v>55</v>
      </c>
      <c r="C7" s="282">
        <f>IIN_ienemumi!G13</f>
        <v>64630888.369688272</v>
      </c>
      <c r="D7" s="109">
        <v>1256286</v>
      </c>
      <c r="E7" s="109">
        <v>1275882</v>
      </c>
      <c r="F7" s="109">
        <v>29638</v>
      </c>
      <c r="G7" s="218">
        <v>620378</v>
      </c>
      <c r="H7" s="287">
        <f t="shared" ref="H7:H47" si="1">SUM(D7:G7)</f>
        <v>3182184</v>
      </c>
      <c r="I7" s="288">
        <f t="shared" ref="I7:I47" si="2">C7+H7</f>
        <v>67813072.369688272</v>
      </c>
    </row>
    <row r="8" spans="1:11" ht="15.5">
      <c r="A8" s="48">
        <v>3</v>
      </c>
      <c r="B8" s="85" t="s">
        <v>56</v>
      </c>
      <c r="C8" s="282">
        <f>IIN_ienemumi!G14</f>
        <v>86843788.667290241</v>
      </c>
      <c r="D8" s="109">
        <v>6116351</v>
      </c>
      <c r="E8" s="109">
        <v>2445036</v>
      </c>
      <c r="F8" s="109">
        <v>14944</v>
      </c>
      <c r="G8" s="218">
        <v>1240895</v>
      </c>
      <c r="H8" s="287">
        <f t="shared" si="1"/>
        <v>9817226</v>
      </c>
      <c r="I8" s="288">
        <f t="shared" si="2"/>
        <v>96661014.667290241</v>
      </c>
    </row>
    <row r="9" spans="1:11" ht="15.5">
      <c r="A9" s="48">
        <v>4</v>
      </c>
      <c r="B9" s="85" t="s">
        <v>57</v>
      </c>
      <c r="C9" s="282">
        <f>IIN_ienemumi!G15</f>
        <v>62099385.331546754</v>
      </c>
      <c r="D9" s="109">
        <v>1506435</v>
      </c>
      <c r="E9" s="109">
        <v>1615322</v>
      </c>
      <c r="F9" s="109">
        <v>94425</v>
      </c>
      <c r="G9" s="218">
        <v>503955</v>
      </c>
      <c r="H9" s="287">
        <f t="shared" si="1"/>
        <v>3720137</v>
      </c>
      <c r="I9" s="288">
        <f t="shared" si="2"/>
        <v>65819522.331546754</v>
      </c>
    </row>
    <row r="10" spans="1:11" ht="15.5">
      <c r="A10" s="48">
        <v>5</v>
      </c>
      <c r="B10" s="85" t="s">
        <v>58</v>
      </c>
      <c r="C10" s="282">
        <f>IIN_ienemumi!G16</f>
        <v>22002417.118025769</v>
      </c>
      <c r="D10" s="109">
        <v>317908</v>
      </c>
      <c r="E10" s="109">
        <v>309438</v>
      </c>
      <c r="F10" s="109">
        <v>2594</v>
      </c>
      <c r="G10" s="218">
        <v>156674</v>
      </c>
      <c r="H10" s="287">
        <f t="shared" si="1"/>
        <v>786614</v>
      </c>
      <c r="I10" s="288">
        <f t="shared" si="2"/>
        <v>22789031.118025769</v>
      </c>
    </row>
    <row r="11" spans="1:11" ht="15.5">
      <c r="A11" s="48">
        <v>6</v>
      </c>
      <c r="B11" s="85" t="s">
        <v>53</v>
      </c>
      <c r="C11" s="282">
        <f>IIN_ienemumi!G17</f>
        <v>955224010.63514268</v>
      </c>
      <c r="D11" s="109">
        <v>38415072</v>
      </c>
      <c r="E11" s="109">
        <v>34508386</v>
      </c>
      <c r="F11" s="109">
        <v>421408</v>
      </c>
      <c r="G11" s="218">
        <v>11657402</v>
      </c>
      <c r="H11" s="287">
        <f t="shared" si="1"/>
        <v>85002268</v>
      </c>
      <c r="I11" s="288">
        <f t="shared" si="2"/>
        <v>1040226278.6351427</v>
      </c>
    </row>
    <row r="12" spans="1:11" ht="15.5">
      <c r="A12" s="48">
        <v>7</v>
      </c>
      <c r="B12" s="85" t="s">
        <v>54</v>
      </c>
      <c r="C12" s="282">
        <f>IIN_ienemumi!G18</f>
        <v>33705317.43923559</v>
      </c>
      <c r="D12" s="109">
        <v>1462193</v>
      </c>
      <c r="E12" s="109">
        <v>1246628</v>
      </c>
      <c r="F12" s="109">
        <v>207853</v>
      </c>
      <c r="G12" s="218">
        <v>287947</v>
      </c>
      <c r="H12" s="287">
        <f t="shared" si="1"/>
        <v>3204621</v>
      </c>
      <c r="I12" s="288">
        <f t="shared" si="2"/>
        <v>36909938.43923559</v>
      </c>
    </row>
    <row r="13" spans="1:11" ht="15.5">
      <c r="A13" s="48">
        <v>8</v>
      </c>
      <c r="B13" s="85" t="s">
        <v>2</v>
      </c>
      <c r="C13" s="282">
        <f>IIN_ienemumi!G19</f>
        <v>27034485.504532877</v>
      </c>
      <c r="D13" s="109">
        <v>1128424</v>
      </c>
      <c r="E13" s="109">
        <v>245659</v>
      </c>
      <c r="F13" s="109">
        <v>54120</v>
      </c>
      <c r="G13" s="218">
        <v>115446</v>
      </c>
      <c r="H13" s="287">
        <f t="shared" si="1"/>
        <v>1543649</v>
      </c>
      <c r="I13" s="288">
        <f t="shared" si="2"/>
        <v>28578134.504532877</v>
      </c>
    </row>
    <row r="14" spans="1:11" ht="15.5">
      <c r="A14" s="48">
        <v>9</v>
      </c>
      <c r="B14" s="85" t="s">
        <v>3</v>
      </c>
      <c r="C14" s="282">
        <f>IIN_ienemumi!G20</f>
        <v>10656433.962643266</v>
      </c>
      <c r="D14" s="109">
        <v>572517</v>
      </c>
      <c r="E14" s="109">
        <v>105164</v>
      </c>
      <c r="F14" s="109">
        <v>6479</v>
      </c>
      <c r="G14" s="218">
        <v>47340</v>
      </c>
      <c r="H14" s="287">
        <f t="shared" si="1"/>
        <v>731500</v>
      </c>
      <c r="I14" s="288">
        <f t="shared" si="2"/>
        <v>11387933.962643266</v>
      </c>
    </row>
    <row r="15" spans="1:11" ht="15.5">
      <c r="A15" s="48">
        <v>10</v>
      </c>
      <c r="B15" s="85" t="s">
        <v>77</v>
      </c>
      <c r="C15" s="282">
        <f>IIN_ienemumi!G21</f>
        <v>15126887.793543492</v>
      </c>
      <c r="D15" s="109">
        <v>986439</v>
      </c>
      <c r="E15" s="109">
        <v>185741</v>
      </c>
      <c r="F15" s="109">
        <v>22127</v>
      </c>
      <c r="G15" s="218">
        <v>72314</v>
      </c>
      <c r="H15" s="287">
        <f t="shared" si="1"/>
        <v>1266621</v>
      </c>
      <c r="I15" s="288">
        <f t="shared" si="2"/>
        <v>16393508.793543492</v>
      </c>
    </row>
    <row r="16" spans="1:11" ht="15.5">
      <c r="A16" s="48">
        <v>11</v>
      </c>
      <c r="B16" s="85" t="s">
        <v>4</v>
      </c>
      <c r="C16" s="282">
        <f>IIN_ienemumi!G22</f>
        <v>42599717.900076807</v>
      </c>
      <c r="D16" s="109">
        <v>1868647</v>
      </c>
      <c r="E16" s="109">
        <v>333458</v>
      </c>
      <c r="F16" s="109">
        <v>1222</v>
      </c>
      <c r="G16" s="218">
        <v>466872</v>
      </c>
      <c r="H16" s="287">
        <f t="shared" si="1"/>
        <v>2670199</v>
      </c>
      <c r="I16" s="288">
        <f t="shared" si="2"/>
        <v>45269916.900076807</v>
      </c>
    </row>
    <row r="17" spans="1:9" ht="15.5">
      <c r="A17" s="48">
        <v>12</v>
      </c>
      <c r="B17" s="85" t="s">
        <v>5</v>
      </c>
      <c r="C17" s="282">
        <f>IIN_ienemumi!G23</f>
        <v>12315459.95568043</v>
      </c>
      <c r="D17" s="109">
        <v>743982</v>
      </c>
      <c r="E17" s="109">
        <v>71940</v>
      </c>
      <c r="F17" s="109">
        <v>4104</v>
      </c>
      <c r="G17" s="218">
        <v>41914</v>
      </c>
      <c r="H17" s="287">
        <f t="shared" si="1"/>
        <v>861940</v>
      </c>
      <c r="I17" s="288">
        <f t="shared" si="2"/>
        <v>13177399.95568043</v>
      </c>
    </row>
    <row r="18" spans="1:9" ht="15.5">
      <c r="A18" s="48">
        <v>13</v>
      </c>
      <c r="B18" s="85" t="s">
        <v>6</v>
      </c>
      <c r="C18" s="282">
        <f>IIN_ienemumi!G24</f>
        <v>39672476.787503317</v>
      </c>
      <c r="D18" s="109">
        <v>2957998</v>
      </c>
      <c r="E18" s="109">
        <v>348022</v>
      </c>
      <c r="F18" s="109">
        <v>11846</v>
      </c>
      <c r="G18" s="218">
        <v>208238</v>
      </c>
      <c r="H18" s="287">
        <f t="shared" si="1"/>
        <v>3526104</v>
      </c>
      <c r="I18" s="288">
        <f t="shared" si="2"/>
        <v>43198580.787503317</v>
      </c>
    </row>
    <row r="19" spans="1:9" ht="15.5">
      <c r="A19" s="48">
        <v>14</v>
      </c>
      <c r="B19" s="85" t="s">
        <v>7</v>
      </c>
      <c r="C19" s="282">
        <f>IIN_ienemumi!G25</f>
        <v>41250826.640587255</v>
      </c>
      <c r="D19" s="109">
        <v>1513498</v>
      </c>
      <c r="E19" s="109">
        <v>565274</v>
      </c>
      <c r="F19" s="109">
        <v>31623</v>
      </c>
      <c r="G19" s="218">
        <v>256330</v>
      </c>
      <c r="H19" s="287">
        <f t="shared" si="1"/>
        <v>2366725</v>
      </c>
      <c r="I19" s="288">
        <f t="shared" si="2"/>
        <v>43617551.640587255</v>
      </c>
    </row>
    <row r="20" spans="1:9" ht="15.5">
      <c r="A20" s="48">
        <v>15</v>
      </c>
      <c r="B20" s="85" t="s">
        <v>78</v>
      </c>
      <c r="C20" s="282">
        <f>IIN_ienemumi!G26</f>
        <v>28824852.017649397</v>
      </c>
      <c r="D20" s="109">
        <v>2175454</v>
      </c>
      <c r="E20" s="109">
        <v>252302</v>
      </c>
      <c r="F20" s="109">
        <v>30035</v>
      </c>
      <c r="G20" s="218">
        <v>134656</v>
      </c>
      <c r="H20" s="287">
        <f t="shared" si="1"/>
        <v>2592447</v>
      </c>
      <c r="I20" s="288">
        <f t="shared" si="2"/>
        <v>31417299.017649397</v>
      </c>
    </row>
    <row r="21" spans="1:9" ht="15.5">
      <c r="A21" s="48">
        <v>16</v>
      </c>
      <c r="B21" s="85" t="s">
        <v>8</v>
      </c>
      <c r="C21" s="282">
        <f>IIN_ienemumi!G27</f>
        <v>27272969.311148237</v>
      </c>
      <c r="D21" s="109">
        <v>2529871</v>
      </c>
      <c r="E21" s="109">
        <v>418258</v>
      </c>
      <c r="F21" s="109">
        <v>12084</v>
      </c>
      <c r="G21" s="218">
        <v>119435</v>
      </c>
      <c r="H21" s="287">
        <f t="shared" si="1"/>
        <v>3079648</v>
      </c>
      <c r="I21" s="288">
        <f t="shared" si="2"/>
        <v>30352617.311148237</v>
      </c>
    </row>
    <row r="22" spans="1:9" ht="15.5">
      <c r="A22" s="48">
        <v>17</v>
      </c>
      <c r="B22" s="85" t="s">
        <v>9</v>
      </c>
      <c r="C22" s="282">
        <f>IIN_ienemumi!G28</f>
        <v>15929013.869798971</v>
      </c>
      <c r="D22" s="109">
        <v>832782</v>
      </c>
      <c r="E22" s="109">
        <v>151519</v>
      </c>
      <c r="F22" s="109">
        <v>15270</v>
      </c>
      <c r="G22" s="218">
        <v>60476</v>
      </c>
      <c r="H22" s="287">
        <f t="shared" si="1"/>
        <v>1060047</v>
      </c>
      <c r="I22" s="288">
        <f t="shared" si="2"/>
        <v>16989060.869798973</v>
      </c>
    </row>
    <row r="23" spans="1:9" ht="15.5">
      <c r="A23" s="48">
        <v>18</v>
      </c>
      <c r="B23" s="85" t="s">
        <v>11</v>
      </c>
      <c r="C23" s="282">
        <f>IIN_ienemumi!G29</f>
        <v>36491841.132134601</v>
      </c>
      <c r="D23" s="109">
        <v>2777763</v>
      </c>
      <c r="E23" s="109">
        <v>259425</v>
      </c>
      <c r="F23" s="109">
        <v>9017</v>
      </c>
      <c r="G23" s="218">
        <v>183291</v>
      </c>
      <c r="H23" s="287">
        <f t="shared" si="1"/>
        <v>3229496</v>
      </c>
      <c r="I23" s="288">
        <f t="shared" si="2"/>
        <v>39721337.132134601</v>
      </c>
    </row>
    <row r="24" spans="1:9" ht="15.5">
      <c r="A24" s="48">
        <v>19</v>
      </c>
      <c r="B24" s="85" t="s">
        <v>10</v>
      </c>
      <c r="C24" s="282">
        <f>IIN_ienemumi!G30</f>
        <v>33503280.174112927</v>
      </c>
      <c r="D24" s="109">
        <v>1401960</v>
      </c>
      <c r="E24" s="109">
        <v>336332</v>
      </c>
      <c r="F24" s="109">
        <v>40728</v>
      </c>
      <c r="G24" s="218">
        <v>136121</v>
      </c>
      <c r="H24" s="287">
        <f t="shared" si="1"/>
        <v>1915141</v>
      </c>
      <c r="I24" s="288">
        <f t="shared" si="2"/>
        <v>35418421.174112931</v>
      </c>
    </row>
    <row r="25" spans="1:9" ht="15.5">
      <c r="A25" s="48">
        <v>20</v>
      </c>
      <c r="B25" s="85" t="s">
        <v>12</v>
      </c>
      <c r="C25" s="282">
        <f>IIN_ienemumi!G31</f>
        <v>11088513.638140639</v>
      </c>
      <c r="D25" s="109">
        <v>834877</v>
      </c>
      <c r="E25" s="109">
        <v>87559</v>
      </c>
      <c r="F25" s="109">
        <v>4151</v>
      </c>
      <c r="G25" s="218">
        <v>55918</v>
      </c>
      <c r="H25" s="287">
        <f t="shared" si="1"/>
        <v>982505</v>
      </c>
      <c r="I25" s="288">
        <f t="shared" si="2"/>
        <v>12071018.638140639</v>
      </c>
    </row>
    <row r="26" spans="1:9" ht="15.5">
      <c r="A26" s="48">
        <v>21</v>
      </c>
      <c r="B26" s="85" t="s">
        <v>13</v>
      </c>
      <c r="C26" s="282">
        <f>IIN_ienemumi!G32</f>
        <v>21574774.618925795</v>
      </c>
      <c r="D26" s="109">
        <v>1453308</v>
      </c>
      <c r="E26" s="109">
        <v>245104</v>
      </c>
      <c r="F26" s="109">
        <v>17644</v>
      </c>
      <c r="G26" s="218">
        <v>100750</v>
      </c>
      <c r="H26" s="287">
        <f t="shared" si="1"/>
        <v>1816806</v>
      </c>
      <c r="I26" s="288">
        <f t="shared" si="2"/>
        <v>23391580.618925795</v>
      </c>
    </row>
    <row r="27" spans="1:9" ht="15.5">
      <c r="A27" s="48">
        <v>22</v>
      </c>
      <c r="B27" s="85" t="s">
        <v>14</v>
      </c>
      <c r="C27" s="282">
        <f>IIN_ienemumi!G33</f>
        <v>53092220.753449008</v>
      </c>
      <c r="D27" s="109">
        <v>1538765</v>
      </c>
      <c r="E27" s="109">
        <v>880354</v>
      </c>
      <c r="F27" s="109">
        <v>1510</v>
      </c>
      <c r="G27" s="218">
        <v>489579</v>
      </c>
      <c r="H27" s="287">
        <f t="shared" si="1"/>
        <v>2910208</v>
      </c>
      <c r="I27" s="288">
        <f t="shared" si="2"/>
        <v>56002428.753449008</v>
      </c>
    </row>
    <row r="28" spans="1:9" ht="15.5">
      <c r="A28" s="48">
        <v>23</v>
      </c>
      <c r="B28" s="85" t="s">
        <v>15</v>
      </c>
      <c r="C28" s="282">
        <f>IIN_ienemumi!G34</f>
        <v>25818843.105397888</v>
      </c>
      <c r="D28" s="109">
        <v>1429939</v>
      </c>
      <c r="E28" s="109">
        <v>243644</v>
      </c>
      <c r="F28" s="109">
        <v>13512</v>
      </c>
      <c r="G28" s="218">
        <v>166852</v>
      </c>
      <c r="H28" s="287">
        <f t="shared" si="1"/>
        <v>1853947</v>
      </c>
      <c r="I28" s="288">
        <f t="shared" si="2"/>
        <v>27672790.105397888</v>
      </c>
    </row>
    <row r="29" spans="1:9" ht="15.5">
      <c r="A29" s="48">
        <v>24</v>
      </c>
      <c r="B29" s="85" t="s">
        <v>16</v>
      </c>
      <c r="C29" s="282">
        <f>IIN_ienemumi!G35</f>
        <v>8891559.7721871249</v>
      </c>
      <c r="D29" s="109">
        <v>272512</v>
      </c>
      <c r="E29" s="109">
        <v>62956</v>
      </c>
      <c r="F29" s="109">
        <v>6707</v>
      </c>
      <c r="G29" s="218">
        <v>34632</v>
      </c>
      <c r="H29" s="287">
        <f t="shared" si="1"/>
        <v>376807</v>
      </c>
      <c r="I29" s="288">
        <f t="shared" si="2"/>
        <v>9268366.7721871249</v>
      </c>
    </row>
    <row r="30" spans="1:9" ht="15.5">
      <c r="A30" s="48">
        <v>25</v>
      </c>
      <c r="B30" s="85" t="s">
        <v>17</v>
      </c>
      <c r="C30" s="282">
        <f>IIN_ienemumi!G36</f>
        <v>13524288.657968268</v>
      </c>
      <c r="D30" s="109">
        <v>800332</v>
      </c>
      <c r="E30" s="109">
        <v>93658</v>
      </c>
      <c r="F30" s="109">
        <v>4678</v>
      </c>
      <c r="G30" s="218">
        <v>56717</v>
      </c>
      <c r="H30" s="287">
        <f t="shared" si="1"/>
        <v>955385</v>
      </c>
      <c r="I30" s="288">
        <f t="shared" si="2"/>
        <v>14479673.657968268</v>
      </c>
    </row>
    <row r="31" spans="1:9" ht="15.5">
      <c r="A31" s="48">
        <v>26</v>
      </c>
      <c r="B31" s="85" t="s">
        <v>18</v>
      </c>
      <c r="C31" s="282">
        <f>IIN_ienemumi!G37</f>
        <v>25642939.174255531</v>
      </c>
      <c r="D31" s="109">
        <v>1449923</v>
      </c>
      <c r="E31" s="109">
        <v>263694</v>
      </c>
      <c r="F31" s="109">
        <v>24286</v>
      </c>
      <c r="G31" s="218">
        <v>104821</v>
      </c>
      <c r="H31" s="287">
        <f t="shared" si="1"/>
        <v>1842724</v>
      </c>
      <c r="I31" s="288">
        <f t="shared" si="2"/>
        <v>27485663.174255531</v>
      </c>
    </row>
    <row r="32" spans="1:9" ht="15.5">
      <c r="A32" s="48">
        <v>27</v>
      </c>
      <c r="B32" s="85" t="s">
        <v>19</v>
      </c>
      <c r="C32" s="282">
        <f>IIN_ienemumi!G38</f>
        <v>86437620.233629912</v>
      </c>
      <c r="D32" s="109">
        <v>2982902</v>
      </c>
      <c r="E32" s="109">
        <v>1687157</v>
      </c>
      <c r="F32" s="109">
        <v>83654</v>
      </c>
      <c r="G32" s="218">
        <v>740115</v>
      </c>
      <c r="H32" s="287">
        <f t="shared" si="1"/>
        <v>5493828</v>
      </c>
      <c r="I32" s="288">
        <f t="shared" si="2"/>
        <v>91931448.233629912</v>
      </c>
    </row>
    <row r="33" spans="1:9" ht="15.5">
      <c r="A33" s="48">
        <v>28</v>
      </c>
      <c r="B33" s="85" t="s">
        <v>20</v>
      </c>
      <c r="C33" s="282">
        <f>IIN_ienemumi!G39</f>
        <v>76158961.078040138</v>
      </c>
      <c r="D33" s="109">
        <v>2182630</v>
      </c>
      <c r="E33" s="109">
        <v>659130</v>
      </c>
      <c r="F33" s="109">
        <v>43118</v>
      </c>
      <c r="G33" s="218">
        <v>583319</v>
      </c>
      <c r="H33" s="287">
        <f t="shared" si="1"/>
        <v>3468197</v>
      </c>
      <c r="I33" s="288">
        <f t="shared" si="2"/>
        <v>79627158.078040138</v>
      </c>
    </row>
    <row r="34" spans="1:9" ht="15.5">
      <c r="A34" s="48">
        <v>29</v>
      </c>
      <c r="B34" s="85" t="s">
        <v>21</v>
      </c>
      <c r="C34" s="282">
        <f>IIN_ienemumi!G40</f>
        <v>27606552.515039518</v>
      </c>
      <c r="D34" s="109">
        <v>815730</v>
      </c>
      <c r="E34" s="109">
        <v>364870</v>
      </c>
      <c r="F34" s="109">
        <v>17938</v>
      </c>
      <c r="G34" s="218">
        <v>247218</v>
      </c>
      <c r="H34" s="287">
        <f t="shared" si="1"/>
        <v>1445756</v>
      </c>
      <c r="I34" s="288">
        <f t="shared" si="2"/>
        <v>29052308.515039518</v>
      </c>
    </row>
    <row r="35" spans="1:9" ht="15.5">
      <c r="A35" s="48">
        <v>30</v>
      </c>
      <c r="B35" s="85" t="s">
        <v>22</v>
      </c>
      <c r="C35" s="282">
        <f>IIN_ienemumi!G41</f>
        <v>11105604.132825799</v>
      </c>
      <c r="D35" s="109">
        <v>589534</v>
      </c>
      <c r="E35" s="109">
        <v>81577</v>
      </c>
      <c r="F35" s="109">
        <v>33694</v>
      </c>
      <c r="G35" s="218">
        <v>45855</v>
      </c>
      <c r="H35" s="287">
        <f t="shared" si="1"/>
        <v>750660</v>
      </c>
      <c r="I35" s="288">
        <f t="shared" si="2"/>
        <v>11856264.132825799</v>
      </c>
    </row>
    <row r="36" spans="1:9" ht="15.5">
      <c r="A36" s="48">
        <v>31</v>
      </c>
      <c r="B36" s="85" t="s">
        <v>23</v>
      </c>
      <c r="C36" s="282">
        <f>IIN_ienemumi!G42</f>
        <v>17216132.350600377</v>
      </c>
      <c r="D36" s="109">
        <v>1106370</v>
      </c>
      <c r="E36" s="109">
        <v>91790</v>
      </c>
      <c r="F36" s="109">
        <v>38094</v>
      </c>
      <c r="G36" s="218">
        <v>67042</v>
      </c>
      <c r="H36" s="287">
        <f t="shared" si="1"/>
        <v>1303296</v>
      </c>
      <c r="I36" s="288">
        <f t="shared" si="2"/>
        <v>18519428.350600377</v>
      </c>
    </row>
    <row r="37" spans="1:9" ht="15.5">
      <c r="A37" s="48">
        <v>32</v>
      </c>
      <c r="B37" s="85" t="s">
        <v>24</v>
      </c>
      <c r="C37" s="282">
        <f>IIN_ienemumi!G43</f>
        <v>63299997.134389028</v>
      </c>
      <c r="D37" s="109">
        <v>2255618</v>
      </c>
      <c r="E37" s="109">
        <v>1116730</v>
      </c>
      <c r="F37" s="109">
        <v>22450</v>
      </c>
      <c r="G37" s="218">
        <v>687322</v>
      </c>
      <c r="H37" s="287">
        <f t="shared" si="1"/>
        <v>4082120</v>
      </c>
      <c r="I37" s="288">
        <f t="shared" si="2"/>
        <v>67382117.134389028</v>
      </c>
    </row>
    <row r="38" spans="1:9" ht="15.5">
      <c r="A38" s="48">
        <v>33</v>
      </c>
      <c r="B38" s="85" t="s">
        <v>25</v>
      </c>
      <c r="C38" s="282">
        <f>IIN_ienemumi!G44</f>
        <v>33238465.438080706</v>
      </c>
      <c r="D38" s="109">
        <v>711202</v>
      </c>
      <c r="E38" s="109">
        <v>512018</v>
      </c>
      <c r="F38" s="109">
        <v>14912</v>
      </c>
      <c r="G38" s="218">
        <v>299338</v>
      </c>
      <c r="H38" s="287">
        <f t="shared" si="1"/>
        <v>1537470</v>
      </c>
      <c r="I38" s="288">
        <f t="shared" si="2"/>
        <v>34775935.438080706</v>
      </c>
    </row>
    <row r="39" spans="1:9" ht="15.5">
      <c r="A39" s="48">
        <v>34</v>
      </c>
      <c r="B39" s="85" t="s">
        <v>26</v>
      </c>
      <c r="C39" s="282">
        <f>IIN_ienemumi!G45</f>
        <v>24211529.783024717</v>
      </c>
      <c r="D39" s="109">
        <v>1513731</v>
      </c>
      <c r="E39" s="109">
        <v>400320</v>
      </c>
      <c r="F39" s="109">
        <v>29904</v>
      </c>
      <c r="G39" s="218">
        <v>114617</v>
      </c>
      <c r="H39" s="287">
        <f t="shared" si="1"/>
        <v>2058572</v>
      </c>
      <c r="I39" s="288">
        <f t="shared" si="2"/>
        <v>26270101.783024717</v>
      </c>
    </row>
    <row r="40" spans="1:9" ht="15.5">
      <c r="A40" s="48">
        <v>35</v>
      </c>
      <c r="B40" s="85" t="s">
        <v>27</v>
      </c>
      <c r="C40" s="282">
        <f>IIN_ienemumi!G46</f>
        <v>17311137.080553323</v>
      </c>
      <c r="D40" s="109">
        <v>977966</v>
      </c>
      <c r="E40" s="109">
        <v>116616</v>
      </c>
      <c r="F40" s="109">
        <v>28646</v>
      </c>
      <c r="G40" s="218">
        <v>177700</v>
      </c>
      <c r="H40" s="287">
        <f t="shared" si="1"/>
        <v>1300928</v>
      </c>
      <c r="I40" s="288">
        <f t="shared" si="2"/>
        <v>18612065.080553323</v>
      </c>
    </row>
    <row r="41" spans="1:9" ht="15.5">
      <c r="A41" s="48">
        <v>36</v>
      </c>
      <c r="B41" s="85" t="s">
        <v>28</v>
      </c>
      <c r="C41" s="282">
        <f>IIN_ienemumi!G47</f>
        <v>40654813.351727217</v>
      </c>
      <c r="D41" s="109">
        <v>1363802</v>
      </c>
      <c r="E41" s="109">
        <v>528684</v>
      </c>
      <c r="F41" s="109">
        <v>76795</v>
      </c>
      <c r="G41" s="218">
        <v>283813</v>
      </c>
      <c r="H41" s="287">
        <f t="shared" si="1"/>
        <v>2253094</v>
      </c>
      <c r="I41" s="288">
        <f t="shared" si="2"/>
        <v>42907907.351727217</v>
      </c>
    </row>
    <row r="42" spans="1:9" ht="15.5">
      <c r="A42" s="48">
        <v>37</v>
      </c>
      <c r="B42" s="85" t="s">
        <v>29</v>
      </c>
      <c r="C42" s="282">
        <f>IIN_ienemumi!G48</f>
        <v>16326807.105640523</v>
      </c>
      <c r="D42" s="109">
        <v>789245</v>
      </c>
      <c r="E42" s="109">
        <v>132997</v>
      </c>
      <c r="F42" s="109">
        <v>11166</v>
      </c>
      <c r="G42" s="218">
        <v>67968</v>
      </c>
      <c r="H42" s="287">
        <f t="shared" si="1"/>
        <v>1001376</v>
      </c>
      <c r="I42" s="288">
        <f t="shared" si="2"/>
        <v>17328183.105640523</v>
      </c>
    </row>
    <row r="43" spans="1:9" ht="15.5">
      <c r="A43" s="48">
        <v>38</v>
      </c>
      <c r="B43" s="85" t="s">
        <v>30</v>
      </c>
      <c r="C43" s="282">
        <f>IIN_ienemumi!G49</f>
        <v>30300938.632267661</v>
      </c>
      <c r="D43" s="109">
        <v>1689297</v>
      </c>
      <c r="E43" s="109">
        <v>367381</v>
      </c>
      <c r="F43" s="109">
        <v>60869</v>
      </c>
      <c r="G43" s="218">
        <v>156124</v>
      </c>
      <c r="H43" s="287">
        <f t="shared" si="1"/>
        <v>2273671</v>
      </c>
      <c r="I43" s="288">
        <f t="shared" si="2"/>
        <v>32574609.632267661</v>
      </c>
    </row>
    <row r="44" spans="1:9" ht="15.5">
      <c r="A44" s="48">
        <v>39</v>
      </c>
      <c r="B44" s="85" t="s">
        <v>31</v>
      </c>
      <c r="C44" s="282">
        <f>IIN_ienemumi!G50</f>
        <v>43080735.732502297</v>
      </c>
      <c r="D44" s="109">
        <v>2650677</v>
      </c>
      <c r="E44" s="109">
        <v>478061</v>
      </c>
      <c r="F44" s="109">
        <v>20232</v>
      </c>
      <c r="G44" s="218">
        <v>298442</v>
      </c>
      <c r="H44" s="287">
        <f t="shared" si="1"/>
        <v>3447412</v>
      </c>
      <c r="I44" s="288">
        <f t="shared" si="2"/>
        <v>46528147.732502297</v>
      </c>
    </row>
    <row r="45" spans="1:9" ht="15.5">
      <c r="A45" s="48">
        <v>40</v>
      </c>
      <c r="B45" s="85" t="s">
        <v>32</v>
      </c>
      <c r="C45" s="282">
        <f>IIN_ienemumi!G51</f>
        <v>6038558.0598280476</v>
      </c>
      <c r="D45" s="109">
        <v>308438</v>
      </c>
      <c r="E45" s="109">
        <v>65122</v>
      </c>
      <c r="F45" s="109">
        <v>114</v>
      </c>
      <c r="G45" s="218">
        <v>29921</v>
      </c>
      <c r="H45" s="287">
        <f t="shared" si="1"/>
        <v>403595</v>
      </c>
      <c r="I45" s="288">
        <f t="shared" si="2"/>
        <v>6442153.0598280476</v>
      </c>
    </row>
    <row r="46" spans="1:9" ht="15.5">
      <c r="A46" s="48">
        <v>41</v>
      </c>
      <c r="B46" s="85" t="s">
        <v>79</v>
      </c>
      <c r="C46" s="282">
        <f>IIN_ienemumi!G52</f>
        <v>52637078.749398969</v>
      </c>
      <c r="D46" s="109">
        <v>1889346</v>
      </c>
      <c r="E46" s="109">
        <v>717747</v>
      </c>
      <c r="F46" s="109">
        <v>113618</v>
      </c>
      <c r="G46" s="218">
        <v>343749</v>
      </c>
      <c r="H46" s="287">
        <f t="shared" si="1"/>
        <v>3064460</v>
      </c>
      <c r="I46" s="288">
        <f t="shared" si="2"/>
        <v>55701538.749398969</v>
      </c>
    </row>
    <row r="47" spans="1:9" ht="15.5">
      <c r="A47" s="48">
        <v>42</v>
      </c>
      <c r="B47" s="283" t="s">
        <v>33</v>
      </c>
      <c r="C47" s="284">
        <f>IIN_ienemumi!G53</f>
        <v>9302636.7969469856</v>
      </c>
      <c r="D47" s="111">
        <v>975235</v>
      </c>
      <c r="E47" s="111">
        <v>89752</v>
      </c>
      <c r="F47" s="111">
        <v>16486</v>
      </c>
      <c r="G47" s="219">
        <v>43172</v>
      </c>
      <c r="H47" s="289">
        <f t="shared" si="1"/>
        <v>1124645</v>
      </c>
      <c r="I47" s="290">
        <f t="shared" si="2"/>
        <v>10427281.796946986</v>
      </c>
    </row>
    <row r="48" spans="1:9">
      <c r="A48" s="97"/>
      <c r="B48" s="172" t="s">
        <v>125</v>
      </c>
      <c r="C48" s="173">
        <f t="shared" ref="C48:I48" si="3">SUM(C6:C47)</f>
        <v>2329511738</v>
      </c>
      <c r="D48" s="173">
        <f t="shared" si="3"/>
        <v>99921577</v>
      </c>
      <c r="E48" s="173">
        <f t="shared" si="3"/>
        <v>55272238</v>
      </c>
      <c r="F48" s="173">
        <f t="shared" si="3"/>
        <v>1703345</v>
      </c>
      <c r="G48" s="173">
        <f t="shared" si="3"/>
        <v>21978774</v>
      </c>
      <c r="H48" s="173">
        <f t="shared" si="3"/>
        <v>178875934</v>
      </c>
      <c r="I48" s="173">
        <f t="shared" si="3"/>
        <v>2508387672</v>
      </c>
    </row>
  </sheetData>
  <sheetProtection formatCells="0" formatColumns="0" formatRows="0" insertColumns="0" insertRows="0" insertHyperlinks="0" deleteColumns="0" deleteRows="0"/>
  <mergeCells count="1">
    <mergeCell ref="A2:I2"/>
  </mergeCells>
  <phoneticPr fontId="11" type="noConversion"/>
  <pageMargins left="0.75" right="0.75" top="1" bottom="1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55"/>
  <sheetViews>
    <sheetView topLeftCell="A20" workbookViewId="0">
      <selection activeCell="N13" sqref="N13"/>
    </sheetView>
  </sheetViews>
  <sheetFormatPr defaultRowHeight="15.5"/>
  <cols>
    <col min="1" max="1" width="6.6328125" style="2" customWidth="1"/>
    <col min="2" max="2" width="21.81640625" style="2" customWidth="1"/>
    <col min="3" max="3" width="28.81640625" style="2" customWidth="1"/>
    <col min="4" max="4" width="19" customWidth="1"/>
    <col min="5" max="5" width="3.54296875" customWidth="1"/>
    <col min="6" max="6" width="21.453125" customWidth="1"/>
    <col min="7" max="7" width="22.453125" customWidth="1"/>
    <col min="13" max="13" width="15.81640625" customWidth="1"/>
  </cols>
  <sheetData>
    <row r="1" spans="1:13" ht="13" customHeight="1"/>
    <row r="2" spans="1:13" ht="26.4" customHeight="1">
      <c r="A2" s="415" t="s">
        <v>165</v>
      </c>
      <c r="B2" s="416"/>
      <c r="C2" s="416"/>
      <c r="D2" s="416"/>
      <c r="E2" s="400"/>
      <c r="F2" s="400"/>
      <c r="G2" s="400"/>
    </row>
    <row r="3" spans="1:13" ht="15" customHeight="1">
      <c r="A3" s="413"/>
      <c r="B3" s="414"/>
      <c r="C3" s="414"/>
      <c r="D3" s="414"/>
    </row>
    <row r="4" spans="1:13" ht="20" customHeight="1">
      <c r="A4" s="4"/>
      <c r="B4" s="430" t="s">
        <v>175</v>
      </c>
      <c r="C4" s="431"/>
      <c r="D4" s="121">
        <v>2920151000</v>
      </c>
      <c r="L4" s="182"/>
      <c r="M4" s="118"/>
    </row>
    <row r="5" spans="1:13" s="6" customFormat="1" ht="20" customHeight="1">
      <c r="A5" s="10"/>
      <c r="B5" s="417" t="s">
        <v>176</v>
      </c>
      <c r="C5" s="418"/>
      <c r="D5" s="292">
        <v>0.78</v>
      </c>
      <c r="M5" s="183"/>
    </row>
    <row r="6" spans="1:13" s="6" customFormat="1" ht="20" customHeight="1">
      <c r="A6" s="10"/>
      <c r="B6" s="419" t="s">
        <v>177</v>
      </c>
      <c r="C6" s="418"/>
      <c r="D6" s="293">
        <f>D4*D5</f>
        <v>2277717780</v>
      </c>
      <c r="F6" s="35"/>
      <c r="G6"/>
    </row>
    <row r="7" spans="1:13" s="6" customFormat="1" ht="20" customHeight="1">
      <c r="A7" s="10"/>
      <c r="B7" s="411" t="s">
        <v>178</v>
      </c>
      <c r="C7" s="412"/>
      <c r="D7" s="216">
        <v>51793958</v>
      </c>
      <c r="G7" s="294"/>
    </row>
    <row r="8" spans="1:13" s="6" customFormat="1" ht="15" customHeight="1">
      <c r="A8" s="10"/>
      <c r="B8" s="10"/>
      <c r="C8" s="185"/>
      <c r="D8" s="185"/>
      <c r="E8" s="204"/>
    </row>
    <row r="9" spans="1:13" s="6" customFormat="1">
      <c r="A9" s="10"/>
      <c r="B9" s="10"/>
      <c r="C9" s="10"/>
    </row>
    <row r="10" spans="1:13" ht="63.75" customHeight="1" thickBot="1">
      <c r="A10" s="23" t="s">
        <v>0</v>
      </c>
      <c r="B10" s="23" t="s">
        <v>1</v>
      </c>
      <c r="C10" s="23" t="s">
        <v>46</v>
      </c>
      <c r="D10" s="23" t="s">
        <v>168</v>
      </c>
      <c r="F10" s="258" t="s">
        <v>167</v>
      </c>
      <c r="G10" s="210" t="s">
        <v>173</v>
      </c>
    </row>
    <row r="11" spans="1:13" ht="15" customHeight="1" thickBot="1">
      <c r="A11" s="116"/>
      <c r="B11" s="119" t="s">
        <v>34</v>
      </c>
      <c r="C11" s="120">
        <f>SUM(C12:C53)</f>
        <v>99.999999999999957</v>
      </c>
      <c r="D11" s="121">
        <f>SUM(D12:D53)</f>
        <v>2277717779.999999</v>
      </c>
      <c r="F11" s="209">
        <f>SUM(F12:F53)</f>
        <v>51793957.999999978</v>
      </c>
      <c r="G11" s="211">
        <f>SUM(G12:G53)</f>
        <v>2329511738</v>
      </c>
    </row>
    <row r="12" spans="1:13">
      <c r="A12" s="3">
        <v>1</v>
      </c>
      <c r="B12" s="87" t="s">
        <v>52</v>
      </c>
      <c r="C12" s="117">
        <f>IIN_SK_koeficienti!H9</f>
        <v>2.5656439725069582</v>
      </c>
      <c r="D12" s="12">
        <f t="shared" ref="D12:D53" si="0">$D$6*C12/100</f>
        <v>58438128.933289297</v>
      </c>
      <c r="F12" s="207">
        <f t="shared" ref="F12:F53" si="1">$D$7*C12/100</f>
        <v>1328848.5615497855</v>
      </c>
      <c r="G12" s="213">
        <f>D12+F12</f>
        <v>59766977.49483908</v>
      </c>
    </row>
    <row r="13" spans="1:13">
      <c r="A13" s="3">
        <v>2</v>
      </c>
      <c r="B13" s="85" t="s">
        <v>55</v>
      </c>
      <c r="C13" s="11">
        <f>IIN_SK_koeficienti!H10</f>
        <v>2.7744392661947717</v>
      </c>
      <c r="D13" s="12">
        <f t="shared" si="0"/>
        <v>63193896.461419843</v>
      </c>
      <c r="F13" s="208">
        <f t="shared" si="1"/>
        <v>1436991.9082684282</v>
      </c>
      <c r="G13" s="214">
        <f t="shared" ref="G13:G53" si="2">D13+F13</f>
        <v>64630888.369688272</v>
      </c>
    </row>
    <row r="14" spans="1:13">
      <c r="A14" s="3">
        <v>3</v>
      </c>
      <c r="B14" s="85" t="s">
        <v>56</v>
      </c>
      <c r="C14" s="11">
        <f>IIN_SK_koeficienti!H11</f>
        <v>3.7279824458772586</v>
      </c>
      <c r="D14" s="12">
        <f t="shared" si="0"/>
        <v>84912919.005025193</v>
      </c>
      <c r="F14" s="208">
        <f t="shared" si="1"/>
        <v>1930869.66226504</v>
      </c>
      <c r="G14" s="214">
        <f t="shared" si="2"/>
        <v>86843788.667290241</v>
      </c>
    </row>
    <row r="15" spans="1:13">
      <c r="A15" s="3">
        <v>4</v>
      </c>
      <c r="B15" s="85" t="s">
        <v>57</v>
      </c>
      <c r="C15" s="11">
        <f>IIN_SK_koeficienti!H12</f>
        <v>2.6657682946410963</v>
      </c>
      <c r="D15" s="12">
        <f t="shared" si="0"/>
        <v>60718678.420643032</v>
      </c>
      <c r="F15" s="208">
        <f t="shared" si="1"/>
        <v>1380706.9109037255</v>
      </c>
      <c r="G15" s="214">
        <f t="shared" si="2"/>
        <v>62099385.331546754</v>
      </c>
    </row>
    <row r="16" spans="1:13">
      <c r="A16" s="3">
        <v>5</v>
      </c>
      <c r="B16" s="85" t="s">
        <v>58</v>
      </c>
      <c r="C16" s="11">
        <f>IIN_SK_koeficienti!H13</f>
        <v>0.94450767339407882</v>
      </c>
      <c r="D16" s="12">
        <f t="shared" si="0"/>
        <v>21513219.210361261</v>
      </c>
      <c r="F16" s="208">
        <f t="shared" si="1"/>
        <v>489197.90766450635</v>
      </c>
      <c r="G16" s="214">
        <f t="shared" si="2"/>
        <v>22002417.118025769</v>
      </c>
    </row>
    <row r="17" spans="1:7">
      <c r="A17" s="3">
        <v>6</v>
      </c>
      <c r="B17" s="85" t="s">
        <v>53</v>
      </c>
      <c r="C17" s="11">
        <f>IIN_SK_koeficienti!H14</f>
        <v>41.005331505873812</v>
      </c>
      <c r="D17" s="12">
        <f t="shared" si="0"/>
        <v>933985726.45722961</v>
      </c>
      <c r="F17" s="208">
        <f t="shared" si="1"/>
        <v>21238284.177913051</v>
      </c>
      <c r="G17" s="214">
        <f t="shared" si="2"/>
        <v>955224010.63514268</v>
      </c>
    </row>
    <row r="18" spans="1:7">
      <c r="A18" s="3">
        <v>7</v>
      </c>
      <c r="B18" s="85" t="s">
        <v>54</v>
      </c>
      <c r="C18" s="11">
        <f>IIN_SK_koeficienti!H15</f>
        <v>1.4468833485326527</v>
      </c>
      <c r="D18" s="12">
        <f t="shared" si="0"/>
        <v>32955919.285387598</v>
      </c>
      <c r="F18" s="208">
        <f t="shared" si="1"/>
        <v>749398.15384799568</v>
      </c>
      <c r="G18" s="214">
        <f t="shared" si="2"/>
        <v>33705317.43923559</v>
      </c>
    </row>
    <row r="19" spans="1:7">
      <c r="A19" s="3">
        <v>8</v>
      </c>
      <c r="B19" s="85" t="s">
        <v>2</v>
      </c>
      <c r="C19" s="11">
        <f>IIN_SK_koeficienti!H16</f>
        <v>1.1605215403526279</v>
      </c>
      <c r="D19" s="12">
        <f t="shared" si="0"/>
        <v>26433405.465341683</v>
      </c>
      <c r="F19" s="208">
        <f t="shared" si="1"/>
        <v>601080.03919119318</v>
      </c>
      <c r="G19" s="214">
        <f t="shared" si="2"/>
        <v>27034485.504532877</v>
      </c>
    </row>
    <row r="20" spans="1:7">
      <c r="A20" s="3">
        <v>9</v>
      </c>
      <c r="B20" s="85" t="s">
        <v>3</v>
      </c>
      <c r="C20" s="11">
        <f>IIN_SK_koeficienti!H17</f>
        <v>0.45745354225140489</v>
      </c>
      <c r="D20" s="12">
        <f t="shared" si="0"/>
        <v>10419500.667100061</v>
      </c>
      <c r="F20" s="208">
        <f t="shared" si="1"/>
        <v>236933.29554320491</v>
      </c>
      <c r="G20" s="214">
        <f t="shared" si="2"/>
        <v>10656433.962643266</v>
      </c>
    </row>
    <row r="21" spans="1:7">
      <c r="A21" s="3">
        <v>10</v>
      </c>
      <c r="B21" s="85" t="s">
        <v>77</v>
      </c>
      <c r="C21" s="11">
        <f>IIN_SK_koeficienti!H18</f>
        <v>0.64935872813118622</v>
      </c>
      <c r="D21" s="12">
        <f t="shared" si="0"/>
        <v>14790559.20662589</v>
      </c>
      <c r="F21" s="208">
        <f t="shared" si="1"/>
        <v>336328.58691760077</v>
      </c>
      <c r="G21" s="214">
        <f t="shared" si="2"/>
        <v>15126887.793543492</v>
      </c>
    </row>
    <row r="22" spans="1:7">
      <c r="A22" s="3">
        <v>11</v>
      </c>
      <c r="B22" s="85" t="s">
        <v>4</v>
      </c>
      <c r="C22" s="11">
        <f>IIN_SK_koeficienti!H19</f>
        <v>1.8286972847215941</v>
      </c>
      <c r="D22" s="12">
        <f t="shared" si="0"/>
        <v>41652563.196480967</v>
      </c>
      <c r="F22" s="208">
        <f t="shared" si="1"/>
        <v>947154.70359584282</v>
      </c>
      <c r="G22" s="214">
        <f t="shared" si="2"/>
        <v>42599717.900076807</v>
      </c>
    </row>
    <row r="23" spans="1:7">
      <c r="A23" s="3">
        <v>12</v>
      </c>
      <c r="B23" s="85" t="s">
        <v>5</v>
      </c>
      <c r="C23" s="11">
        <f>IIN_SK_koeficienti!H20</f>
        <v>0.52867129857237194</v>
      </c>
      <c r="D23" s="12">
        <f t="shared" si="0"/>
        <v>12041640.165339801</v>
      </c>
      <c r="F23" s="208">
        <f t="shared" si="1"/>
        <v>273819.79034062894</v>
      </c>
      <c r="G23" s="214">
        <f t="shared" si="2"/>
        <v>12315459.95568043</v>
      </c>
    </row>
    <row r="24" spans="1:7">
      <c r="A24" s="3">
        <v>13</v>
      </c>
      <c r="B24" s="85" t="s">
        <v>6</v>
      </c>
      <c r="C24" s="11">
        <f>IIN_SK_koeficienti!H21</f>
        <v>1.7030382865365634</v>
      </c>
      <c r="D24" s="12">
        <f t="shared" si="0"/>
        <v>38790405.85265065</v>
      </c>
      <c r="F24" s="208">
        <f t="shared" si="1"/>
        <v>882070.93485266727</v>
      </c>
      <c r="G24" s="214">
        <f t="shared" si="2"/>
        <v>39672476.787503317</v>
      </c>
    </row>
    <row r="25" spans="1:7">
      <c r="A25" s="3">
        <v>14</v>
      </c>
      <c r="B25" s="85" t="s">
        <v>7</v>
      </c>
      <c r="C25" s="11">
        <f>IIN_SK_koeficienti!H22</f>
        <v>1.7707928218469984</v>
      </c>
      <c r="D25" s="12">
        <f t="shared" si="0"/>
        <v>40333662.950172804</v>
      </c>
      <c r="F25" s="208">
        <f t="shared" si="1"/>
        <v>917163.69041444908</v>
      </c>
      <c r="G25" s="214">
        <f t="shared" si="2"/>
        <v>41250826.640587255</v>
      </c>
    </row>
    <row r="26" spans="1:7">
      <c r="A26" s="3">
        <v>15</v>
      </c>
      <c r="B26" s="85" t="s">
        <v>78</v>
      </c>
      <c r="C26" s="11">
        <f>IIN_SK_koeficienti!H23</f>
        <v>1.2373774103579724</v>
      </c>
      <c r="D26" s="12">
        <f t="shared" si="0"/>
        <v>28183965.2814271</v>
      </c>
      <c r="F26" s="208">
        <f t="shared" si="1"/>
        <v>640886.73622229591</v>
      </c>
      <c r="G26" s="214">
        <f t="shared" si="2"/>
        <v>28824852.017649397</v>
      </c>
    </row>
    <row r="27" spans="1:7">
      <c r="A27" s="3">
        <v>16</v>
      </c>
      <c r="B27" s="85" t="s">
        <v>8</v>
      </c>
      <c r="C27" s="11">
        <f>IIN_SK_koeficienti!H24</f>
        <v>1.1707590421743665</v>
      </c>
      <c r="D27" s="12">
        <f t="shared" si="0"/>
        <v>26666586.864563245</v>
      </c>
      <c r="F27" s="208">
        <f t="shared" si="1"/>
        <v>606382.44658499362</v>
      </c>
      <c r="G27" s="214">
        <f t="shared" si="2"/>
        <v>27272969.311148237</v>
      </c>
    </row>
    <row r="28" spans="1:7">
      <c r="A28" s="3">
        <v>17</v>
      </c>
      <c r="B28" s="85" t="s">
        <v>9</v>
      </c>
      <c r="C28" s="11">
        <f>IIN_SK_koeficienti!H25</f>
        <v>0.68379195562563733</v>
      </c>
      <c r="D28" s="12">
        <f t="shared" si="0"/>
        <v>15574850.95149485</v>
      </c>
      <c r="F28" s="208">
        <f t="shared" si="1"/>
        <v>354162.9183041213</v>
      </c>
      <c r="G28" s="214">
        <f t="shared" si="2"/>
        <v>15929013.869798971</v>
      </c>
    </row>
    <row r="29" spans="1:7">
      <c r="A29" s="3">
        <v>18</v>
      </c>
      <c r="B29" s="85" t="s">
        <v>11</v>
      </c>
      <c r="C29" s="11">
        <f>IIN_SK_koeficienti!H26</f>
        <v>1.5665017066393765</v>
      </c>
      <c r="D29" s="12">
        <f t="shared" si="0"/>
        <v>35680487.89612852</v>
      </c>
      <c r="F29" s="208">
        <f t="shared" si="1"/>
        <v>811353.2360060818</v>
      </c>
      <c r="G29" s="214">
        <f t="shared" si="2"/>
        <v>36491841.132134601</v>
      </c>
    </row>
    <row r="30" spans="1:7">
      <c r="A30" s="3">
        <v>19</v>
      </c>
      <c r="B30" s="85" t="s">
        <v>10</v>
      </c>
      <c r="C30" s="11">
        <f>IIN_SK_koeficienti!H27</f>
        <v>1.4382104038195203</v>
      </c>
      <c r="D30" s="12">
        <f t="shared" si="0"/>
        <v>32758374.081607014</v>
      </c>
      <c r="F30" s="208">
        <f t="shared" si="1"/>
        <v>744906.09250591276</v>
      </c>
      <c r="G30" s="214">
        <f t="shared" si="2"/>
        <v>33503280.174112927</v>
      </c>
    </row>
    <row r="31" spans="1:7">
      <c r="A31" s="3">
        <v>20</v>
      </c>
      <c r="B31" s="85" t="s">
        <v>12</v>
      </c>
      <c r="C31" s="11">
        <f>IIN_SK_koeficienti!H28</f>
        <v>0.47600162116635952</v>
      </c>
      <c r="D31" s="12">
        <f t="shared" si="0"/>
        <v>10841973.558394415</v>
      </c>
      <c r="F31" s="208">
        <f t="shared" si="1"/>
        <v>246540.07974622335</v>
      </c>
      <c r="G31" s="214">
        <f t="shared" si="2"/>
        <v>11088513.638140639</v>
      </c>
    </row>
    <row r="32" spans="1:7">
      <c r="A32" s="3">
        <v>21</v>
      </c>
      <c r="B32" s="85" t="s">
        <v>13</v>
      </c>
      <c r="C32" s="11">
        <f>IIN_SK_koeficienti!H29</f>
        <v>0.926150071149622</v>
      </c>
      <c r="D32" s="12">
        <f t="shared" si="0"/>
        <v>21095084.840057589</v>
      </c>
      <c r="F32" s="208">
        <f t="shared" si="1"/>
        <v>479689.77886820532</v>
      </c>
      <c r="G32" s="214">
        <f t="shared" si="2"/>
        <v>21574774.618925795</v>
      </c>
    </row>
    <row r="33" spans="1:7">
      <c r="A33" s="3">
        <v>22</v>
      </c>
      <c r="B33" s="85" t="s">
        <v>14</v>
      </c>
      <c r="C33" s="11">
        <f>IIN_SK_koeficienti!H30</f>
        <v>2.2791136823818401</v>
      </c>
      <c r="D33" s="12">
        <f t="shared" si="0"/>
        <v>51911777.570023902</v>
      </c>
      <c r="F33" s="208">
        <f t="shared" si="1"/>
        <v>1180443.1834251038</v>
      </c>
      <c r="G33" s="214">
        <f t="shared" si="2"/>
        <v>53092220.753449008</v>
      </c>
    </row>
    <row r="34" spans="1:7">
      <c r="A34" s="3">
        <v>23</v>
      </c>
      <c r="B34" s="85" t="s">
        <v>15</v>
      </c>
      <c r="C34" s="11">
        <f>IIN_SK_koeficienti!H31</f>
        <v>1.1083371113452569</v>
      </c>
      <c r="D34" s="12">
        <f t="shared" si="0"/>
        <v>25244791.447449312</v>
      </c>
      <c r="F34" s="208">
        <f t="shared" si="1"/>
        <v>574051.65794857556</v>
      </c>
      <c r="G34" s="214">
        <f t="shared" si="2"/>
        <v>25818843.105397888</v>
      </c>
    </row>
    <row r="35" spans="1:7">
      <c r="A35" s="3">
        <v>24</v>
      </c>
      <c r="B35" s="85" t="s">
        <v>16</v>
      </c>
      <c r="C35" s="11">
        <f>IIN_SK_koeficienti!H32</f>
        <v>0.38169199266713999</v>
      </c>
      <c r="D35" s="12">
        <f t="shared" si="0"/>
        <v>8693866.3818157427</v>
      </c>
      <c r="F35" s="208">
        <f t="shared" si="1"/>
        <v>197693.39037138157</v>
      </c>
      <c r="G35" s="214">
        <f t="shared" si="2"/>
        <v>8891559.7721871249</v>
      </c>
    </row>
    <row r="36" spans="1:7">
      <c r="A36" s="3">
        <v>25</v>
      </c>
      <c r="B36" s="85" t="s">
        <v>17</v>
      </c>
      <c r="C36" s="11">
        <f>IIN_SK_koeficienti!H33</f>
        <v>0.58056323294509493</v>
      </c>
      <c r="D36" s="12">
        <f t="shared" si="0"/>
        <v>13223591.980933243</v>
      </c>
      <c r="F36" s="208">
        <f t="shared" si="1"/>
        <v>300696.67703502462</v>
      </c>
      <c r="G36" s="214">
        <f t="shared" si="2"/>
        <v>13524288.657968268</v>
      </c>
    </row>
    <row r="37" spans="1:7">
      <c r="A37" s="3">
        <v>26</v>
      </c>
      <c r="B37" s="85" t="s">
        <v>18</v>
      </c>
      <c r="C37" s="11">
        <f>IIN_SK_koeficienti!H34</f>
        <v>1.1007860040349593</v>
      </c>
      <c r="D37" s="12">
        <f t="shared" si="0"/>
        <v>25072798.533655785</v>
      </c>
      <c r="F37" s="208">
        <f t="shared" si="1"/>
        <v>570140.64059974509</v>
      </c>
      <c r="G37" s="214">
        <f t="shared" si="2"/>
        <v>25642939.174255531</v>
      </c>
    </row>
    <row r="38" spans="1:7">
      <c r="A38" s="3">
        <v>27</v>
      </c>
      <c r="B38" s="85" t="s">
        <v>19</v>
      </c>
      <c r="C38" s="11">
        <f>IIN_SK_koeficienti!H35</f>
        <v>3.7105466705156354</v>
      </c>
      <c r="D38" s="12">
        <f t="shared" si="0"/>
        <v>84515781.24953264</v>
      </c>
      <c r="F38" s="208">
        <f t="shared" si="1"/>
        <v>1921838.9840972666</v>
      </c>
      <c r="G38" s="214">
        <f t="shared" si="2"/>
        <v>86437620.233629912</v>
      </c>
    </row>
    <row r="39" spans="1:7">
      <c r="A39" s="3">
        <v>28</v>
      </c>
      <c r="B39" s="85" t="s">
        <v>20</v>
      </c>
      <c r="C39" s="11">
        <f>IIN_SK_koeficienti!H36</f>
        <v>3.2693100376230055</v>
      </c>
      <c r="D39" s="12">
        <f t="shared" si="0"/>
        <v>74465656.01026389</v>
      </c>
      <c r="F39" s="208">
        <f t="shared" si="1"/>
        <v>1693305.0677762437</v>
      </c>
      <c r="G39" s="214">
        <f t="shared" si="2"/>
        <v>76158961.078040138</v>
      </c>
    </row>
    <row r="40" spans="1:7">
      <c r="A40" s="3">
        <v>29</v>
      </c>
      <c r="B40" s="85" t="s">
        <v>21</v>
      </c>
      <c r="C40" s="11">
        <f>IIN_SK_koeficienti!H37</f>
        <v>1.1850789186725068</v>
      </c>
      <c r="D40" s="12">
        <f t="shared" si="0"/>
        <v>26992753.237635426</v>
      </c>
      <c r="F40" s="208">
        <f t="shared" si="1"/>
        <v>613799.27740409237</v>
      </c>
      <c r="G40" s="214">
        <f t="shared" si="2"/>
        <v>27606552.515039518</v>
      </c>
    </row>
    <row r="41" spans="1:7">
      <c r="A41" s="3">
        <v>30</v>
      </c>
      <c r="B41" s="85" t="s">
        <v>22</v>
      </c>
      <c r="C41" s="11">
        <f>IIN_SK_koeficienti!H38</f>
        <v>0.47673527253228198</v>
      </c>
      <c r="D41" s="12">
        <f t="shared" si="0"/>
        <v>10858684.065999243</v>
      </c>
      <c r="F41" s="208">
        <f t="shared" si="1"/>
        <v>246920.06682655565</v>
      </c>
      <c r="G41" s="214">
        <f t="shared" si="2"/>
        <v>11105604.132825799</v>
      </c>
    </row>
    <row r="42" spans="1:7">
      <c r="A42" s="3">
        <v>31</v>
      </c>
      <c r="B42" s="85" t="s">
        <v>23</v>
      </c>
      <c r="C42" s="11">
        <f>IIN_SK_koeficienti!H39</f>
        <v>0.73904467059613399</v>
      </c>
      <c r="D42" s="12">
        <f t="shared" si="0"/>
        <v>16833351.864310578</v>
      </c>
      <c r="F42" s="208">
        <f t="shared" si="1"/>
        <v>382780.48628979997</v>
      </c>
      <c r="G42" s="214">
        <f t="shared" si="2"/>
        <v>17216132.350600377</v>
      </c>
    </row>
    <row r="43" spans="1:7">
      <c r="A43" s="3">
        <v>32</v>
      </c>
      <c r="B43" s="85" t="s">
        <v>24</v>
      </c>
      <c r="C43" s="11">
        <f>IIN_SK_koeficienti!H40</f>
        <v>2.7173074984689785</v>
      </c>
      <c r="D43" s="12">
        <f t="shared" si="0"/>
        <v>61892596.029901154</v>
      </c>
      <c r="F43" s="208">
        <f t="shared" si="1"/>
        <v>1407401.1044878734</v>
      </c>
      <c r="G43" s="214">
        <f t="shared" si="2"/>
        <v>63299997.134389028</v>
      </c>
    </row>
    <row r="44" spans="1:7">
      <c r="A44" s="3">
        <v>33</v>
      </c>
      <c r="B44" s="85" t="s">
        <v>25</v>
      </c>
      <c r="C44" s="11">
        <f>IIN_SK_koeficienti!H41</f>
        <v>1.4268425823266104</v>
      </c>
      <c r="D44" s="12">
        <f t="shared" si="0"/>
        <v>32499447.190264344</v>
      </c>
      <c r="F44" s="208">
        <f t="shared" si="1"/>
        <v>739018.24781635997</v>
      </c>
      <c r="G44" s="214">
        <f t="shared" si="2"/>
        <v>33238465.438080706</v>
      </c>
    </row>
    <row r="45" spans="1:7">
      <c r="A45" s="3">
        <v>34</v>
      </c>
      <c r="B45" s="85" t="s">
        <v>26</v>
      </c>
      <c r="C45" s="11">
        <f>IIN_SK_koeficienti!H42</f>
        <v>1.039339248138389</v>
      </c>
      <c r="D45" s="12">
        <f t="shared" si="0"/>
        <v>23673214.849366404</v>
      </c>
      <c r="F45" s="208">
        <f t="shared" si="1"/>
        <v>538314.93365831289</v>
      </c>
      <c r="G45" s="214">
        <f t="shared" si="2"/>
        <v>24211529.783024717</v>
      </c>
    </row>
    <row r="46" spans="1:7">
      <c r="A46" s="3">
        <v>35</v>
      </c>
      <c r="B46" s="85" t="s">
        <v>27</v>
      </c>
      <c r="C46" s="11">
        <f>IIN_SK_koeficienti!H43</f>
        <v>0.74312298144570788</v>
      </c>
      <c r="D46" s="12">
        <f t="shared" si="0"/>
        <v>16926244.275654987</v>
      </c>
      <c r="F46" s="208">
        <f t="shared" si="1"/>
        <v>384892.80489833769</v>
      </c>
      <c r="G46" s="214">
        <f t="shared" si="2"/>
        <v>17311137.080553323</v>
      </c>
    </row>
    <row r="47" spans="1:7">
      <c r="A47" s="3">
        <v>36</v>
      </c>
      <c r="B47" s="85" t="s">
        <v>28</v>
      </c>
      <c r="C47" s="11">
        <f>IIN_SK_koeficienti!H44</f>
        <v>1.7452074908466171</v>
      </c>
      <c r="D47" s="12">
        <f t="shared" si="0"/>
        <v>39750901.316905268</v>
      </c>
      <c r="F47" s="208">
        <f t="shared" si="1"/>
        <v>903912.0348219506</v>
      </c>
      <c r="G47" s="214">
        <f t="shared" si="2"/>
        <v>40654813.351727217</v>
      </c>
    </row>
    <row r="48" spans="1:7">
      <c r="A48" s="3">
        <v>37</v>
      </c>
      <c r="B48" s="85" t="s">
        <v>29</v>
      </c>
      <c r="C48" s="11">
        <f>IIN_SK_koeficienti!H45</f>
        <v>0.70086820509682801</v>
      </c>
      <c r="D48" s="12">
        <f t="shared" si="0"/>
        <v>15963799.721857319</v>
      </c>
      <c r="F48" s="208">
        <f t="shared" si="1"/>
        <v>363007.38378320495</v>
      </c>
      <c r="G48" s="214">
        <f t="shared" si="2"/>
        <v>16326807.105640523</v>
      </c>
    </row>
    <row r="49" spans="1:7">
      <c r="A49" s="3">
        <v>38</v>
      </c>
      <c r="B49" s="85" t="s">
        <v>30</v>
      </c>
      <c r="C49" s="11">
        <f>IIN_SK_koeficienti!H46</f>
        <v>1.3007420455533956</v>
      </c>
      <c r="D49" s="12">
        <f t="shared" si="0"/>
        <v>29627232.843505394</v>
      </c>
      <c r="F49" s="208">
        <f t="shared" si="1"/>
        <v>673705.78876226663</v>
      </c>
      <c r="G49" s="214">
        <f t="shared" si="2"/>
        <v>30300938.632267661</v>
      </c>
    </row>
    <row r="50" spans="1:7">
      <c r="A50" s="3">
        <v>39</v>
      </c>
      <c r="B50" s="85" t="s">
        <v>31</v>
      </c>
      <c r="C50" s="11">
        <f>IIN_SK_koeficienti!H47</f>
        <v>1.8493461539493772</v>
      </c>
      <c r="D50" s="12">
        <f t="shared" si="0"/>
        <v>42122886.162251137</v>
      </c>
      <c r="F50" s="208">
        <f t="shared" si="1"/>
        <v>957849.57025115576</v>
      </c>
      <c r="G50" s="214">
        <f t="shared" si="2"/>
        <v>43080735.732502297</v>
      </c>
    </row>
    <row r="51" spans="1:7">
      <c r="A51" s="3">
        <v>40</v>
      </c>
      <c r="B51" s="85" t="s">
        <v>32</v>
      </c>
      <c r="C51" s="11">
        <f>IIN_SK_koeficienti!H48</f>
        <v>0.25921990266563094</v>
      </c>
      <c r="D51" s="12">
        <f t="shared" si="0"/>
        <v>5904297.8123137699</v>
      </c>
      <c r="F51" s="208">
        <f t="shared" si="1"/>
        <v>134260.24751427778</v>
      </c>
      <c r="G51" s="214">
        <f t="shared" si="2"/>
        <v>6038558.0598280476</v>
      </c>
    </row>
    <row r="52" spans="1:7">
      <c r="A52" s="3">
        <v>41</v>
      </c>
      <c r="B52" s="85" t="s">
        <v>79</v>
      </c>
      <c r="C52" s="11">
        <f>IIN_SK_koeficienti!H49</f>
        <v>2.2595755964977657</v>
      </c>
      <c r="D52" s="12">
        <f t="shared" si="0"/>
        <v>51466755.113970667</v>
      </c>
      <c r="F52" s="208">
        <f t="shared" si="1"/>
        <v>1170323.6354283022</v>
      </c>
      <c r="G52" s="214">
        <f t="shared" si="2"/>
        <v>52637078.749398969</v>
      </c>
    </row>
    <row r="53" spans="1:7">
      <c r="A53" s="3">
        <v>42</v>
      </c>
      <c r="B53" s="89" t="s">
        <v>33</v>
      </c>
      <c r="C53" s="94">
        <f>IIN_SK_koeficienti!H50</f>
        <v>0.39933848133058802</v>
      </c>
      <c r="D53" s="95">
        <f t="shared" si="0"/>
        <v>9095803.5916487835</v>
      </c>
      <c r="F53" s="212">
        <f t="shared" si="1"/>
        <v>206833.20529820261</v>
      </c>
      <c r="G53" s="215">
        <f t="shared" si="2"/>
        <v>9302636.7969469856</v>
      </c>
    </row>
    <row r="54" spans="1:7">
      <c r="A54" s="60"/>
      <c r="B54" s="96"/>
      <c r="C54" s="120">
        <f>IIN_SK_koeficienti!H51</f>
        <v>99.999999999999957</v>
      </c>
      <c r="D54" s="121">
        <f>SUM(D12:D53)</f>
        <v>2277717779.999999</v>
      </c>
      <c r="F54" s="121">
        <f>SUM(F12:F53)</f>
        <v>51793957.999999978</v>
      </c>
      <c r="G54" s="121">
        <f>SUM(G12:G53)</f>
        <v>2329511738</v>
      </c>
    </row>
    <row r="55" spans="1:7">
      <c r="C55" s="73"/>
    </row>
  </sheetData>
  <sheetProtection formatCells="0" formatColumns="0" formatRows="0" insertColumns="0" insertRows="0" insertHyperlinks="0" deleteColumns="0" deleteRows="0"/>
  <mergeCells count="6">
    <mergeCell ref="B7:C7"/>
    <mergeCell ref="A3:D3"/>
    <mergeCell ref="A2:G2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H57"/>
  <sheetViews>
    <sheetView topLeftCell="A26" zoomScaleNormal="100" workbookViewId="0">
      <selection activeCell="A3" sqref="A3:G3"/>
    </sheetView>
  </sheetViews>
  <sheetFormatPr defaultRowHeight="14"/>
  <cols>
    <col min="1" max="1" width="7" customWidth="1"/>
    <col min="2" max="2" width="10.1796875" style="1" customWidth="1"/>
    <col min="3" max="3" width="23.1796875" style="1" customWidth="1"/>
    <col min="4" max="4" width="20.1796875" style="1" customWidth="1"/>
    <col min="5" max="6" width="18.81640625" style="1" customWidth="1"/>
    <col min="7" max="7" width="23.81640625" style="1" customWidth="1"/>
    <col min="8" max="8" width="26.453125" customWidth="1"/>
    <col min="9" max="9" width="15.1796875" customWidth="1"/>
  </cols>
  <sheetData>
    <row r="1" spans="1:8" ht="26.25" customHeight="1">
      <c r="A1" s="425" t="s">
        <v>162</v>
      </c>
      <c r="B1" s="425"/>
      <c r="C1" s="425"/>
      <c r="D1" s="425"/>
      <c r="E1" s="425"/>
      <c r="F1" s="425"/>
      <c r="G1" s="425"/>
      <c r="H1" s="425"/>
    </row>
    <row r="2" spans="1:8" ht="15" customHeight="1">
      <c r="A2" s="123"/>
      <c r="B2" s="123"/>
      <c r="C2" s="123"/>
      <c r="D2" s="123"/>
      <c r="E2" s="123"/>
      <c r="F2" s="123"/>
      <c r="G2" s="123"/>
      <c r="H2" s="123"/>
    </row>
    <row r="3" spans="1:8" ht="15" customHeight="1">
      <c r="A3" s="426" t="s">
        <v>163</v>
      </c>
      <c r="B3" s="427"/>
      <c r="C3" s="427"/>
      <c r="D3" s="427"/>
      <c r="E3" s="427"/>
      <c r="F3" s="427"/>
      <c r="G3" s="427"/>
      <c r="H3" s="123"/>
    </row>
    <row r="4" spans="1:8" ht="15.5">
      <c r="D4" s="265"/>
      <c r="E4" s="265"/>
      <c r="F4" s="186"/>
      <c r="H4" s="41"/>
    </row>
    <row r="5" spans="1:8" ht="15.5">
      <c r="C5" s="31"/>
      <c r="D5" s="422" t="s">
        <v>164</v>
      </c>
      <c r="E5" s="422"/>
      <c r="F5" s="422"/>
      <c r="G5" s="422"/>
      <c r="H5" s="56">
        <v>2026</v>
      </c>
    </row>
    <row r="6" spans="1:8" ht="79.5" customHeight="1">
      <c r="A6" s="170" t="s">
        <v>122</v>
      </c>
      <c r="B6" s="170" t="s">
        <v>124</v>
      </c>
      <c r="C6" s="170" t="s">
        <v>123</v>
      </c>
      <c r="D6" s="115" t="s">
        <v>144</v>
      </c>
      <c r="E6" s="115" t="s">
        <v>127</v>
      </c>
      <c r="F6" s="115" t="s">
        <v>145</v>
      </c>
      <c r="G6" s="114" t="s">
        <v>126</v>
      </c>
      <c r="H6" s="171" t="s">
        <v>174</v>
      </c>
    </row>
    <row r="7" spans="1:8" s="50" customFormat="1" ht="14.25" customHeight="1">
      <c r="A7" s="80"/>
      <c r="B7" s="74">
        <v>1</v>
      </c>
      <c r="C7" s="74">
        <v>2</v>
      </c>
      <c r="D7" s="81">
        <v>3</v>
      </c>
      <c r="E7" s="81">
        <v>4</v>
      </c>
      <c r="F7" s="81">
        <v>5</v>
      </c>
      <c r="G7" s="82" t="s">
        <v>74</v>
      </c>
      <c r="H7" s="83"/>
    </row>
    <row r="8" spans="1:8" s="50" customFormat="1" ht="14.25" customHeight="1">
      <c r="A8" s="80"/>
      <c r="B8" s="74"/>
      <c r="C8" s="88" t="s">
        <v>34</v>
      </c>
      <c r="D8" s="91">
        <f>SUM(D9:D50)</f>
        <v>3216476573.9099364</v>
      </c>
      <c r="E8" s="91">
        <f>SUM(E9:E50)</f>
        <v>2880932337.1999807</v>
      </c>
      <c r="F8" s="91">
        <f>SUM(F9:F50)</f>
        <v>304050881.22000074</v>
      </c>
      <c r="G8" s="91">
        <f>SUM(G9:G50)</f>
        <v>2576881455.9799809</v>
      </c>
      <c r="H8" s="92">
        <f>SUM(H9:H50)</f>
        <v>99.999999999999957</v>
      </c>
    </row>
    <row r="9" spans="1:8" ht="15.5">
      <c r="A9" s="86">
        <v>1</v>
      </c>
      <c r="B9" s="87" t="s">
        <v>80</v>
      </c>
      <c r="C9" s="87" t="s">
        <v>52</v>
      </c>
      <c r="D9" s="169">
        <v>77199127.229999796</v>
      </c>
      <c r="E9" s="169">
        <v>75616500.063999906</v>
      </c>
      <c r="F9" s="169">
        <v>9502896.3099999893</v>
      </c>
      <c r="G9" s="169">
        <v>66113603.753999919</v>
      </c>
      <c r="H9" s="194">
        <f t="shared" ref="H9:H50" si="0">G9/$G$8*100</f>
        <v>2.5656439725069582</v>
      </c>
    </row>
    <row r="10" spans="1:8" ht="15.5">
      <c r="A10" s="84">
        <v>2</v>
      </c>
      <c r="B10" s="85" t="s">
        <v>81</v>
      </c>
      <c r="C10" s="85" t="s">
        <v>55</v>
      </c>
      <c r="D10" s="169">
        <v>82904022.519999906</v>
      </c>
      <c r="E10" s="169">
        <v>80752464.058000103</v>
      </c>
      <c r="F10" s="169">
        <v>9258453.0999999791</v>
      </c>
      <c r="G10" s="169">
        <v>71494010.958000124</v>
      </c>
      <c r="H10" s="194">
        <f t="shared" si="0"/>
        <v>2.7744392661947717</v>
      </c>
    </row>
    <row r="11" spans="1:8" ht="15.5">
      <c r="A11" s="84">
        <v>3</v>
      </c>
      <c r="B11" s="85" t="s">
        <v>82</v>
      </c>
      <c r="C11" s="85" t="s">
        <v>56</v>
      </c>
      <c r="D11" s="169">
        <v>107374879.11999901</v>
      </c>
      <c r="E11" s="169">
        <v>104385469.45</v>
      </c>
      <c r="F11" s="169">
        <v>8319781.1200000104</v>
      </c>
      <c r="G11" s="169">
        <v>96065688.329999998</v>
      </c>
      <c r="H11" s="194">
        <f t="shared" si="0"/>
        <v>3.7279824458772586</v>
      </c>
    </row>
    <row r="12" spans="1:8" ht="15.5">
      <c r="A12" s="84">
        <v>4</v>
      </c>
      <c r="B12" s="85" t="s">
        <v>83</v>
      </c>
      <c r="C12" s="85" t="s">
        <v>57</v>
      </c>
      <c r="D12" s="169">
        <v>81463316.159999996</v>
      </c>
      <c r="E12" s="169">
        <v>79151417.154000193</v>
      </c>
      <c r="F12" s="169">
        <v>10457728.310000001</v>
      </c>
      <c r="G12" s="169">
        <v>68693688.84400019</v>
      </c>
      <c r="H12" s="194">
        <f t="shared" si="0"/>
        <v>2.6657682946410963</v>
      </c>
    </row>
    <row r="13" spans="1:8" ht="15.5">
      <c r="A13" s="84">
        <v>5</v>
      </c>
      <c r="B13" s="85" t="s">
        <v>84</v>
      </c>
      <c r="C13" s="85" t="s">
        <v>58</v>
      </c>
      <c r="D13" s="169">
        <v>28866347.600000098</v>
      </c>
      <c r="E13" s="169">
        <v>28046731.105999999</v>
      </c>
      <c r="F13" s="169">
        <v>3707888.02000002</v>
      </c>
      <c r="G13" s="169">
        <v>24338843.085999981</v>
      </c>
      <c r="H13" s="194">
        <f t="shared" si="0"/>
        <v>0.94450767339407882</v>
      </c>
    </row>
    <row r="14" spans="1:8" ht="15.5">
      <c r="A14" s="84">
        <v>6</v>
      </c>
      <c r="B14" s="85" t="s">
        <v>85</v>
      </c>
      <c r="C14" s="85" t="s">
        <v>53</v>
      </c>
      <c r="D14" s="169">
        <v>1449551168.7599399</v>
      </c>
      <c r="E14" s="169">
        <v>1162020130.15798</v>
      </c>
      <c r="F14" s="169">
        <v>105361346.620001</v>
      </c>
      <c r="G14" s="169">
        <v>1056658783.537979</v>
      </c>
      <c r="H14" s="194">
        <f t="shared" si="0"/>
        <v>41.005331505873812</v>
      </c>
    </row>
    <row r="15" spans="1:8" ht="15.5">
      <c r="A15" s="84">
        <v>7</v>
      </c>
      <c r="B15" s="85" t="s">
        <v>86</v>
      </c>
      <c r="C15" s="85" t="s">
        <v>54</v>
      </c>
      <c r="D15" s="169">
        <v>44050576.25</v>
      </c>
      <c r="E15" s="169">
        <v>42806962.318000101</v>
      </c>
      <c r="F15" s="169">
        <v>5522493.6199999796</v>
      </c>
      <c r="G15" s="169">
        <v>37284468.698000118</v>
      </c>
      <c r="H15" s="194">
        <f t="shared" si="0"/>
        <v>1.4468833485326527</v>
      </c>
    </row>
    <row r="16" spans="1:8" ht="15.5">
      <c r="A16" s="84">
        <v>8</v>
      </c>
      <c r="B16" s="85" t="s">
        <v>87</v>
      </c>
      <c r="C16" s="85" t="s">
        <v>2</v>
      </c>
      <c r="D16" s="169">
        <v>35364906.600000001</v>
      </c>
      <c r="E16" s="169">
        <v>34367575.196000099</v>
      </c>
      <c r="F16" s="169">
        <v>4462310.83</v>
      </c>
      <c r="G16" s="169">
        <v>29905264.366000101</v>
      </c>
      <c r="H16" s="194">
        <f t="shared" si="0"/>
        <v>1.1605215403526279</v>
      </c>
    </row>
    <row r="17" spans="1:8" ht="15.5">
      <c r="A17" s="84">
        <v>9</v>
      </c>
      <c r="B17" s="85" t="s">
        <v>88</v>
      </c>
      <c r="C17" s="85" t="s">
        <v>3</v>
      </c>
      <c r="D17" s="169">
        <v>13946077.390000001</v>
      </c>
      <c r="E17" s="169">
        <v>13639265.859999999</v>
      </c>
      <c r="F17" s="169">
        <v>1851230.36</v>
      </c>
      <c r="G17" s="169">
        <v>11788035.5</v>
      </c>
      <c r="H17" s="194">
        <f t="shared" si="0"/>
        <v>0.45745354225140489</v>
      </c>
    </row>
    <row r="18" spans="1:8" ht="15.5">
      <c r="A18" s="84">
        <v>10</v>
      </c>
      <c r="B18" s="85" t="s">
        <v>89</v>
      </c>
      <c r="C18" s="85" t="s">
        <v>77</v>
      </c>
      <c r="D18" s="169">
        <v>20093189.8699999</v>
      </c>
      <c r="E18" s="169">
        <v>19602367.017999999</v>
      </c>
      <c r="F18" s="169">
        <v>2869162.37</v>
      </c>
      <c r="G18" s="169">
        <v>16733204.647999998</v>
      </c>
      <c r="H18" s="194">
        <f t="shared" si="0"/>
        <v>0.64935872813118622</v>
      </c>
    </row>
    <row r="19" spans="1:8" ht="15.5">
      <c r="A19" s="84">
        <v>11</v>
      </c>
      <c r="B19" s="85" t="s">
        <v>90</v>
      </c>
      <c r="C19" s="85" t="s">
        <v>4</v>
      </c>
      <c r="D19" s="169">
        <v>52123599.590000004</v>
      </c>
      <c r="E19" s="169">
        <v>50930833.486000203</v>
      </c>
      <c r="F19" s="169">
        <v>3807472.2700000098</v>
      </c>
      <c r="G19" s="169">
        <v>47123361.216000192</v>
      </c>
      <c r="H19" s="194">
        <f t="shared" si="0"/>
        <v>1.8286972847215941</v>
      </c>
    </row>
    <row r="20" spans="1:8" ht="15.5">
      <c r="A20" s="84">
        <v>12</v>
      </c>
      <c r="B20" s="85" t="s">
        <v>91</v>
      </c>
      <c r="C20" s="85" t="s">
        <v>5</v>
      </c>
      <c r="D20" s="169">
        <v>16303446.119999999</v>
      </c>
      <c r="E20" s="169">
        <v>15895335.556</v>
      </c>
      <c r="F20" s="169">
        <v>2272102.8999999901</v>
      </c>
      <c r="G20" s="169">
        <v>13623232.656000011</v>
      </c>
      <c r="H20" s="194">
        <f t="shared" si="0"/>
        <v>0.52867129857237194</v>
      </c>
    </row>
    <row r="21" spans="1:8" ht="15.5">
      <c r="A21" s="84">
        <v>13</v>
      </c>
      <c r="B21" s="85" t="s">
        <v>92</v>
      </c>
      <c r="C21" s="85" t="s">
        <v>6</v>
      </c>
      <c r="D21" s="169">
        <v>52425702.399999499</v>
      </c>
      <c r="E21" s="169">
        <v>50980820.753999896</v>
      </c>
      <c r="F21" s="169">
        <v>7095542.9599999897</v>
      </c>
      <c r="G21" s="169">
        <v>43885277.79399991</v>
      </c>
      <c r="H21" s="194">
        <f t="shared" si="0"/>
        <v>1.7030382865365634</v>
      </c>
    </row>
    <row r="22" spans="1:8" ht="15.5">
      <c r="A22" s="84">
        <v>14</v>
      </c>
      <c r="B22" s="85" t="s">
        <v>93</v>
      </c>
      <c r="C22" s="85" t="s">
        <v>7</v>
      </c>
      <c r="D22" s="169">
        <v>54003593.5499999</v>
      </c>
      <c r="E22" s="169">
        <v>52289810.649999902</v>
      </c>
      <c r="F22" s="169">
        <v>6658578.7999999803</v>
      </c>
      <c r="G22" s="169">
        <v>45631231.84999992</v>
      </c>
      <c r="H22" s="194">
        <f t="shared" si="0"/>
        <v>1.7707928218469984</v>
      </c>
    </row>
    <row r="23" spans="1:8" ht="15.5">
      <c r="A23" s="84">
        <v>15</v>
      </c>
      <c r="B23" s="85" t="s">
        <v>94</v>
      </c>
      <c r="C23" s="85" t="s">
        <v>78</v>
      </c>
      <c r="D23" s="169">
        <v>37908364.359999903</v>
      </c>
      <c r="E23" s="169">
        <v>36777156.587999903</v>
      </c>
      <c r="F23" s="169">
        <v>4891407.5599999996</v>
      </c>
      <c r="G23" s="169">
        <v>31885749.027999904</v>
      </c>
      <c r="H23" s="194">
        <f t="shared" si="0"/>
        <v>1.2373774103579724</v>
      </c>
    </row>
    <row r="24" spans="1:8" ht="15.5">
      <c r="A24" s="84">
        <v>16</v>
      </c>
      <c r="B24" s="85" t="s">
        <v>95</v>
      </c>
      <c r="C24" s="85" t="s">
        <v>8</v>
      </c>
      <c r="D24" s="169">
        <v>35785240.109999999</v>
      </c>
      <c r="E24" s="169">
        <v>35023424.312000103</v>
      </c>
      <c r="F24" s="169">
        <v>4854351.6600000104</v>
      </c>
      <c r="G24" s="169">
        <v>30169072.652000092</v>
      </c>
      <c r="H24" s="194">
        <f t="shared" si="0"/>
        <v>1.1707590421743665</v>
      </c>
    </row>
    <row r="25" spans="1:8" ht="15.5">
      <c r="A25" s="84">
        <v>17</v>
      </c>
      <c r="B25" s="85" t="s">
        <v>96</v>
      </c>
      <c r="C25" s="85" t="s">
        <v>9</v>
      </c>
      <c r="D25" s="169">
        <v>21046902.469999898</v>
      </c>
      <c r="E25" s="169">
        <v>20390393.791999899</v>
      </c>
      <c r="F25" s="169">
        <v>2769885.6899999902</v>
      </c>
      <c r="G25" s="169">
        <v>17620508.101999909</v>
      </c>
      <c r="H25" s="194">
        <f t="shared" si="0"/>
        <v>0.68379195562563733</v>
      </c>
    </row>
    <row r="26" spans="1:8" ht="15.5">
      <c r="A26" s="84">
        <v>18</v>
      </c>
      <c r="B26" s="85" t="s">
        <v>97</v>
      </c>
      <c r="C26" s="85" t="s">
        <v>11</v>
      </c>
      <c r="D26" s="169">
        <v>47074795.9099999</v>
      </c>
      <c r="E26" s="169">
        <v>46056426.816</v>
      </c>
      <c r="F26" s="169">
        <v>5689534.8299999796</v>
      </c>
      <c r="G26" s="169">
        <v>40366891.986000016</v>
      </c>
      <c r="H26" s="194">
        <f t="shared" si="0"/>
        <v>1.5665017066393765</v>
      </c>
    </row>
    <row r="27" spans="1:8" ht="15.5">
      <c r="A27" s="84">
        <v>19</v>
      </c>
      <c r="B27" s="85" t="s">
        <v>98</v>
      </c>
      <c r="C27" s="85" t="s">
        <v>10</v>
      </c>
      <c r="D27" s="169">
        <v>44223900.220000103</v>
      </c>
      <c r="E27" s="169">
        <v>43088682.324000001</v>
      </c>
      <c r="F27" s="169">
        <v>6027705.1299999803</v>
      </c>
      <c r="G27" s="169">
        <v>37060977.194000021</v>
      </c>
      <c r="H27" s="194">
        <f t="shared" si="0"/>
        <v>1.4382104038195203</v>
      </c>
    </row>
    <row r="28" spans="1:8" ht="15.5">
      <c r="A28" s="84">
        <v>20</v>
      </c>
      <c r="B28" s="85" t="s">
        <v>99</v>
      </c>
      <c r="C28" s="85" t="s">
        <v>12</v>
      </c>
      <c r="D28" s="169">
        <v>14685536.869999999</v>
      </c>
      <c r="E28" s="169">
        <v>14284370.066</v>
      </c>
      <c r="F28" s="169">
        <v>2018372.56</v>
      </c>
      <c r="G28" s="169">
        <v>12265997.505999999</v>
      </c>
      <c r="H28" s="194">
        <f t="shared" si="0"/>
        <v>0.47600162116635952</v>
      </c>
    </row>
    <row r="29" spans="1:8" ht="15.5">
      <c r="A29" s="84">
        <v>21</v>
      </c>
      <c r="B29" s="85" t="s">
        <v>100</v>
      </c>
      <c r="C29" s="85" t="s">
        <v>13</v>
      </c>
      <c r="D29" s="169">
        <v>28852637.920000002</v>
      </c>
      <c r="E29" s="169">
        <v>27870910.677999999</v>
      </c>
      <c r="F29" s="169">
        <v>4005121.23999999</v>
      </c>
      <c r="G29" s="169">
        <v>23865789.438000008</v>
      </c>
      <c r="H29" s="194">
        <f t="shared" si="0"/>
        <v>0.926150071149622</v>
      </c>
    </row>
    <row r="30" spans="1:8" ht="15.5">
      <c r="A30" s="84">
        <v>22</v>
      </c>
      <c r="B30" s="85" t="s">
        <v>101</v>
      </c>
      <c r="C30" s="85" t="s">
        <v>14</v>
      </c>
      <c r="D30" s="169">
        <v>65399081.069999702</v>
      </c>
      <c r="E30" s="169">
        <v>63967697.812000103</v>
      </c>
      <c r="F30" s="169">
        <v>5237639.9699999904</v>
      </c>
      <c r="G30" s="169">
        <v>58730057.842000112</v>
      </c>
      <c r="H30" s="194">
        <f t="shared" si="0"/>
        <v>2.2791136823818401</v>
      </c>
    </row>
    <row r="31" spans="1:8" ht="15.5">
      <c r="A31" s="84">
        <v>23</v>
      </c>
      <c r="B31" s="85" t="s">
        <v>102</v>
      </c>
      <c r="C31" s="85" t="s">
        <v>15</v>
      </c>
      <c r="D31" s="169">
        <v>34213905.720000103</v>
      </c>
      <c r="E31" s="169">
        <v>33153119.842000101</v>
      </c>
      <c r="F31" s="169">
        <v>4592586.3499999801</v>
      </c>
      <c r="G31" s="169">
        <v>28560533.492000122</v>
      </c>
      <c r="H31" s="194">
        <f t="shared" si="0"/>
        <v>1.1083371113452569</v>
      </c>
    </row>
    <row r="32" spans="1:8" ht="15.5">
      <c r="A32" s="84">
        <v>24</v>
      </c>
      <c r="B32" s="85" t="s">
        <v>103</v>
      </c>
      <c r="C32" s="85" t="s">
        <v>16</v>
      </c>
      <c r="D32" s="169">
        <v>11247592.73</v>
      </c>
      <c r="E32" s="169">
        <v>11066441.668</v>
      </c>
      <c r="F32" s="169">
        <v>1230691.49</v>
      </c>
      <c r="G32" s="169">
        <v>9835750.1779999994</v>
      </c>
      <c r="H32" s="194">
        <f t="shared" si="0"/>
        <v>0.38169199266713999</v>
      </c>
    </row>
    <row r="33" spans="1:8" ht="15.5">
      <c r="A33" s="84">
        <v>25</v>
      </c>
      <c r="B33" s="85" t="s">
        <v>104</v>
      </c>
      <c r="C33" s="85" t="s">
        <v>17</v>
      </c>
      <c r="D33" s="169">
        <v>17852808.579999998</v>
      </c>
      <c r="E33" s="169">
        <v>17447598.34</v>
      </c>
      <c r="F33" s="169">
        <v>2487172.04999999</v>
      </c>
      <c r="G33" s="169">
        <v>14960426.29000001</v>
      </c>
      <c r="H33" s="194">
        <f t="shared" si="0"/>
        <v>0.58056323294509493</v>
      </c>
    </row>
    <row r="34" spans="1:8" ht="15.5">
      <c r="A34" s="84">
        <v>26</v>
      </c>
      <c r="B34" s="85" t="s">
        <v>105</v>
      </c>
      <c r="C34" s="85" t="s">
        <v>18</v>
      </c>
      <c r="D34" s="169">
        <v>33653096.319999911</v>
      </c>
      <c r="E34" s="169">
        <v>32704125.507999908</v>
      </c>
      <c r="F34" s="169">
        <v>4338175.0999999996</v>
      </c>
      <c r="G34" s="169">
        <v>28365950.40799991</v>
      </c>
      <c r="H34" s="194">
        <f t="shared" si="0"/>
        <v>1.1007860040349593</v>
      </c>
    </row>
    <row r="35" spans="1:8" ht="15.5">
      <c r="A35" s="84">
        <v>27</v>
      </c>
      <c r="B35" s="85" t="s">
        <v>106</v>
      </c>
      <c r="C35" s="85" t="s">
        <v>19</v>
      </c>
      <c r="D35" s="169">
        <v>106148565.52</v>
      </c>
      <c r="E35" s="169">
        <v>102860542.82799999</v>
      </c>
      <c r="F35" s="169">
        <v>7244153.75999997</v>
      </c>
      <c r="G35" s="169">
        <v>95616389.068000019</v>
      </c>
      <c r="H35" s="194">
        <f t="shared" si="0"/>
        <v>3.7105466705156354</v>
      </c>
    </row>
    <row r="36" spans="1:8" ht="15.5">
      <c r="A36" s="84">
        <v>28</v>
      </c>
      <c r="B36" s="85" t="s">
        <v>107</v>
      </c>
      <c r="C36" s="85" t="s">
        <v>20</v>
      </c>
      <c r="D36" s="169">
        <v>96400401.309999093</v>
      </c>
      <c r="E36" s="169">
        <v>94045951.187999293</v>
      </c>
      <c r="F36" s="169">
        <v>9799707.0899999198</v>
      </c>
      <c r="G36" s="169">
        <v>84246244.097999379</v>
      </c>
      <c r="H36" s="194">
        <f t="shared" si="0"/>
        <v>3.2693100376230055</v>
      </c>
    </row>
    <row r="37" spans="1:8" ht="15.5">
      <c r="A37" s="84">
        <v>29</v>
      </c>
      <c r="B37" s="85" t="s">
        <v>108</v>
      </c>
      <c r="C37" s="85" t="s">
        <v>21</v>
      </c>
      <c r="D37" s="169">
        <v>35182136.689999901</v>
      </c>
      <c r="E37" s="169">
        <v>34341682.143999897</v>
      </c>
      <c r="F37" s="169">
        <v>3803603.2499999902</v>
      </c>
      <c r="G37" s="169">
        <v>30538078.893999908</v>
      </c>
      <c r="H37" s="194">
        <f t="shared" si="0"/>
        <v>1.1850789186725068</v>
      </c>
    </row>
    <row r="38" spans="1:8" ht="15.5">
      <c r="A38" s="84">
        <v>30</v>
      </c>
      <c r="B38" s="85" t="s">
        <v>109</v>
      </c>
      <c r="C38" s="85" t="s">
        <v>22</v>
      </c>
      <c r="D38" s="169">
        <v>14426200.91</v>
      </c>
      <c r="E38" s="169">
        <v>14088722.291999999</v>
      </c>
      <c r="F38" s="169">
        <v>1803819.46</v>
      </c>
      <c r="G38" s="169">
        <v>12284902.831999999</v>
      </c>
      <c r="H38" s="194">
        <f t="shared" si="0"/>
        <v>0.47673527253228198</v>
      </c>
    </row>
    <row r="39" spans="1:8" ht="15.5">
      <c r="A39" s="84">
        <v>31</v>
      </c>
      <c r="B39" s="85" t="s">
        <v>110</v>
      </c>
      <c r="C39" s="85" t="s">
        <v>23</v>
      </c>
      <c r="D39" s="169">
        <v>23312628.8800001</v>
      </c>
      <c r="E39" s="169">
        <v>22688662.298000101</v>
      </c>
      <c r="F39" s="169">
        <v>3644357.2299999902</v>
      </c>
      <c r="G39" s="169">
        <v>19044305.068000112</v>
      </c>
      <c r="H39" s="194">
        <f t="shared" si="0"/>
        <v>0.73904467059613399</v>
      </c>
    </row>
    <row r="40" spans="1:8" ht="15.5">
      <c r="A40" s="84">
        <v>32</v>
      </c>
      <c r="B40" s="85" t="s">
        <v>111</v>
      </c>
      <c r="C40" s="85" t="s">
        <v>24</v>
      </c>
      <c r="D40" s="169">
        <v>78098913.620000497</v>
      </c>
      <c r="E40" s="169">
        <v>76115070.880000606</v>
      </c>
      <c r="F40" s="169">
        <v>6093277.8499999903</v>
      </c>
      <c r="G40" s="169">
        <v>70021793.030000612</v>
      </c>
      <c r="H40" s="194">
        <f t="shared" si="0"/>
        <v>2.7173074984689785</v>
      </c>
    </row>
    <row r="41" spans="1:8" ht="15.5">
      <c r="A41" s="84">
        <v>33</v>
      </c>
      <c r="B41" s="85" t="s">
        <v>112</v>
      </c>
      <c r="C41" s="85" t="s">
        <v>25</v>
      </c>
      <c r="D41" s="169">
        <v>42025716.830000304</v>
      </c>
      <c r="E41" s="169">
        <v>40988360.580000304</v>
      </c>
      <c r="F41" s="169">
        <v>4220318.6699999897</v>
      </c>
      <c r="G41" s="169">
        <v>36768041.910000317</v>
      </c>
      <c r="H41" s="194">
        <f t="shared" si="0"/>
        <v>1.4268425823266104</v>
      </c>
    </row>
    <row r="42" spans="1:8" ht="15.5">
      <c r="A42" s="84">
        <v>34</v>
      </c>
      <c r="B42" s="85" t="s">
        <v>113</v>
      </c>
      <c r="C42" s="85" t="s">
        <v>26</v>
      </c>
      <c r="D42" s="169">
        <v>31974846.839999899</v>
      </c>
      <c r="E42" s="169">
        <v>30961073.579999901</v>
      </c>
      <c r="F42" s="169">
        <v>4178533.23</v>
      </c>
      <c r="G42" s="169">
        <v>26782540.349999901</v>
      </c>
      <c r="H42" s="194">
        <f t="shared" si="0"/>
        <v>1.039339248138389</v>
      </c>
    </row>
    <row r="43" spans="1:8" ht="15.5">
      <c r="A43" s="84">
        <v>35</v>
      </c>
      <c r="B43" s="85" t="s">
        <v>114</v>
      </c>
      <c r="C43" s="85" t="s">
        <v>27</v>
      </c>
      <c r="D43" s="169">
        <v>21305898.16</v>
      </c>
      <c r="E43" s="169">
        <v>20822357.874000002</v>
      </c>
      <c r="F43" s="169">
        <v>1672959.57</v>
      </c>
      <c r="G43" s="169">
        <v>19149398.304000001</v>
      </c>
      <c r="H43" s="194">
        <f t="shared" si="0"/>
        <v>0.74312298144570788</v>
      </c>
    </row>
    <row r="44" spans="1:8" ht="15.5">
      <c r="A44" s="84">
        <v>36</v>
      </c>
      <c r="B44" s="85" t="s">
        <v>115</v>
      </c>
      <c r="C44" s="85" t="s">
        <v>28</v>
      </c>
      <c r="D44" s="169">
        <v>51818559.769999899</v>
      </c>
      <c r="E44" s="169">
        <v>50504503.729999997</v>
      </c>
      <c r="F44" s="169">
        <v>5532575.52999999</v>
      </c>
      <c r="G44" s="169">
        <v>44971928.200000003</v>
      </c>
      <c r="H44" s="194">
        <f t="shared" si="0"/>
        <v>1.7452074908466171</v>
      </c>
    </row>
    <row r="45" spans="1:8" ht="15.5">
      <c r="A45" s="84">
        <v>37</v>
      </c>
      <c r="B45" s="85" t="s">
        <v>116</v>
      </c>
      <c r="C45" s="85" t="s">
        <v>29</v>
      </c>
      <c r="D45" s="169">
        <v>21689867.769999899</v>
      </c>
      <c r="E45" s="169">
        <v>20841174.1879999</v>
      </c>
      <c r="F45" s="169">
        <v>2780631.38</v>
      </c>
      <c r="G45" s="169">
        <v>18060542.807999901</v>
      </c>
      <c r="H45" s="194">
        <f t="shared" si="0"/>
        <v>0.70086820509682801</v>
      </c>
    </row>
    <row r="46" spans="1:8" ht="15.5">
      <c r="A46" s="84">
        <v>38</v>
      </c>
      <c r="B46" s="85" t="s">
        <v>117</v>
      </c>
      <c r="C46" s="85" t="s">
        <v>30</v>
      </c>
      <c r="D46" s="169">
        <v>40549605.7700001</v>
      </c>
      <c r="E46" s="169">
        <v>39184850.7220001</v>
      </c>
      <c r="F46" s="169">
        <v>5666270.1599999703</v>
      </c>
      <c r="G46" s="169">
        <v>33518580.562000129</v>
      </c>
      <c r="H46" s="194">
        <f t="shared" si="0"/>
        <v>1.3007420455533956</v>
      </c>
    </row>
    <row r="47" spans="1:8" ht="15.5">
      <c r="A47" s="84">
        <v>39</v>
      </c>
      <c r="B47" s="85" t="s">
        <v>118</v>
      </c>
      <c r="C47" s="85" t="s">
        <v>31</v>
      </c>
      <c r="D47" s="169">
        <v>56759782.840000302</v>
      </c>
      <c r="E47" s="169">
        <v>55021744.788000502</v>
      </c>
      <c r="F47" s="169">
        <v>7366286.6900000097</v>
      </c>
      <c r="G47" s="169">
        <v>47655458.098000489</v>
      </c>
      <c r="H47" s="194">
        <f t="shared" si="0"/>
        <v>1.8493461539493772</v>
      </c>
    </row>
    <row r="48" spans="1:8" ht="15.5">
      <c r="A48" s="84">
        <v>40</v>
      </c>
      <c r="B48" s="85" t="s">
        <v>119</v>
      </c>
      <c r="C48" s="85" t="s">
        <v>32</v>
      </c>
      <c r="D48" s="169">
        <v>8063593.7199999904</v>
      </c>
      <c r="E48" s="169">
        <v>7749929.9019999998</v>
      </c>
      <c r="F48" s="169">
        <v>1070140.3</v>
      </c>
      <c r="G48" s="169">
        <v>6679789.602</v>
      </c>
      <c r="H48" s="194">
        <f t="shared" si="0"/>
        <v>0.25921990266563094</v>
      </c>
    </row>
    <row r="49" spans="1:8" ht="15.5">
      <c r="A49" s="84">
        <v>41</v>
      </c>
      <c r="B49" s="85" t="s">
        <v>120</v>
      </c>
      <c r="C49" s="85" t="s">
        <v>79</v>
      </c>
      <c r="D49" s="169">
        <v>68709681.880000204</v>
      </c>
      <c r="E49" s="169">
        <v>66370842.920000002</v>
      </c>
      <c r="F49" s="169">
        <v>8144258.3900000304</v>
      </c>
      <c r="G49" s="169">
        <v>58226584.529999971</v>
      </c>
      <c r="H49" s="194">
        <f t="shared" si="0"/>
        <v>2.2595755964977657</v>
      </c>
    </row>
    <row r="50" spans="1:8" ht="15.5">
      <c r="A50" s="84">
        <v>42</v>
      </c>
      <c r="B50" s="89" t="s">
        <v>121</v>
      </c>
      <c r="C50" s="89" t="s">
        <v>33</v>
      </c>
      <c r="D50" s="169">
        <v>12396357.960000001</v>
      </c>
      <c r="E50" s="169">
        <v>12030836.711999999</v>
      </c>
      <c r="F50" s="169">
        <v>1740357.44</v>
      </c>
      <c r="G50" s="169">
        <v>10290479.272</v>
      </c>
      <c r="H50" s="194">
        <f t="shared" si="0"/>
        <v>0.39933848133058802</v>
      </c>
    </row>
    <row r="51" spans="1:8" ht="15">
      <c r="B51" s="187"/>
      <c r="C51" s="188" t="s">
        <v>34</v>
      </c>
      <c r="D51" s="189">
        <f>SUM(D9:D50)</f>
        <v>3216476573.9099364</v>
      </c>
      <c r="E51" s="189">
        <f>SUM(E9:E50)</f>
        <v>2880932337.1999807</v>
      </c>
      <c r="F51" s="189">
        <f>SUM(F9:F50)</f>
        <v>304050881.22000074</v>
      </c>
      <c r="G51" s="189">
        <f>SUM(G9:G50)</f>
        <v>2576881455.9799809</v>
      </c>
      <c r="H51" s="90">
        <f>SUM(H9:H50)</f>
        <v>99.999999999999957</v>
      </c>
    </row>
    <row r="52" spans="1:8" ht="31.5" customHeight="1">
      <c r="B52" s="423" t="s">
        <v>51</v>
      </c>
      <c r="C52" s="424"/>
      <c r="D52" s="424"/>
      <c r="E52" s="32">
        <f>D51-E51</f>
        <v>335544236.70995569</v>
      </c>
      <c r="F52" s="30"/>
      <c r="G52" s="49"/>
    </row>
    <row r="53" spans="1:8">
      <c r="G53" s="52"/>
    </row>
    <row r="54" spans="1:8" ht="42.75" customHeight="1">
      <c r="B54" s="420" t="s">
        <v>50</v>
      </c>
      <c r="C54" s="421"/>
      <c r="D54" s="421"/>
      <c r="E54" s="421"/>
      <c r="F54" s="421"/>
      <c r="G54" s="421"/>
      <c r="H54" s="421"/>
    </row>
    <row r="55" spans="1:8" ht="15">
      <c r="D55" s="186"/>
      <c r="E55" s="186"/>
      <c r="F55" s="203"/>
    </row>
    <row r="56" spans="1:8">
      <c r="D56" s="30"/>
      <c r="E56" s="30"/>
      <c r="F56" s="30"/>
      <c r="G56" s="186"/>
    </row>
    <row r="57" spans="1:8">
      <c r="D57" s="30"/>
      <c r="E57" s="30"/>
      <c r="F57" s="30"/>
      <c r="G57" s="30"/>
    </row>
  </sheetData>
  <sheetProtection formatCells="0" formatColumns="0" formatRows="0" insertColumns="0" insertRows="0" insertHyperlinks="0" deleteColumns="0" deleteRows="0"/>
  <mergeCells count="5">
    <mergeCell ref="B54:H54"/>
    <mergeCell ref="D5:G5"/>
    <mergeCell ref="B52:D52"/>
    <mergeCell ref="A1:H1"/>
    <mergeCell ref="A3:G3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J52"/>
  <sheetViews>
    <sheetView zoomScaleNormal="100" workbookViewId="0">
      <selection activeCell="I5" sqref="I5"/>
    </sheetView>
  </sheetViews>
  <sheetFormatPr defaultRowHeight="14"/>
  <cols>
    <col min="1" max="1" width="8.1796875" style="1" customWidth="1"/>
    <col min="2" max="2" width="22.453125" style="1" customWidth="1"/>
    <col min="3" max="6" width="16.81640625" style="8" customWidth="1"/>
    <col min="7" max="7" width="6.1796875" customWidth="1"/>
    <col min="8" max="9" width="11.6328125" customWidth="1"/>
    <col min="10" max="10" width="11.08984375" customWidth="1"/>
  </cols>
  <sheetData>
    <row r="1" spans="1:10" ht="28.25" customHeight="1">
      <c r="A1" s="428" t="s">
        <v>161</v>
      </c>
      <c r="B1" s="429"/>
      <c r="C1" s="429"/>
      <c r="D1" s="429"/>
      <c r="E1" s="429"/>
      <c r="F1" s="429"/>
      <c r="G1" s="429"/>
    </row>
    <row r="2" spans="1:10" ht="15" customHeight="1">
      <c r="B2" s="5"/>
      <c r="C2" s="20"/>
      <c r="D2" s="20"/>
      <c r="E2" s="20"/>
      <c r="F2" s="20"/>
      <c r="G2" s="35"/>
    </row>
    <row r="3" spans="1:10" ht="42">
      <c r="A3" s="24"/>
      <c r="B3" s="25" t="s">
        <v>1</v>
      </c>
      <c r="C3" s="25" t="s">
        <v>146</v>
      </c>
      <c r="D3" s="25" t="s">
        <v>47</v>
      </c>
      <c r="E3" s="25" t="s">
        <v>48</v>
      </c>
      <c r="F3" s="25" t="s">
        <v>49</v>
      </c>
      <c r="G3" s="29"/>
    </row>
    <row r="4" spans="1:10" ht="15.5">
      <c r="A4" s="60"/>
      <c r="B4" s="61" t="s">
        <v>34</v>
      </c>
      <c r="C4" s="62">
        <f>SUM(C5:C46)</f>
        <v>2024584</v>
      </c>
      <c r="D4" s="259">
        <f>SUM(D5:D46)</f>
        <v>122014</v>
      </c>
      <c r="E4" s="259">
        <f>SUM(E5:E46)</f>
        <v>244436</v>
      </c>
      <c r="F4" s="259">
        <f>SUM(F5:F46)</f>
        <v>422173</v>
      </c>
      <c r="G4" s="27"/>
      <c r="H4" s="193"/>
      <c r="I4" s="193"/>
      <c r="J4" s="193"/>
    </row>
    <row r="5" spans="1:10" ht="15.5">
      <c r="A5" s="63">
        <v>1</v>
      </c>
      <c r="B5" s="199" t="s">
        <v>52</v>
      </c>
      <c r="C5" s="93">
        <v>86483</v>
      </c>
      <c r="D5" s="93">
        <v>4537</v>
      </c>
      <c r="E5" s="93">
        <v>10662</v>
      </c>
      <c r="F5" s="261">
        <v>20010</v>
      </c>
      <c r="G5" s="28"/>
      <c r="H5" s="35"/>
      <c r="I5" s="35"/>
      <c r="J5" s="35"/>
    </row>
    <row r="6" spans="1:10" ht="15.5">
      <c r="A6" s="46">
        <v>2</v>
      </c>
      <c r="B6" s="76" t="s">
        <v>55</v>
      </c>
      <c r="C6" s="7">
        <v>59303</v>
      </c>
      <c r="D6" s="7">
        <v>4019</v>
      </c>
      <c r="E6" s="7">
        <v>8465</v>
      </c>
      <c r="F6" s="262">
        <v>11666</v>
      </c>
      <c r="G6" s="28"/>
    </row>
    <row r="7" spans="1:10" ht="15.5">
      <c r="A7" s="46">
        <v>3</v>
      </c>
      <c r="B7" s="75" t="s">
        <v>56</v>
      </c>
      <c r="C7" s="7">
        <v>60378</v>
      </c>
      <c r="D7" s="7">
        <v>3168</v>
      </c>
      <c r="E7" s="7">
        <v>6822</v>
      </c>
      <c r="F7" s="262">
        <v>13337</v>
      </c>
      <c r="G7" s="28"/>
    </row>
    <row r="8" spans="1:10" ht="15.5">
      <c r="A8" s="46">
        <v>4</v>
      </c>
      <c r="B8" s="75" t="s">
        <v>57</v>
      </c>
      <c r="C8" s="7">
        <v>73347</v>
      </c>
      <c r="D8" s="7">
        <v>4761</v>
      </c>
      <c r="E8" s="7">
        <v>9246</v>
      </c>
      <c r="F8" s="262">
        <v>15330</v>
      </c>
      <c r="G8" s="28"/>
    </row>
    <row r="9" spans="1:10" ht="15.5">
      <c r="A9" s="46">
        <v>5</v>
      </c>
      <c r="B9" s="75" t="s">
        <v>58</v>
      </c>
      <c r="C9" s="7">
        <v>28697</v>
      </c>
      <c r="D9" s="7">
        <v>1561</v>
      </c>
      <c r="E9" s="7">
        <v>3498</v>
      </c>
      <c r="F9" s="262">
        <v>6504</v>
      </c>
      <c r="G9" s="28"/>
    </row>
    <row r="10" spans="1:10" ht="15.5">
      <c r="A10" s="46">
        <v>6</v>
      </c>
      <c r="B10" s="75" t="s">
        <v>53</v>
      </c>
      <c r="C10" s="7">
        <v>672509</v>
      </c>
      <c r="D10" s="7">
        <v>38587</v>
      </c>
      <c r="E10" s="7">
        <v>76774</v>
      </c>
      <c r="F10" s="262">
        <v>141286</v>
      </c>
      <c r="G10" s="28"/>
    </row>
    <row r="11" spans="1:10" ht="15.5">
      <c r="A11" s="46">
        <v>7</v>
      </c>
      <c r="B11" s="75" t="s">
        <v>54</v>
      </c>
      <c r="C11" s="7">
        <v>35664</v>
      </c>
      <c r="D11" s="7">
        <v>1891</v>
      </c>
      <c r="E11" s="7">
        <v>4323</v>
      </c>
      <c r="F11" s="262">
        <v>8416</v>
      </c>
      <c r="G11" s="28"/>
    </row>
    <row r="12" spans="1:10" ht="15.5">
      <c r="A12" s="46">
        <v>8</v>
      </c>
      <c r="B12" s="75" t="s">
        <v>2</v>
      </c>
      <c r="C12" s="7">
        <v>29647</v>
      </c>
      <c r="D12" s="7">
        <v>1641</v>
      </c>
      <c r="E12" s="7">
        <v>3312</v>
      </c>
      <c r="F12" s="262">
        <v>6815</v>
      </c>
      <c r="G12" s="28"/>
    </row>
    <row r="13" spans="1:10" ht="15.5">
      <c r="A13" s="46">
        <v>9</v>
      </c>
      <c r="B13" s="76" t="s">
        <v>3</v>
      </c>
      <c r="C13" s="7">
        <v>14254</v>
      </c>
      <c r="D13" s="7">
        <v>737</v>
      </c>
      <c r="E13" s="7">
        <v>1503</v>
      </c>
      <c r="F13" s="262">
        <v>3208</v>
      </c>
      <c r="G13" s="28"/>
    </row>
    <row r="14" spans="1:10" ht="15.5">
      <c r="A14" s="46">
        <v>10</v>
      </c>
      <c r="B14" s="75" t="s">
        <v>77</v>
      </c>
      <c r="C14" s="7">
        <v>25873</v>
      </c>
      <c r="D14" s="7">
        <v>986</v>
      </c>
      <c r="E14" s="7">
        <v>2164</v>
      </c>
      <c r="F14" s="262">
        <v>6252</v>
      </c>
      <c r="G14" s="28"/>
    </row>
    <row r="15" spans="1:10" ht="15.5">
      <c r="A15" s="46">
        <v>11</v>
      </c>
      <c r="B15" s="77" t="s">
        <v>4</v>
      </c>
      <c r="C15" s="7">
        <v>24751</v>
      </c>
      <c r="D15" s="7">
        <v>1985</v>
      </c>
      <c r="E15" s="7">
        <v>3997</v>
      </c>
      <c r="F15" s="262">
        <v>3857</v>
      </c>
      <c r="G15" s="28"/>
    </row>
    <row r="16" spans="1:10" ht="15.5">
      <c r="A16" s="46">
        <v>12</v>
      </c>
      <c r="B16" s="77" t="s">
        <v>5</v>
      </c>
      <c r="C16" s="7">
        <v>18513</v>
      </c>
      <c r="D16" s="7">
        <v>929</v>
      </c>
      <c r="E16" s="7">
        <v>1912</v>
      </c>
      <c r="F16" s="262">
        <v>4226</v>
      </c>
      <c r="G16" s="28"/>
    </row>
    <row r="17" spans="1:9" ht="15.5">
      <c r="A17" s="46">
        <v>13</v>
      </c>
      <c r="B17" s="75" t="s">
        <v>6</v>
      </c>
      <c r="C17" s="7">
        <v>42520</v>
      </c>
      <c r="D17" s="7">
        <v>2589</v>
      </c>
      <c r="E17" s="7">
        <v>5188</v>
      </c>
      <c r="F17" s="262">
        <v>8771</v>
      </c>
      <c r="G17" s="28"/>
    </row>
    <row r="18" spans="1:9" ht="15.5">
      <c r="A18" s="46">
        <v>14</v>
      </c>
      <c r="B18" s="75" t="s">
        <v>7</v>
      </c>
      <c r="C18" s="7">
        <v>43657</v>
      </c>
      <c r="D18" s="7">
        <v>2749</v>
      </c>
      <c r="E18" s="7">
        <v>5310</v>
      </c>
      <c r="F18" s="262">
        <v>9224</v>
      </c>
      <c r="G18" s="28"/>
    </row>
    <row r="19" spans="1:9" ht="15.5">
      <c r="A19" s="46">
        <v>15</v>
      </c>
      <c r="B19" s="75" t="s">
        <v>78</v>
      </c>
      <c r="C19" s="7">
        <v>33999</v>
      </c>
      <c r="D19" s="7">
        <v>2001</v>
      </c>
      <c r="E19" s="7">
        <v>3898</v>
      </c>
      <c r="F19" s="262">
        <v>7801</v>
      </c>
      <c r="G19" s="28"/>
    </row>
    <row r="20" spans="1:9" ht="15.5">
      <c r="A20" s="46">
        <v>16</v>
      </c>
      <c r="B20" s="75" t="s">
        <v>8</v>
      </c>
      <c r="C20" s="7">
        <v>28922</v>
      </c>
      <c r="D20" s="7">
        <v>1701</v>
      </c>
      <c r="E20" s="7">
        <v>3372</v>
      </c>
      <c r="F20" s="262">
        <v>6390</v>
      </c>
      <c r="G20" s="28"/>
    </row>
    <row r="21" spans="1:9" ht="15.5">
      <c r="A21" s="46">
        <v>17</v>
      </c>
      <c r="B21" s="75" t="s">
        <v>9</v>
      </c>
      <c r="C21" s="7">
        <v>19504</v>
      </c>
      <c r="D21" s="7">
        <v>1089</v>
      </c>
      <c r="E21" s="7">
        <v>2176</v>
      </c>
      <c r="F21" s="262">
        <v>4254</v>
      </c>
      <c r="G21" s="28"/>
    </row>
    <row r="22" spans="1:9" ht="15.5">
      <c r="A22" s="46">
        <v>18</v>
      </c>
      <c r="B22" s="75" t="s">
        <v>11</v>
      </c>
      <c r="C22" s="7">
        <v>33234</v>
      </c>
      <c r="D22" s="7">
        <v>2272</v>
      </c>
      <c r="E22" s="7">
        <v>4054</v>
      </c>
      <c r="F22" s="262">
        <v>6242</v>
      </c>
      <c r="G22" s="28"/>
    </row>
    <row r="23" spans="1:9" ht="15.5">
      <c r="A23" s="46">
        <v>19</v>
      </c>
      <c r="B23" s="75" t="s">
        <v>10</v>
      </c>
      <c r="C23" s="7">
        <v>40678</v>
      </c>
      <c r="D23" s="7">
        <v>2332</v>
      </c>
      <c r="E23" s="7">
        <v>4774</v>
      </c>
      <c r="F23" s="262">
        <v>8880</v>
      </c>
      <c r="G23" s="28"/>
    </row>
    <row r="24" spans="1:9" ht="15.5">
      <c r="A24" s="46">
        <v>20</v>
      </c>
      <c r="B24" s="79" t="s">
        <v>12</v>
      </c>
      <c r="C24" s="7">
        <v>21256</v>
      </c>
      <c r="D24" s="7">
        <v>794</v>
      </c>
      <c r="E24" s="7">
        <v>1905</v>
      </c>
      <c r="F24" s="262">
        <v>5476</v>
      </c>
      <c r="G24" s="28"/>
    </row>
    <row r="25" spans="1:9" ht="15.5">
      <c r="A25" s="46">
        <v>21</v>
      </c>
      <c r="B25" s="75" t="s">
        <v>13</v>
      </c>
      <c r="C25" s="7">
        <v>28030</v>
      </c>
      <c r="D25" s="7">
        <v>1710</v>
      </c>
      <c r="E25" s="7">
        <v>3324</v>
      </c>
      <c r="F25" s="262">
        <v>6047</v>
      </c>
      <c r="G25" s="28"/>
    </row>
    <row r="26" spans="1:9" ht="15.5">
      <c r="A26" s="46">
        <v>22</v>
      </c>
      <c r="B26" s="75" t="s">
        <v>14</v>
      </c>
      <c r="C26" s="7">
        <v>32605</v>
      </c>
      <c r="D26" s="7">
        <v>2851</v>
      </c>
      <c r="E26" s="7">
        <v>5027</v>
      </c>
      <c r="F26" s="262">
        <v>5082</v>
      </c>
      <c r="G26" s="28"/>
    </row>
    <row r="27" spans="1:9" ht="15.5">
      <c r="A27" s="46">
        <v>23</v>
      </c>
      <c r="B27" s="75" t="s">
        <v>15</v>
      </c>
      <c r="C27" s="7">
        <v>28762</v>
      </c>
      <c r="D27" s="7">
        <v>1428</v>
      </c>
      <c r="E27" s="7">
        <v>3052</v>
      </c>
      <c r="F27" s="262">
        <v>6650</v>
      </c>
      <c r="G27" s="28"/>
    </row>
    <row r="28" spans="1:9" ht="15.5">
      <c r="A28" s="46">
        <v>24</v>
      </c>
      <c r="B28" s="75" t="s">
        <v>16</v>
      </c>
      <c r="C28" s="7">
        <v>10738</v>
      </c>
      <c r="D28" s="7">
        <v>573</v>
      </c>
      <c r="E28" s="7">
        <v>1137</v>
      </c>
      <c r="F28" s="262">
        <v>2629</v>
      </c>
      <c r="G28" s="28"/>
    </row>
    <row r="29" spans="1:9" ht="15.5">
      <c r="A29" s="46">
        <v>25</v>
      </c>
      <c r="B29" s="75" t="s">
        <v>17</v>
      </c>
      <c r="C29" s="7">
        <v>23001</v>
      </c>
      <c r="D29" s="7">
        <v>1058</v>
      </c>
      <c r="E29" s="7">
        <v>2283</v>
      </c>
      <c r="F29" s="262">
        <v>5187</v>
      </c>
      <c r="G29" s="28"/>
    </row>
    <row r="30" spans="1:9" ht="15.5">
      <c r="A30" s="46">
        <v>26</v>
      </c>
      <c r="B30" s="75" t="s">
        <v>18</v>
      </c>
      <c r="C30" s="7">
        <v>31438</v>
      </c>
      <c r="D30" s="7">
        <v>1688</v>
      </c>
      <c r="E30" s="7">
        <v>3410</v>
      </c>
      <c r="F30" s="262">
        <v>7269</v>
      </c>
      <c r="G30" s="28"/>
      <c r="I30" s="35"/>
    </row>
    <row r="31" spans="1:9" ht="15.5">
      <c r="A31" s="46">
        <v>27</v>
      </c>
      <c r="B31" s="79" t="s">
        <v>19</v>
      </c>
      <c r="C31" s="7">
        <v>41413</v>
      </c>
      <c r="D31" s="7">
        <v>3978</v>
      </c>
      <c r="E31" s="7">
        <v>7558</v>
      </c>
      <c r="F31" s="262">
        <v>4112</v>
      </c>
      <c r="G31" s="28"/>
    </row>
    <row r="32" spans="1:9" ht="15.5">
      <c r="A32" s="46">
        <v>28</v>
      </c>
      <c r="B32" s="79" t="s">
        <v>20</v>
      </c>
      <c r="C32" s="7">
        <v>60618</v>
      </c>
      <c r="D32" s="7">
        <v>4084</v>
      </c>
      <c r="E32" s="7">
        <v>8380</v>
      </c>
      <c r="F32" s="262">
        <v>12128</v>
      </c>
      <c r="G32" s="28"/>
    </row>
    <row r="33" spans="1:7" ht="15.5">
      <c r="A33" s="46">
        <v>29</v>
      </c>
      <c r="B33" s="75" t="s">
        <v>21</v>
      </c>
      <c r="C33" s="7">
        <v>21683</v>
      </c>
      <c r="D33" s="7">
        <v>1345</v>
      </c>
      <c r="E33" s="7">
        <v>2726</v>
      </c>
      <c r="F33" s="262">
        <v>4128</v>
      </c>
      <c r="G33" s="28"/>
    </row>
    <row r="34" spans="1:7" ht="15.5">
      <c r="A34" s="46">
        <v>30</v>
      </c>
      <c r="B34" s="79" t="s">
        <v>22</v>
      </c>
      <c r="C34" s="7">
        <v>16318</v>
      </c>
      <c r="D34" s="7">
        <v>837</v>
      </c>
      <c r="E34" s="7">
        <v>1654</v>
      </c>
      <c r="F34" s="262">
        <v>3844</v>
      </c>
      <c r="G34" s="28"/>
    </row>
    <row r="35" spans="1:7" ht="15.5">
      <c r="A35" s="46">
        <v>31</v>
      </c>
      <c r="B35" s="79" t="s">
        <v>23</v>
      </c>
      <c r="C35" s="7">
        <v>29384</v>
      </c>
      <c r="D35" s="7">
        <v>1521</v>
      </c>
      <c r="E35" s="7">
        <v>3048</v>
      </c>
      <c r="F35" s="262">
        <v>6083</v>
      </c>
      <c r="G35" s="28"/>
    </row>
    <row r="36" spans="1:7" ht="15.5">
      <c r="A36" s="46">
        <v>32</v>
      </c>
      <c r="B36" s="79" t="s">
        <v>24</v>
      </c>
      <c r="C36" s="7">
        <v>37648</v>
      </c>
      <c r="D36" s="7">
        <v>3066</v>
      </c>
      <c r="E36" s="7">
        <v>5694</v>
      </c>
      <c r="F36" s="262">
        <v>5495</v>
      </c>
      <c r="G36" s="28"/>
    </row>
    <row r="37" spans="1:7" ht="15.5">
      <c r="A37" s="46">
        <v>33</v>
      </c>
      <c r="B37" s="79" t="s">
        <v>25</v>
      </c>
      <c r="C37" s="7">
        <v>24853</v>
      </c>
      <c r="D37" s="7">
        <v>1722</v>
      </c>
      <c r="E37" s="7">
        <v>3386</v>
      </c>
      <c r="F37" s="262">
        <v>4397</v>
      </c>
      <c r="G37" s="28"/>
    </row>
    <row r="38" spans="1:7" ht="15.5">
      <c r="A38" s="46">
        <v>34</v>
      </c>
      <c r="B38" s="79" t="s">
        <v>26</v>
      </c>
      <c r="C38" s="7">
        <v>28274</v>
      </c>
      <c r="D38" s="7">
        <v>1739</v>
      </c>
      <c r="E38" s="7">
        <v>3371</v>
      </c>
      <c r="F38" s="262">
        <v>5985</v>
      </c>
      <c r="G38" s="28"/>
    </row>
    <row r="39" spans="1:7" ht="15.5">
      <c r="A39" s="46">
        <v>35</v>
      </c>
      <c r="B39" s="79" t="s">
        <v>27</v>
      </c>
      <c r="C39" s="7">
        <v>10732</v>
      </c>
      <c r="D39" s="7">
        <v>561</v>
      </c>
      <c r="E39" s="7">
        <v>1088</v>
      </c>
      <c r="F39" s="262">
        <v>2285</v>
      </c>
      <c r="G39" s="28"/>
    </row>
    <row r="40" spans="1:7" ht="15.5">
      <c r="A40" s="46">
        <v>36</v>
      </c>
      <c r="B40" s="79" t="s">
        <v>28</v>
      </c>
      <c r="C40" s="7">
        <v>32990</v>
      </c>
      <c r="D40" s="7">
        <v>2563</v>
      </c>
      <c r="E40" s="7">
        <v>4861</v>
      </c>
      <c r="F40" s="262">
        <v>5850</v>
      </c>
      <c r="G40" s="28"/>
    </row>
    <row r="41" spans="1:7" ht="15.5">
      <c r="A41" s="46">
        <v>37</v>
      </c>
      <c r="B41" s="75" t="s">
        <v>29</v>
      </c>
      <c r="C41" s="7">
        <v>18301</v>
      </c>
      <c r="D41" s="7">
        <v>1182</v>
      </c>
      <c r="E41" s="7">
        <v>2234</v>
      </c>
      <c r="F41" s="262">
        <v>3848</v>
      </c>
      <c r="G41" s="28"/>
    </row>
    <row r="42" spans="1:7" ht="15.5">
      <c r="A42" s="46">
        <v>38</v>
      </c>
      <c r="B42" s="75" t="s">
        <v>30</v>
      </c>
      <c r="C42" s="7">
        <v>36598</v>
      </c>
      <c r="D42" s="7">
        <v>2225</v>
      </c>
      <c r="E42" s="7">
        <v>4164</v>
      </c>
      <c r="F42" s="262">
        <v>8162</v>
      </c>
      <c r="G42" s="28"/>
    </row>
    <row r="43" spans="1:7" ht="15.5">
      <c r="A43" s="46">
        <v>39</v>
      </c>
      <c r="B43" s="75" t="s">
        <v>31</v>
      </c>
      <c r="C43" s="7">
        <v>45959</v>
      </c>
      <c r="D43" s="7">
        <v>2923</v>
      </c>
      <c r="E43" s="7">
        <v>5771</v>
      </c>
      <c r="F43" s="262">
        <v>9382</v>
      </c>
      <c r="G43" s="28"/>
    </row>
    <row r="44" spans="1:7" ht="15.5">
      <c r="A44" s="46">
        <v>40</v>
      </c>
      <c r="B44" s="75" t="s">
        <v>32</v>
      </c>
      <c r="C44" s="7">
        <v>8280</v>
      </c>
      <c r="D44" s="7">
        <v>452</v>
      </c>
      <c r="E44" s="7">
        <v>939</v>
      </c>
      <c r="F44" s="262">
        <v>2085</v>
      </c>
      <c r="G44" s="28"/>
    </row>
    <row r="45" spans="1:7" ht="15.5">
      <c r="A45" s="46">
        <v>41</v>
      </c>
      <c r="B45" s="75" t="s">
        <v>79</v>
      </c>
      <c r="C45" s="7">
        <v>53009</v>
      </c>
      <c r="D45" s="7">
        <v>3576</v>
      </c>
      <c r="E45" s="7">
        <v>6692</v>
      </c>
      <c r="F45" s="262">
        <v>11278</v>
      </c>
      <c r="G45" s="28"/>
    </row>
    <row r="46" spans="1:7" ht="15.5">
      <c r="A46" s="47">
        <v>42</v>
      </c>
      <c r="B46" s="78" t="s">
        <v>33</v>
      </c>
      <c r="C46" s="64">
        <v>10761</v>
      </c>
      <c r="D46" s="64">
        <v>603</v>
      </c>
      <c r="E46" s="64">
        <v>1282</v>
      </c>
      <c r="F46" s="263">
        <v>2302</v>
      </c>
      <c r="G46" s="28"/>
    </row>
    <row r="47" spans="1:7" ht="15.5">
      <c r="A47" s="266"/>
      <c r="G47" s="28"/>
    </row>
    <row r="48" spans="1:7" ht="15">
      <c r="F48" s="9"/>
    </row>
    <row r="49" spans="3:6">
      <c r="C49" s="35"/>
      <c r="D49"/>
      <c r="E49"/>
      <c r="F49"/>
    </row>
    <row r="50" spans="3:6">
      <c r="C50" s="14"/>
      <c r="D50" s="260"/>
      <c r="E50" s="14"/>
      <c r="F50" s="14"/>
    </row>
    <row r="51" spans="3:6">
      <c r="D51" s="14"/>
      <c r="E51" s="14"/>
      <c r="F51" s="14"/>
    </row>
    <row r="52" spans="3:6">
      <c r="F52" s="14"/>
    </row>
  </sheetData>
  <sheetProtection formatCells="0" formatColumns="0" formatRows="0" insertColumns="0" insertRows="0" insertHyperlinks="0" deleteColumns="0" deleteRows="0"/>
  <sortState xmlns:xlrd2="http://schemas.microsoft.com/office/spreadsheetml/2017/richdata2" ref="B6:F47">
    <sortCondition descending="1" ref="C6:C47"/>
  </sortState>
  <mergeCells count="1">
    <mergeCell ref="A1:G1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5F8E1259223684197F4711536F77378" ma:contentTypeVersion="10" ma:contentTypeDescription="Izveidot jaunu dokumentu." ma:contentTypeScope="" ma:versionID="e8898c08c9eea2d7acbf5aa42b732f96">
  <xsd:schema xmlns:xsd="http://www.w3.org/2001/XMLSchema" xmlns:xs="http://www.w3.org/2001/XMLSchema" xmlns:p="http://schemas.microsoft.com/office/2006/metadata/properties" xmlns:ns3="a583db39-fa40-438b-9c29-3c13b5286058" xmlns:ns4="11a02d51-2471-43a4-9bf6-41372602d445" targetNamespace="http://schemas.microsoft.com/office/2006/metadata/properties" ma:root="true" ma:fieldsID="1554315614f485884eeb593bd9c72f42" ns3:_="" ns4:_="">
    <xsd:import namespace="a583db39-fa40-438b-9c29-3c13b5286058"/>
    <xsd:import namespace="11a02d51-2471-43a4-9bf6-41372602d4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3db39-fa40-438b-9c29-3c13b52860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02d51-2471-43a4-9bf6-41372602d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20D58-F867-4FC2-9B24-EF15FEC95A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14B04F-0FDE-4ECB-8A25-8C3E07A4177A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a583db39-fa40-438b-9c29-3c13b5286058"/>
    <ds:schemaRef ds:uri="http://purl.org/dc/elements/1.1/"/>
    <ds:schemaRef ds:uri="http://schemas.microsoft.com/office/infopath/2007/PartnerControls"/>
    <ds:schemaRef ds:uri="11a02d51-2471-43a4-9bf6-41372602d44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CD8405-A143-4E54-9724-4DACB599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3db39-fa40-438b-9c29-3c13b5286058"/>
    <ds:schemaRef ds:uri="11a02d51-2471-43a4-9bf6-41372602d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PFI_2026</vt:lpstr>
      <vt:lpstr>PFI_2026_izverstais</vt:lpstr>
      <vt:lpstr>Vertetie_ienemumi</vt:lpstr>
      <vt:lpstr>IIN_ienemumi</vt:lpstr>
      <vt:lpstr>IIN_SK_koeficienti</vt:lpstr>
      <vt:lpstr>Iedzivotaju_skaits_struktura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Sanita.Skiltere</dc:creator>
  <cp:keywords/>
  <dc:description/>
  <cp:lastModifiedBy>Lāsma Ūbele</cp:lastModifiedBy>
  <cp:revision/>
  <cp:lastPrinted>2025-09-24T06:57:12Z</cp:lastPrinted>
  <dcterms:created xsi:type="dcterms:W3CDTF">2009-10-28T13:46:16Z</dcterms:created>
  <dcterms:modified xsi:type="dcterms:W3CDTF">2025-10-21T07:54:26Z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0x010100B5F8E1259223684197F4711536F77378</vt:lpwstr>
  </property>
</Properties>
</file>