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lrg-my.sharepoint.com/personal/lasma_ubele_lps_lv/Documents/Dokumenti/2024/Budzets_2025/PFI_2025/Gala variants/"/>
    </mc:Choice>
  </mc:AlternateContent>
  <xr:revisionPtr revIDLastSave="1" documentId="8_{AEC82A5B-EC2E-40DA-8A70-60F1278C1342}" xr6:coauthVersionLast="47" xr6:coauthVersionMax="47" xr10:uidLastSave="{056A16D6-E821-4F14-823D-B9473C2943B1}"/>
  <bookViews>
    <workbookView xWindow="-108" yWindow="-108" windowWidth="23256" windowHeight="12576" xr2:uid="{00000000-000D-0000-FFFF-FFFF00000000}"/>
  </bookViews>
  <sheets>
    <sheet name="PFI_2025" sheetId="28" r:id="rId1"/>
    <sheet name="PFI_2025_izverstais" sheetId="27" r:id="rId2"/>
    <sheet name="Vertetie_ienemumi" sheetId="3" r:id="rId3"/>
    <sheet name="IIN_ienemumi" sheetId="7" r:id="rId4"/>
    <sheet name="IIN_SK_koeficienti" sheetId="11" r:id="rId5"/>
    <sheet name="Iedzivotaju_skaits_struktur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1" i="28" l="1"/>
  <c r="V19" i="28"/>
  <c r="V20" i="28"/>
  <c r="V21" i="28"/>
  <c r="V22" i="28"/>
  <c r="V23" i="28"/>
  <c r="V24" i="28"/>
  <c r="V25" i="28"/>
  <c r="V26" i="28"/>
  <c r="V27" i="28"/>
  <c r="V28" i="28"/>
  <c r="V29" i="28"/>
  <c r="V30" i="28"/>
  <c r="V31" i="28"/>
  <c r="V32" i="28"/>
  <c r="V33" i="28"/>
  <c r="V34" i="28"/>
  <c r="V35" i="28"/>
  <c r="V36" i="28"/>
  <c r="V37" i="28"/>
  <c r="V38" i="28"/>
  <c r="V39" i="28"/>
  <c r="V40" i="28"/>
  <c r="V41" i="28"/>
  <c r="V42" i="28"/>
  <c r="V43" i="28"/>
  <c r="V44" i="28"/>
  <c r="V45" i="28"/>
  <c r="V46" i="28"/>
  <c r="V47" i="28"/>
  <c r="V48" i="28"/>
  <c r="V49" i="28"/>
  <c r="V50" i="28"/>
  <c r="V51" i="28"/>
  <c r="V52" i="28"/>
  <c r="V53" i="28"/>
  <c r="V54" i="28"/>
  <c r="V55" i="28"/>
  <c r="V56" i="28"/>
  <c r="V57" i="28"/>
  <c r="V58" i="28"/>
  <c r="V59" i="28"/>
  <c r="V60" i="28"/>
  <c r="V18" i="28"/>
  <c r="U16" i="28"/>
  <c r="G12" i="7"/>
  <c r="V61" i="28" l="1"/>
  <c r="V16" i="28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17" i="27"/>
  <c r="Q61" i="28"/>
  <c r="Q16" i="28" s="1"/>
  <c r="C13" i="3" l="1"/>
  <c r="C15" i="3"/>
  <c r="C16" i="3"/>
  <c r="C17" i="3"/>
  <c r="C18" i="3"/>
  <c r="C19" i="3"/>
  <c r="C20" i="3"/>
  <c r="C29" i="3"/>
  <c r="C31" i="3"/>
  <c r="C32" i="3"/>
  <c r="C33" i="3"/>
  <c r="C34" i="3"/>
  <c r="C35" i="3"/>
  <c r="C36" i="3"/>
  <c r="C37" i="3"/>
  <c r="C38" i="3"/>
  <c r="C47" i="3"/>
  <c r="C48" i="3"/>
  <c r="C6" i="3"/>
  <c r="G14" i="7"/>
  <c r="C8" i="3" s="1"/>
  <c r="G15" i="7"/>
  <c r="C9" i="3" s="1"/>
  <c r="G19" i="7"/>
  <c r="G21" i="7"/>
  <c r="G22" i="7"/>
  <c r="G23" i="7"/>
  <c r="G24" i="7"/>
  <c r="G25" i="7"/>
  <c r="G26" i="7"/>
  <c r="G27" i="7"/>
  <c r="C21" i="3" s="1"/>
  <c r="G28" i="7"/>
  <c r="C22" i="3" s="1"/>
  <c r="G29" i="7"/>
  <c r="C23" i="3" s="1"/>
  <c r="G30" i="7"/>
  <c r="C24" i="3" s="1"/>
  <c r="G31" i="7"/>
  <c r="C25" i="3" s="1"/>
  <c r="G35" i="7"/>
  <c r="G37" i="7"/>
  <c r="G38" i="7"/>
  <c r="G39" i="7"/>
  <c r="G40" i="7"/>
  <c r="G41" i="7"/>
  <c r="G42" i="7"/>
  <c r="G43" i="7"/>
  <c r="G44" i="7"/>
  <c r="G45" i="7"/>
  <c r="C39" i="3" s="1"/>
  <c r="G46" i="7"/>
  <c r="C40" i="3" s="1"/>
  <c r="G47" i="7"/>
  <c r="C41" i="3" s="1"/>
  <c r="G51" i="7"/>
  <c r="C45" i="3" s="1"/>
  <c r="G53" i="7"/>
  <c r="G54" i="7"/>
  <c r="F13" i="7"/>
  <c r="F55" i="7" s="1"/>
  <c r="F14" i="7"/>
  <c r="F15" i="7"/>
  <c r="F16" i="7"/>
  <c r="G16" i="7" s="1"/>
  <c r="C10" i="3" s="1"/>
  <c r="F17" i="7"/>
  <c r="G17" i="7" s="1"/>
  <c r="C11" i="3" s="1"/>
  <c r="F18" i="7"/>
  <c r="G18" i="7" s="1"/>
  <c r="C12" i="3" s="1"/>
  <c r="F19" i="7"/>
  <c r="F20" i="7"/>
  <c r="G20" i="7" s="1"/>
  <c r="C14" i="3" s="1"/>
  <c r="F21" i="7"/>
  <c r="F22" i="7"/>
  <c r="F23" i="7"/>
  <c r="F24" i="7"/>
  <c r="F25" i="7"/>
  <c r="F26" i="7"/>
  <c r="F27" i="7"/>
  <c r="F28" i="7"/>
  <c r="F29" i="7"/>
  <c r="F30" i="7"/>
  <c r="F31" i="7"/>
  <c r="F32" i="7"/>
  <c r="G32" i="7" s="1"/>
  <c r="C26" i="3" s="1"/>
  <c r="F33" i="7"/>
  <c r="G33" i="7" s="1"/>
  <c r="C27" i="3" s="1"/>
  <c r="F34" i="7"/>
  <c r="G34" i="7" s="1"/>
  <c r="C28" i="3" s="1"/>
  <c r="F35" i="7"/>
  <c r="F36" i="7"/>
  <c r="G36" i="7" s="1"/>
  <c r="C30" i="3" s="1"/>
  <c r="F37" i="7"/>
  <c r="F38" i="7"/>
  <c r="F39" i="7"/>
  <c r="F40" i="7"/>
  <c r="F41" i="7"/>
  <c r="F42" i="7"/>
  <c r="F43" i="7"/>
  <c r="F44" i="7"/>
  <c r="F45" i="7"/>
  <c r="F46" i="7"/>
  <c r="F47" i="7"/>
  <c r="F48" i="7"/>
  <c r="G48" i="7" s="1"/>
  <c r="C42" i="3" s="1"/>
  <c r="F49" i="7"/>
  <c r="G49" i="7" s="1"/>
  <c r="C43" i="3" s="1"/>
  <c r="F50" i="7"/>
  <c r="G50" i="7" s="1"/>
  <c r="C44" i="3" s="1"/>
  <c r="F51" i="7"/>
  <c r="F52" i="7"/>
  <c r="G52" i="7" s="1"/>
  <c r="C46" i="3" s="1"/>
  <c r="F53" i="7"/>
  <c r="F54" i="7"/>
  <c r="F12" i="7"/>
  <c r="N7" i="28"/>
  <c r="G13" i="7" l="1"/>
  <c r="F11" i="7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18" i="28"/>
  <c r="G9" i="11"/>
  <c r="H6" i="3"/>
  <c r="C7" i="3" l="1"/>
  <c r="C49" i="3" s="1"/>
  <c r="G55" i="7"/>
  <c r="G11" i="7"/>
  <c r="G17" i="27" l="1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17" i="27"/>
  <c r="E49" i="3"/>
  <c r="F49" i="3"/>
  <c r="G49" i="3"/>
  <c r="D49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5" i="3"/>
  <c r="E5" i="3"/>
  <c r="F5" i="3"/>
  <c r="G5" i="3"/>
  <c r="D5" i="3"/>
  <c r="G10" i="11" l="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18" i="28"/>
  <c r="F16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18" i="28"/>
  <c r="D60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18" i="28"/>
  <c r="C4" i="6"/>
  <c r="D16" i="28" l="1"/>
  <c r="E16" i="28"/>
  <c r="G16" i="28"/>
  <c r="K9" i="27"/>
  <c r="T61" i="28"/>
  <c r="H61" i="28"/>
  <c r="T16" i="28"/>
  <c r="H16" i="28"/>
  <c r="J27" i="28" l="1"/>
  <c r="J35" i="28"/>
  <c r="J47" i="28"/>
  <c r="J51" i="28"/>
  <c r="J20" i="28"/>
  <c r="J32" i="28"/>
  <c r="J21" i="28"/>
  <c r="J33" i="28"/>
  <c r="J37" i="28"/>
  <c r="J49" i="28"/>
  <c r="J29" i="28"/>
  <c r="J59" i="28"/>
  <c r="J24" i="28"/>
  <c r="J36" i="28"/>
  <c r="J44" i="28"/>
  <c r="J45" i="28"/>
  <c r="J48" i="28"/>
  <c r="J19" i="28"/>
  <c r="J28" i="28"/>
  <c r="J40" i="28"/>
  <c r="J41" i="28"/>
  <c r="J43" i="28"/>
  <c r="J57" i="28"/>
  <c r="J52" i="28"/>
  <c r="J22" i="28"/>
  <c r="J25" i="28"/>
  <c r="J31" i="28"/>
  <c r="J53" i="28"/>
  <c r="F61" i="28"/>
  <c r="J23" i="28"/>
  <c r="J26" i="28"/>
  <c r="J42" i="28"/>
  <c r="J34" i="28"/>
  <c r="D61" i="28"/>
  <c r="J30" i="28"/>
  <c r="J39" i="28"/>
  <c r="J50" i="28"/>
  <c r="J55" i="28"/>
  <c r="G61" i="28"/>
  <c r="E61" i="28"/>
  <c r="J18" i="28"/>
  <c r="J38" i="28"/>
  <c r="J46" i="28"/>
  <c r="J54" i="28"/>
  <c r="J56" i="28"/>
  <c r="J58" i="28"/>
  <c r="J60" i="28"/>
  <c r="J61" i="28" l="1"/>
  <c r="J16" i="28" s="1"/>
  <c r="D6" i="7"/>
  <c r="G52" i="11"/>
  <c r="G8" i="11" l="1"/>
  <c r="H48" i="11" s="1"/>
  <c r="H17" i="11" l="1"/>
  <c r="H14" i="11"/>
  <c r="H33" i="11"/>
  <c r="H46" i="11"/>
  <c r="H49" i="11"/>
  <c r="H24" i="11"/>
  <c r="H42" i="11"/>
  <c r="H40" i="11"/>
  <c r="H21" i="11"/>
  <c r="H18" i="11"/>
  <c r="H22" i="11"/>
  <c r="H12" i="11"/>
  <c r="H28" i="11"/>
  <c r="H15" i="11"/>
  <c r="H44" i="11"/>
  <c r="H25" i="11"/>
  <c r="H41" i="11"/>
  <c r="H26" i="11"/>
  <c r="H19" i="11"/>
  <c r="H30" i="11"/>
  <c r="H16" i="11"/>
  <c r="H32" i="11"/>
  <c r="H35" i="11"/>
  <c r="H10" i="11"/>
  <c r="H27" i="11"/>
  <c r="H47" i="11"/>
  <c r="H31" i="11"/>
  <c r="H51" i="11"/>
  <c r="H43" i="11"/>
  <c r="H23" i="11"/>
  <c r="H39" i="11"/>
  <c r="H37" i="11"/>
  <c r="H50" i="11"/>
  <c r="H13" i="11"/>
  <c r="H29" i="11"/>
  <c r="H45" i="11"/>
  <c r="H34" i="11"/>
  <c r="H11" i="11"/>
  <c r="H38" i="11"/>
  <c r="H20" i="11"/>
  <c r="H36" i="11"/>
  <c r="H9" i="11"/>
  <c r="D8" i="11"/>
  <c r="E8" i="11"/>
  <c r="F8" i="11"/>
  <c r="D52" i="11"/>
  <c r="E52" i="11"/>
  <c r="F52" i="11"/>
  <c r="H52" i="11" l="1"/>
  <c r="H8" i="11"/>
  <c r="E59" i="27" l="1"/>
  <c r="D59" i="27"/>
  <c r="D15" i="27" l="1"/>
  <c r="J59" i="27" l="1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H15" i="27"/>
  <c r="G15" i="27"/>
  <c r="F15" i="27"/>
  <c r="E15" i="27"/>
  <c r="J15" i="27" l="1"/>
  <c r="D4" i="6" l="1"/>
  <c r="E4" i="6"/>
  <c r="F4" i="6"/>
  <c r="C15" i="7" l="1"/>
  <c r="E53" i="11"/>
  <c r="C39" i="7" l="1"/>
  <c r="C28" i="7"/>
  <c r="C41" i="7"/>
  <c r="C22" i="7"/>
  <c r="C21" i="7"/>
  <c r="C32" i="7"/>
  <c r="C48" i="7"/>
  <c r="C49" i="7"/>
  <c r="C38" i="7"/>
  <c r="C42" i="7"/>
  <c r="C12" i="7"/>
  <c r="C44" i="7"/>
  <c r="C46" i="7"/>
  <c r="C27" i="7"/>
  <c r="C16" i="7"/>
  <c r="C25" i="7"/>
  <c r="C18" i="7"/>
  <c r="C31" i="7"/>
  <c r="C47" i="7"/>
  <c r="C33" i="7"/>
  <c r="C20" i="7"/>
  <c r="C36" i="7"/>
  <c r="C52" i="7"/>
  <c r="C29" i="7"/>
  <c r="C14" i="7"/>
  <c r="C34" i="7"/>
  <c r="C54" i="7"/>
  <c r="C23" i="7"/>
  <c r="C53" i="7"/>
  <c r="C17" i="7"/>
  <c r="C26" i="7"/>
  <c r="C43" i="7"/>
  <c r="C19" i="7"/>
  <c r="C35" i="7"/>
  <c r="C51" i="7"/>
  <c r="C45" i="7"/>
  <c r="C24" i="7"/>
  <c r="C40" i="7"/>
  <c r="C13" i="7"/>
  <c r="C37" i="7"/>
  <c r="C30" i="7"/>
  <c r="C50" i="7"/>
  <c r="C11" i="7" l="1"/>
  <c r="D12" i="7" l="1"/>
  <c r="C55" i="7" l="1"/>
  <c r="I6" i="3" l="1"/>
  <c r="C18" i="28" s="1"/>
  <c r="L18" i="28" s="1"/>
  <c r="D50" i="7"/>
  <c r="D16" i="7"/>
  <c r="D48" i="7"/>
  <c r="D45" i="7"/>
  <c r="D15" i="7"/>
  <c r="D20" i="7"/>
  <c r="D46" i="7"/>
  <c r="D39" i="7"/>
  <c r="D31" i="7"/>
  <c r="D30" i="7"/>
  <c r="D26" i="7"/>
  <c r="D25" i="7"/>
  <c r="D29" i="7"/>
  <c r="D51" i="7"/>
  <c r="D53" i="7"/>
  <c r="D24" i="7"/>
  <c r="D43" i="7"/>
  <c r="D37" i="7"/>
  <c r="D23" i="7"/>
  <c r="D42" i="7"/>
  <c r="D40" i="7"/>
  <c r="D33" i="7"/>
  <c r="D28" i="7"/>
  <c r="D49" i="7"/>
  <c r="D34" i="7"/>
  <c r="D36" i="7"/>
  <c r="D27" i="7"/>
  <c r="D21" i="7"/>
  <c r="D38" i="7"/>
  <c r="D14" i="7"/>
  <c r="D52" i="7"/>
  <c r="D47" i="7"/>
  <c r="D19" i="7"/>
  <c r="D32" i="7"/>
  <c r="D22" i="7"/>
  <c r="D54" i="7"/>
  <c r="D35" i="7"/>
  <c r="D44" i="7"/>
  <c r="D41" i="7"/>
  <c r="D18" i="7"/>
  <c r="D17" i="7"/>
  <c r="D13" i="7"/>
  <c r="I18" i="28" l="1"/>
  <c r="K18" i="28"/>
  <c r="I48" i="3"/>
  <c r="C60" i="28" s="1"/>
  <c r="I15" i="3"/>
  <c r="C27" i="28" s="1"/>
  <c r="I36" i="3"/>
  <c r="C48" i="28" s="1"/>
  <c r="I18" i="3"/>
  <c r="C30" i="28" s="1"/>
  <c r="I19" i="3"/>
  <c r="C31" i="28" s="1"/>
  <c r="I39" i="3"/>
  <c r="C51" i="28" s="1"/>
  <c r="I46" i="3"/>
  <c r="C58" i="28" s="1"/>
  <c r="I22" i="3"/>
  <c r="C34" i="28" s="1"/>
  <c r="I47" i="3"/>
  <c r="C59" i="28" s="1"/>
  <c r="I42" i="3"/>
  <c r="C54" i="28" s="1"/>
  <c r="I12" i="3"/>
  <c r="C24" i="28" s="1"/>
  <c r="I43" i="3"/>
  <c r="C55" i="28" s="1"/>
  <c r="I33" i="3"/>
  <c r="C45" i="28" s="1"/>
  <c r="I35" i="3"/>
  <c r="C47" i="28" s="1"/>
  <c r="I17" i="3"/>
  <c r="C29" i="28" s="1"/>
  <c r="I40" i="3"/>
  <c r="C52" i="28" s="1"/>
  <c r="I38" i="3"/>
  <c r="C50" i="28" s="1"/>
  <c r="I8" i="3"/>
  <c r="C20" i="28" s="1"/>
  <c r="I30" i="3"/>
  <c r="C42" i="28" s="1"/>
  <c r="I27" i="3"/>
  <c r="C39" i="28" s="1"/>
  <c r="I31" i="3"/>
  <c r="C43" i="28" s="1"/>
  <c r="I45" i="3"/>
  <c r="C57" i="28" s="1"/>
  <c r="I24" i="3"/>
  <c r="C36" i="28" s="1"/>
  <c r="I14" i="3"/>
  <c r="C26" i="28" s="1"/>
  <c r="I10" i="3"/>
  <c r="C22" i="28" s="1"/>
  <c r="I41" i="3"/>
  <c r="C53" i="28" s="1"/>
  <c r="I16" i="3"/>
  <c r="C28" i="28" s="1"/>
  <c r="I21" i="3"/>
  <c r="C33" i="28" s="1"/>
  <c r="I20" i="3"/>
  <c r="C32" i="28" s="1"/>
  <c r="I7" i="3"/>
  <c r="C19" i="28" s="1"/>
  <c r="I26" i="3"/>
  <c r="C38" i="28" s="1"/>
  <c r="I11" i="3"/>
  <c r="C23" i="28" s="1"/>
  <c r="I29" i="3"/>
  <c r="C41" i="28" s="1"/>
  <c r="I13" i="3"/>
  <c r="C25" i="28" s="1"/>
  <c r="I32" i="3"/>
  <c r="C44" i="28" s="1"/>
  <c r="I28" i="3"/>
  <c r="C40" i="28" s="1"/>
  <c r="I34" i="3"/>
  <c r="C46" i="28" s="1"/>
  <c r="I37" i="3"/>
  <c r="C49" i="28" s="1"/>
  <c r="I23" i="3"/>
  <c r="C35" i="28" s="1"/>
  <c r="I25" i="3"/>
  <c r="C37" i="28" s="1"/>
  <c r="I9" i="3"/>
  <c r="C21" i="28" s="1"/>
  <c r="I44" i="3"/>
  <c r="C56" i="28" s="1"/>
  <c r="R17" i="27"/>
  <c r="K17" i="27"/>
  <c r="L17" i="27"/>
  <c r="I17" i="27"/>
  <c r="D55" i="7"/>
  <c r="D11" i="7"/>
  <c r="I49" i="28" l="1"/>
  <c r="L49" i="28"/>
  <c r="K49" i="28"/>
  <c r="I57" i="28"/>
  <c r="L57" i="28"/>
  <c r="K57" i="28"/>
  <c r="I41" i="28"/>
  <c r="L41" i="28"/>
  <c r="K41" i="28"/>
  <c r="L35" i="28"/>
  <c r="K35" i="28"/>
  <c r="I35" i="28"/>
  <c r="L44" i="28"/>
  <c r="I44" i="28"/>
  <c r="K44" i="28"/>
  <c r="L38" i="28"/>
  <c r="I38" i="28"/>
  <c r="K38" i="28"/>
  <c r="I28" i="28"/>
  <c r="L28" i="28"/>
  <c r="K28" i="28"/>
  <c r="L36" i="28"/>
  <c r="I36" i="28"/>
  <c r="K36" i="28"/>
  <c r="L42" i="28"/>
  <c r="I42" i="28"/>
  <c r="K42" i="28"/>
  <c r="I29" i="28"/>
  <c r="L29" i="28"/>
  <c r="K29" i="28"/>
  <c r="L24" i="28"/>
  <c r="I24" i="28"/>
  <c r="K24" i="28"/>
  <c r="I58" i="28"/>
  <c r="L58" i="28"/>
  <c r="K58" i="28"/>
  <c r="L48" i="28"/>
  <c r="I48" i="28"/>
  <c r="K48" i="28"/>
  <c r="L56" i="28"/>
  <c r="I56" i="28"/>
  <c r="K56" i="28"/>
  <c r="I25" i="28"/>
  <c r="L25" i="28"/>
  <c r="K25" i="28"/>
  <c r="I19" i="28"/>
  <c r="L19" i="28"/>
  <c r="K19" i="28"/>
  <c r="C61" i="28"/>
  <c r="C16" i="28"/>
  <c r="L16" i="28" s="1"/>
  <c r="L53" i="28"/>
  <c r="I53" i="28"/>
  <c r="K53" i="28"/>
  <c r="L20" i="28"/>
  <c r="I20" i="28"/>
  <c r="K20" i="28"/>
  <c r="L47" i="28"/>
  <c r="I47" i="28"/>
  <c r="K47" i="28"/>
  <c r="I54" i="28"/>
  <c r="L54" i="28"/>
  <c r="K54" i="28"/>
  <c r="L51" i="28"/>
  <c r="K51" i="28"/>
  <c r="I51" i="28"/>
  <c r="L27" i="28"/>
  <c r="K27" i="28"/>
  <c r="I27" i="28"/>
  <c r="I21" i="28"/>
  <c r="L21" i="28"/>
  <c r="K21" i="28"/>
  <c r="I46" i="28"/>
  <c r="L46" i="28"/>
  <c r="K46" i="28"/>
  <c r="I32" i="28"/>
  <c r="L32" i="28"/>
  <c r="K32" i="28"/>
  <c r="I22" i="28"/>
  <c r="L22" i="28"/>
  <c r="K22" i="28"/>
  <c r="L43" i="28"/>
  <c r="I43" i="28"/>
  <c r="K43" i="28"/>
  <c r="L50" i="28"/>
  <c r="I50" i="28"/>
  <c r="K50" i="28"/>
  <c r="L45" i="28"/>
  <c r="I45" i="28"/>
  <c r="K45" i="28"/>
  <c r="I59" i="28"/>
  <c r="L59" i="28"/>
  <c r="K59" i="28"/>
  <c r="K31" i="28"/>
  <c r="L31" i="28"/>
  <c r="I31" i="28"/>
  <c r="L60" i="28"/>
  <c r="I60" i="28"/>
  <c r="K60" i="28"/>
  <c r="L37" i="28"/>
  <c r="I37" i="28"/>
  <c r="K37" i="28"/>
  <c r="I40" i="28"/>
  <c r="L40" i="28"/>
  <c r="K40" i="28"/>
  <c r="L23" i="28"/>
  <c r="K23" i="28"/>
  <c r="I23" i="28"/>
  <c r="I33" i="28"/>
  <c r="L33" i="28"/>
  <c r="K33" i="28"/>
  <c r="I26" i="28"/>
  <c r="L26" i="28"/>
  <c r="K26" i="28"/>
  <c r="I39" i="28"/>
  <c r="L39" i="28"/>
  <c r="K39" i="28"/>
  <c r="L52" i="28"/>
  <c r="I52" i="28"/>
  <c r="K52" i="28"/>
  <c r="I55" i="28"/>
  <c r="L55" i="28"/>
  <c r="K55" i="28"/>
  <c r="L34" i="28"/>
  <c r="K34" i="28"/>
  <c r="I34" i="28"/>
  <c r="L30" i="28"/>
  <c r="I30" i="28"/>
  <c r="K30" i="28"/>
  <c r="I49" i="3"/>
  <c r="I43" i="27"/>
  <c r="R27" i="27"/>
  <c r="S27" i="27" s="1"/>
  <c r="L21" i="27"/>
  <c r="R42" i="27"/>
  <c r="S42" i="27" s="1"/>
  <c r="R37" i="27"/>
  <c r="S37" i="27" s="1"/>
  <c r="L33" i="27"/>
  <c r="R47" i="27"/>
  <c r="S47" i="27" s="1"/>
  <c r="R51" i="27"/>
  <c r="S51" i="27" s="1"/>
  <c r="K31" i="27"/>
  <c r="K38" i="27"/>
  <c r="R52" i="27"/>
  <c r="S52" i="27" s="1"/>
  <c r="R34" i="27"/>
  <c r="S34" i="27" s="1"/>
  <c r="L54" i="27"/>
  <c r="R48" i="27"/>
  <c r="S48" i="27" s="1"/>
  <c r="R24" i="27"/>
  <c r="S24" i="27" s="1"/>
  <c r="R46" i="27"/>
  <c r="S46" i="27" s="1"/>
  <c r="I25" i="27"/>
  <c r="I57" i="27"/>
  <c r="L20" i="27"/>
  <c r="I45" i="27"/>
  <c r="L40" i="27"/>
  <c r="L28" i="27"/>
  <c r="K50" i="27"/>
  <c r="I59" i="27"/>
  <c r="K35" i="27"/>
  <c r="K41" i="27"/>
  <c r="I53" i="27"/>
  <c r="I44" i="27"/>
  <c r="L55" i="27"/>
  <c r="K49" i="27"/>
  <c r="I36" i="27"/>
  <c r="L39" i="27"/>
  <c r="L22" i="27"/>
  <c r="I32" i="27"/>
  <c r="I29" i="27"/>
  <c r="K23" i="27"/>
  <c r="K56" i="27"/>
  <c r="L19" i="27"/>
  <c r="R58" i="27"/>
  <c r="S58" i="27" s="1"/>
  <c r="R30" i="27"/>
  <c r="S30" i="27" s="1"/>
  <c r="R43" i="27"/>
  <c r="S43" i="27" s="1"/>
  <c r="S17" i="27"/>
  <c r="K7" i="28" l="1"/>
  <c r="K7" i="27" s="1"/>
  <c r="L61" i="28"/>
  <c r="I61" i="28"/>
  <c r="I16" i="28" s="1"/>
  <c r="K61" i="28"/>
  <c r="K16" i="28" s="1"/>
  <c r="R31" i="27"/>
  <c r="S31" i="27" s="1"/>
  <c r="I37" i="27"/>
  <c r="K43" i="27"/>
  <c r="I54" i="27"/>
  <c r="K54" i="27"/>
  <c r="L57" i="27"/>
  <c r="L35" i="27"/>
  <c r="I31" i="27"/>
  <c r="K37" i="27"/>
  <c r="R54" i="27"/>
  <c r="S54" i="27" s="1"/>
  <c r="R22" i="27"/>
  <c r="S22" i="27" s="1"/>
  <c r="R25" i="27"/>
  <c r="S25" i="27" s="1"/>
  <c r="L31" i="27"/>
  <c r="L37" i="27"/>
  <c r="L43" i="27"/>
  <c r="R38" i="27"/>
  <c r="S38" i="27" s="1"/>
  <c r="R19" i="27"/>
  <c r="S19" i="27" s="1"/>
  <c r="K33" i="27"/>
  <c r="I27" i="27"/>
  <c r="L38" i="27"/>
  <c r="I48" i="27"/>
  <c r="I28" i="27"/>
  <c r="L56" i="27"/>
  <c r="K21" i="27"/>
  <c r="R32" i="27"/>
  <c r="S32" i="27" s="1"/>
  <c r="R57" i="27"/>
  <c r="S57" i="27" s="1"/>
  <c r="R33" i="27"/>
  <c r="S33" i="27" s="1"/>
  <c r="I19" i="27"/>
  <c r="K32" i="27"/>
  <c r="R41" i="27"/>
  <c r="S41" i="27" s="1"/>
  <c r="I40" i="27"/>
  <c r="R49" i="27"/>
  <c r="S49" i="27" s="1"/>
  <c r="R55" i="27"/>
  <c r="S55" i="27" s="1"/>
  <c r="L29" i="27"/>
  <c r="K36" i="27"/>
  <c r="L41" i="27"/>
  <c r="R28" i="27"/>
  <c r="S28" i="27" s="1"/>
  <c r="L49" i="27"/>
  <c r="L48" i="27"/>
  <c r="K27" i="27"/>
  <c r="K42" i="27"/>
  <c r="R20" i="27"/>
  <c r="S20" i="27" s="1"/>
  <c r="R56" i="27"/>
  <c r="S56" i="27" s="1"/>
  <c r="I22" i="27"/>
  <c r="I35" i="27"/>
  <c r="R40" i="27"/>
  <c r="S40" i="27" s="1"/>
  <c r="L25" i="27"/>
  <c r="K55" i="27"/>
  <c r="I56" i="27"/>
  <c r="K22" i="27"/>
  <c r="R35" i="27"/>
  <c r="S35" i="27" s="1"/>
  <c r="K40" i="27"/>
  <c r="K25" i="27"/>
  <c r="I55" i="27"/>
  <c r="L53" i="27"/>
  <c r="R50" i="27"/>
  <c r="S50" i="27" s="1"/>
  <c r="K53" i="27"/>
  <c r="K29" i="27"/>
  <c r="L36" i="27"/>
  <c r="I50" i="27"/>
  <c r="I20" i="27"/>
  <c r="I51" i="27"/>
  <c r="L24" i="27"/>
  <c r="K58" i="27"/>
  <c r="R21" i="27"/>
  <c r="S21" i="27" s="1"/>
  <c r="I52" i="27"/>
  <c r="L59" i="27"/>
  <c r="K24" i="27"/>
  <c r="L58" i="27"/>
  <c r="L52" i="27"/>
  <c r="K45" i="27"/>
  <c r="K47" i="27"/>
  <c r="L47" i="27"/>
  <c r="K44" i="27"/>
  <c r="R45" i="27"/>
  <c r="S45" i="27" s="1"/>
  <c r="R44" i="27"/>
  <c r="S44" i="27" s="1"/>
  <c r="R53" i="27"/>
  <c r="S53" i="27" s="1"/>
  <c r="R23" i="27"/>
  <c r="S23" i="27" s="1"/>
  <c r="R29" i="27"/>
  <c r="S29" i="27" s="1"/>
  <c r="R39" i="27"/>
  <c r="S39" i="27" s="1"/>
  <c r="R36" i="27"/>
  <c r="S36" i="27" s="1"/>
  <c r="L50" i="27"/>
  <c r="K20" i="27"/>
  <c r="K46" i="27"/>
  <c r="I24" i="27"/>
  <c r="K30" i="27"/>
  <c r="I58" i="27"/>
  <c r="I21" i="27"/>
  <c r="L34" i="27"/>
  <c r="K52" i="27"/>
  <c r="I47" i="27"/>
  <c r="I23" i="27"/>
  <c r="I39" i="27"/>
  <c r="R59" i="27"/>
  <c r="S59" i="27" s="1"/>
  <c r="L42" i="27"/>
  <c r="K51" i="27"/>
  <c r="I46" i="27"/>
  <c r="I30" i="27"/>
  <c r="I34" i="27"/>
  <c r="L44" i="27"/>
  <c r="K19" i="27"/>
  <c r="L23" i="27"/>
  <c r="L32" i="27"/>
  <c r="K39" i="27"/>
  <c r="K57" i="27"/>
  <c r="I41" i="27"/>
  <c r="K59" i="27"/>
  <c r="K28" i="27"/>
  <c r="L45" i="27"/>
  <c r="I33" i="27"/>
  <c r="I49" i="27"/>
  <c r="I38" i="27"/>
  <c r="L46" i="27"/>
  <c r="K48" i="27"/>
  <c r="L30" i="27"/>
  <c r="I42" i="27"/>
  <c r="L27" i="27"/>
  <c r="L51" i="27"/>
  <c r="K34" i="27"/>
  <c r="R18" i="27"/>
  <c r="C5" i="3"/>
  <c r="R26" i="27"/>
  <c r="S26" i="27" s="1"/>
  <c r="I26" i="27"/>
  <c r="K26" i="27"/>
  <c r="L26" i="27"/>
  <c r="I5" i="3" l="1"/>
  <c r="K5" i="28"/>
  <c r="M24" i="28" s="1"/>
  <c r="N24" i="28" s="1"/>
  <c r="I18" i="27"/>
  <c r="K18" i="27"/>
  <c r="L18" i="27"/>
  <c r="L15" i="27" s="1"/>
  <c r="C15" i="27"/>
  <c r="K15" i="27" s="1"/>
  <c r="M26" i="27" s="1"/>
  <c r="N26" i="27" s="1"/>
  <c r="O26" i="27" s="1"/>
  <c r="P26" i="27" s="1"/>
  <c r="S18" i="27"/>
  <c r="R15" i="27"/>
  <c r="R24" i="28" l="1"/>
  <c r="M51" i="28"/>
  <c r="N51" i="28" s="1"/>
  <c r="R51" i="28" s="1"/>
  <c r="M60" i="28"/>
  <c r="N60" i="28" s="1"/>
  <c r="M27" i="28"/>
  <c r="N27" i="28" s="1"/>
  <c r="M35" i="28"/>
  <c r="N35" i="28" s="1"/>
  <c r="M31" i="28"/>
  <c r="N31" i="28" s="1"/>
  <c r="M19" i="28"/>
  <c r="N19" i="28" s="1"/>
  <c r="M49" i="28"/>
  <c r="N49" i="28" s="1"/>
  <c r="M41" i="28"/>
  <c r="N41" i="28" s="1"/>
  <c r="M18" i="28"/>
  <c r="N18" i="28" s="1"/>
  <c r="M40" i="28"/>
  <c r="N40" i="28" s="1"/>
  <c r="M20" i="28"/>
  <c r="N20" i="28" s="1"/>
  <c r="M26" i="28"/>
  <c r="N26" i="28" s="1"/>
  <c r="M46" i="28"/>
  <c r="N46" i="28" s="1"/>
  <c r="M34" i="28"/>
  <c r="N34" i="28" s="1"/>
  <c r="M48" i="28"/>
  <c r="N48" i="28" s="1"/>
  <c r="M45" i="28"/>
  <c r="N45" i="28" s="1"/>
  <c r="M33" i="28"/>
  <c r="N33" i="28" s="1"/>
  <c r="M21" i="28"/>
  <c r="N21" i="28" s="1"/>
  <c r="M52" i="28"/>
  <c r="N52" i="28" s="1"/>
  <c r="M36" i="28"/>
  <c r="N36" i="28" s="1"/>
  <c r="M22" i="28"/>
  <c r="N22" i="28" s="1"/>
  <c r="M58" i="28"/>
  <c r="N58" i="28" s="1"/>
  <c r="R58" i="28" s="1"/>
  <c r="M23" i="28"/>
  <c r="N23" i="28" s="1"/>
  <c r="M47" i="28"/>
  <c r="N47" i="28" s="1"/>
  <c r="M55" i="28"/>
  <c r="N55" i="28" s="1"/>
  <c r="M50" i="28"/>
  <c r="N50" i="28" s="1"/>
  <c r="M59" i="28"/>
  <c r="N59" i="28" s="1"/>
  <c r="M28" i="28"/>
  <c r="N28" i="28" s="1"/>
  <c r="M54" i="28"/>
  <c r="N54" i="28" s="1"/>
  <c r="M44" i="28"/>
  <c r="N44" i="28" s="1"/>
  <c r="M29" i="28"/>
  <c r="N29" i="28" s="1"/>
  <c r="M38" i="28"/>
  <c r="N38" i="28" s="1"/>
  <c r="M32" i="28"/>
  <c r="N32" i="28" s="1"/>
  <c r="M30" i="28"/>
  <c r="N30" i="28" s="1"/>
  <c r="M53" i="28"/>
  <c r="N53" i="28" s="1"/>
  <c r="M25" i="28"/>
  <c r="N25" i="28" s="1"/>
  <c r="M42" i="28"/>
  <c r="N42" i="28" s="1"/>
  <c r="M39" i="28"/>
  <c r="N39" i="28" s="1"/>
  <c r="M56" i="28"/>
  <c r="N56" i="28" s="1"/>
  <c r="M37" i="28"/>
  <c r="N37" i="28" s="1"/>
  <c r="M43" i="28"/>
  <c r="N43" i="28" s="1"/>
  <c r="W24" i="28"/>
  <c r="X24" i="28"/>
  <c r="P24" i="28"/>
  <c r="O24" i="28"/>
  <c r="M57" i="28"/>
  <c r="N57" i="28" s="1"/>
  <c r="K5" i="27"/>
  <c r="I15" i="27"/>
  <c r="T26" i="27"/>
  <c r="U26" i="27" s="1"/>
  <c r="Q26" i="27"/>
  <c r="V26" i="27"/>
  <c r="V42" i="27"/>
  <c r="V58" i="27"/>
  <c r="V48" i="27"/>
  <c r="V37" i="27"/>
  <c r="V19" i="27"/>
  <c r="V35" i="27"/>
  <c r="V51" i="27"/>
  <c r="V28" i="27"/>
  <c r="V17" i="27"/>
  <c r="V53" i="27"/>
  <c r="V30" i="27"/>
  <c r="V46" i="27"/>
  <c r="V24" i="27"/>
  <c r="V56" i="27"/>
  <c r="V41" i="27"/>
  <c r="V23" i="27"/>
  <c r="V39" i="27"/>
  <c r="V55" i="27"/>
  <c r="V36" i="27"/>
  <c r="V25" i="27"/>
  <c r="V18" i="27"/>
  <c r="V34" i="27"/>
  <c r="V50" i="27"/>
  <c r="V32" i="27"/>
  <c r="V21" i="27"/>
  <c r="V49" i="27"/>
  <c r="V27" i="27"/>
  <c r="V43" i="27"/>
  <c r="V59" i="27"/>
  <c r="V44" i="27"/>
  <c r="V33" i="27"/>
  <c r="V22" i="27"/>
  <c r="V38" i="27"/>
  <c r="V54" i="27"/>
  <c r="V40" i="27"/>
  <c r="V29" i="27"/>
  <c r="V57" i="27"/>
  <c r="V31" i="27"/>
  <c r="V47" i="27"/>
  <c r="V20" i="27"/>
  <c r="V52" i="27"/>
  <c r="V45" i="27"/>
  <c r="M56" i="27"/>
  <c r="N56" i="27" s="1"/>
  <c r="O56" i="27" s="1"/>
  <c r="M17" i="27"/>
  <c r="N17" i="27" s="1"/>
  <c r="O17" i="27" s="1"/>
  <c r="M53" i="27"/>
  <c r="N53" i="27" s="1"/>
  <c r="O53" i="27" s="1"/>
  <c r="M59" i="27"/>
  <c r="N59" i="27" s="1"/>
  <c r="O59" i="27" s="1"/>
  <c r="M22" i="27"/>
  <c r="N22" i="27" s="1"/>
  <c r="O22" i="27" s="1"/>
  <c r="M58" i="27"/>
  <c r="N58" i="27" s="1"/>
  <c r="O58" i="27" s="1"/>
  <c r="M49" i="27"/>
  <c r="N49" i="27" s="1"/>
  <c r="O49" i="27" s="1"/>
  <c r="M21" i="27"/>
  <c r="N21" i="27" s="1"/>
  <c r="O21" i="27" s="1"/>
  <c r="M37" i="27"/>
  <c r="N37" i="27" s="1"/>
  <c r="O37" i="27" s="1"/>
  <c r="M34" i="27"/>
  <c r="N34" i="27" s="1"/>
  <c r="O34" i="27" s="1"/>
  <c r="M32" i="27"/>
  <c r="N32" i="27" s="1"/>
  <c r="O32" i="27" s="1"/>
  <c r="M41" i="27"/>
  <c r="N41" i="27" s="1"/>
  <c r="O41" i="27" s="1"/>
  <c r="M52" i="27"/>
  <c r="N52" i="27" s="1"/>
  <c r="O52" i="27" s="1"/>
  <c r="M25" i="27"/>
  <c r="N25" i="27" s="1"/>
  <c r="O25" i="27" s="1"/>
  <c r="M36" i="27"/>
  <c r="N36" i="27" s="1"/>
  <c r="O36" i="27" s="1"/>
  <c r="M55" i="27"/>
  <c r="N55" i="27" s="1"/>
  <c r="O55" i="27" s="1"/>
  <c r="M39" i="27"/>
  <c r="N39" i="27" s="1"/>
  <c r="O39" i="27" s="1"/>
  <c r="M27" i="27"/>
  <c r="N27" i="27" s="1"/>
  <c r="O27" i="27" s="1"/>
  <c r="M51" i="27"/>
  <c r="N51" i="27" s="1"/>
  <c r="O51" i="27" s="1"/>
  <c r="M57" i="27"/>
  <c r="N57" i="27" s="1"/>
  <c r="O57" i="27" s="1"/>
  <c r="M33" i="27"/>
  <c r="N33" i="27" s="1"/>
  <c r="O33" i="27" s="1"/>
  <c r="M44" i="27"/>
  <c r="N44" i="27" s="1"/>
  <c r="O44" i="27" s="1"/>
  <c r="M20" i="27"/>
  <c r="N20" i="27" s="1"/>
  <c r="O20" i="27" s="1"/>
  <c r="M48" i="27"/>
  <c r="N48" i="27" s="1"/>
  <c r="O48" i="27" s="1"/>
  <c r="M54" i="27"/>
  <c r="N54" i="27" s="1"/>
  <c r="O54" i="27" s="1"/>
  <c r="M50" i="27"/>
  <c r="N50" i="27" s="1"/>
  <c r="O50" i="27" s="1"/>
  <c r="M42" i="27"/>
  <c r="N42" i="27" s="1"/>
  <c r="O42" i="27" s="1"/>
  <c r="M35" i="27"/>
  <c r="N35" i="27" s="1"/>
  <c r="O35" i="27" s="1"/>
  <c r="M31" i="27"/>
  <c r="N31" i="27" s="1"/>
  <c r="O31" i="27" s="1"/>
  <c r="M29" i="27"/>
  <c r="N29" i="27" s="1"/>
  <c r="O29" i="27" s="1"/>
  <c r="M19" i="27"/>
  <c r="N19" i="27" s="1"/>
  <c r="O19" i="27" s="1"/>
  <c r="M43" i="27"/>
  <c r="N43" i="27" s="1"/>
  <c r="O43" i="27" s="1"/>
  <c r="M28" i="27"/>
  <c r="N28" i="27" s="1"/>
  <c r="O28" i="27" s="1"/>
  <c r="M47" i="27"/>
  <c r="N47" i="27" s="1"/>
  <c r="O47" i="27" s="1"/>
  <c r="M23" i="27"/>
  <c r="N23" i="27" s="1"/>
  <c r="O23" i="27" s="1"/>
  <c r="M24" i="27"/>
  <c r="N24" i="27" s="1"/>
  <c r="O24" i="27" s="1"/>
  <c r="M46" i="27"/>
  <c r="N46" i="27" s="1"/>
  <c r="O46" i="27" s="1"/>
  <c r="M38" i="27"/>
  <c r="N38" i="27" s="1"/>
  <c r="O38" i="27" s="1"/>
  <c r="M45" i="27"/>
  <c r="N45" i="27" s="1"/>
  <c r="O45" i="27" s="1"/>
  <c r="M40" i="27"/>
  <c r="N40" i="27" s="1"/>
  <c r="O40" i="27" s="1"/>
  <c r="M30" i="27"/>
  <c r="N30" i="27" s="1"/>
  <c r="O30" i="27" s="1"/>
  <c r="M18" i="27"/>
  <c r="N18" i="27" s="1"/>
  <c r="O18" i="27" s="1"/>
  <c r="Z51" i="28" l="1"/>
  <c r="Y51" i="28"/>
  <c r="Z24" i="28"/>
  <c r="Y24" i="28"/>
  <c r="Y58" i="28"/>
  <c r="Z58" i="28"/>
  <c r="R31" i="28"/>
  <c r="R23" i="28"/>
  <c r="R27" i="28"/>
  <c r="R47" i="28"/>
  <c r="R48" i="28"/>
  <c r="R41" i="28"/>
  <c r="R39" i="28"/>
  <c r="R42" i="28"/>
  <c r="R35" i="28"/>
  <c r="R30" i="28"/>
  <c r="R33" i="28"/>
  <c r="R57" i="28"/>
  <c r="R46" i="28"/>
  <c r="R59" i="28"/>
  <c r="R20" i="28"/>
  <c r="R49" i="28"/>
  <c r="R19" i="28"/>
  <c r="R36" i="28"/>
  <c r="R53" i="28"/>
  <c r="R60" i="28"/>
  <c r="R32" i="28"/>
  <c r="R38" i="28"/>
  <c r="R44" i="28"/>
  <c r="R50" i="28"/>
  <c r="R40" i="28"/>
  <c r="R37" i="28"/>
  <c r="R56" i="28"/>
  <c r="R22" i="28"/>
  <c r="R25" i="28"/>
  <c r="R52" i="28"/>
  <c r="R21" i="28"/>
  <c r="R45" i="28"/>
  <c r="R29" i="28"/>
  <c r="R34" i="28"/>
  <c r="R54" i="28"/>
  <c r="R28" i="28"/>
  <c r="R26" i="28"/>
  <c r="R43" i="28"/>
  <c r="R55" i="28"/>
  <c r="R18" i="28"/>
  <c r="O51" i="28"/>
  <c r="O58" i="28"/>
  <c r="W41" i="28"/>
  <c r="X55" i="28"/>
  <c r="O46" i="28"/>
  <c r="P47" i="28"/>
  <c r="P31" i="28"/>
  <c r="W44" i="28"/>
  <c r="O20" i="28"/>
  <c r="P49" i="28"/>
  <c r="P35" i="28"/>
  <c r="P34" i="28"/>
  <c r="O28" i="28"/>
  <c r="O59" i="28"/>
  <c r="W50" i="28"/>
  <c r="O37" i="28"/>
  <c r="P39" i="28"/>
  <c r="X22" i="28"/>
  <c r="X53" i="28"/>
  <c r="P52" i="28"/>
  <c r="W27" i="28"/>
  <c r="P26" i="28"/>
  <c r="W40" i="28"/>
  <c r="P23" i="28"/>
  <c r="P42" i="28"/>
  <c r="P30" i="28"/>
  <c r="W21" i="28"/>
  <c r="P60" i="28"/>
  <c r="P36" i="28"/>
  <c r="W32" i="28"/>
  <c r="W33" i="28"/>
  <c r="W51" i="28"/>
  <c r="X56" i="28"/>
  <c r="X58" i="28"/>
  <c r="W25" i="28"/>
  <c r="X51" i="28"/>
  <c r="X38" i="28"/>
  <c r="P45" i="28"/>
  <c r="X19" i="28"/>
  <c r="X29" i="28"/>
  <c r="P48" i="28"/>
  <c r="X60" i="28"/>
  <c r="O60" i="28"/>
  <c r="P51" i="28"/>
  <c r="W60" i="28"/>
  <c r="O33" i="28"/>
  <c r="P27" i="28"/>
  <c r="O27" i="28"/>
  <c r="O35" i="28"/>
  <c r="O26" i="28"/>
  <c r="X27" i="28"/>
  <c r="X45" i="28"/>
  <c r="W36" i="28"/>
  <c r="X41" i="28"/>
  <c r="X36" i="28"/>
  <c r="O45" i="28"/>
  <c r="W26" i="28"/>
  <c r="O41" i="28"/>
  <c r="W35" i="28"/>
  <c r="X47" i="28"/>
  <c r="O36" i="28"/>
  <c r="W45" i="28"/>
  <c r="X26" i="28"/>
  <c r="P41" i="28"/>
  <c r="X35" i="28"/>
  <c r="W38" i="28"/>
  <c r="P46" i="28"/>
  <c r="O31" i="28"/>
  <c r="P37" i="28"/>
  <c r="X33" i="28"/>
  <c r="X46" i="28"/>
  <c r="W22" i="28"/>
  <c r="P33" i="28"/>
  <c r="X31" i="28"/>
  <c r="W46" i="28"/>
  <c r="W31" i="28"/>
  <c r="X34" i="28"/>
  <c r="O19" i="28"/>
  <c r="W19" i="28"/>
  <c r="O21" i="28"/>
  <c r="X40" i="28"/>
  <c r="O34" i="28"/>
  <c r="P21" i="28"/>
  <c r="P40" i="28"/>
  <c r="W34" i="28"/>
  <c r="X21" i="28"/>
  <c r="P19" i="28"/>
  <c r="O40" i="28"/>
  <c r="X52" i="28"/>
  <c r="X48" i="28"/>
  <c r="P20" i="28"/>
  <c r="W20" i="28"/>
  <c r="W52" i="28"/>
  <c r="W48" i="28"/>
  <c r="O49" i="28"/>
  <c r="X20" i="28"/>
  <c r="O52" i="28"/>
  <c r="W49" i="28"/>
  <c r="X49" i="28"/>
  <c r="O48" i="28"/>
  <c r="O29" i="28"/>
  <c r="P22" i="28"/>
  <c r="P59" i="28"/>
  <c r="O22" i="28"/>
  <c r="O50" i="28"/>
  <c r="O39" i="28"/>
  <c r="O30" i="28"/>
  <c r="O44" i="28"/>
  <c r="X39" i="28"/>
  <c r="O32" i="28"/>
  <c r="X44" i="28"/>
  <c r="X50" i="28"/>
  <c r="W54" i="28"/>
  <c r="W58" i="28"/>
  <c r="O25" i="28"/>
  <c r="P38" i="28"/>
  <c r="X28" i="28"/>
  <c r="O47" i="28"/>
  <c r="X37" i="28"/>
  <c r="W37" i="28"/>
  <c r="P25" i="28"/>
  <c r="X25" i="28"/>
  <c r="P28" i="28"/>
  <c r="X43" i="28"/>
  <c r="W47" i="28"/>
  <c r="X23" i="28"/>
  <c r="W56" i="28"/>
  <c r="O53" i="28"/>
  <c r="O38" i="28"/>
  <c r="W28" i="28"/>
  <c r="X42" i="28"/>
  <c r="P32" i="28"/>
  <c r="O55" i="28"/>
  <c r="W43" i="28"/>
  <c r="P54" i="28"/>
  <c r="W55" i="28"/>
  <c r="P43" i="28"/>
  <c r="X54" i="28"/>
  <c r="O42" i="28"/>
  <c r="P55" i="28"/>
  <c r="O43" i="28"/>
  <c r="O54" i="28"/>
  <c r="O56" i="28"/>
  <c r="P53" i="28"/>
  <c r="W53" i="28"/>
  <c r="W29" i="28"/>
  <c r="W59" i="28"/>
  <c r="O23" i="28"/>
  <c r="P56" i="28"/>
  <c r="W39" i="28"/>
  <c r="W30" i="28"/>
  <c r="X30" i="28"/>
  <c r="P29" i="28"/>
  <c r="P44" i="28"/>
  <c r="P50" i="28"/>
  <c r="X59" i="28"/>
  <c r="W23" i="28"/>
  <c r="P58" i="28"/>
  <c r="W42" i="28"/>
  <c r="X32" i="28"/>
  <c r="W57" i="28"/>
  <c r="X57" i="28"/>
  <c r="P57" i="28"/>
  <c r="O57" i="28"/>
  <c r="M61" i="28"/>
  <c r="M16" i="28" s="1"/>
  <c r="X18" i="28"/>
  <c r="O18" i="28"/>
  <c r="P18" i="28"/>
  <c r="W18" i="28"/>
  <c r="N61" i="28"/>
  <c r="P46" i="27"/>
  <c r="P31" i="27"/>
  <c r="P33" i="27"/>
  <c r="P52" i="27"/>
  <c r="P22" i="27"/>
  <c r="P24" i="27"/>
  <c r="P35" i="27"/>
  <c r="P48" i="27"/>
  <c r="P55" i="27"/>
  <c r="P21" i="27"/>
  <c r="P56" i="27"/>
  <c r="P45" i="27"/>
  <c r="P19" i="27"/>
  <c r="P20" i="27"/>
  <c r="P36" i="27"/>
  <c r="P32" i="27"/>
  <c r="P49" i="27"/>
  <c r="P53" i="27"/>
  <c r="P30" i="27"/>
  <c r="P28" i="27"/>
  <c r="P54" i="27"/>
  <c r="P39" i="27"/>
  <c r="P37" i="27"/>
  <c r="P40" i="27"/>
  <c r="P43" i="27"/>
  <c r="P57" i="27"/>
  <c r="P41" i="27"/>
  <c r="P59" i="27"/>
  <c r="P23" i="27"/>
  <c r="P42" i="27"/>
  <c r="P51" i="27"/>
  <c r="P18" i="27"/>
  <c r="P38" i="27"/>
  <c r="P47" i="27"/>
  <c r="P29" i="27"/>
  <c r="P50" i="27"/>
  <c r="P44" i="27"/>
  <c r="P27" i="27"/>
  <c r="P25" i="27"/>
  <c r="P34" i="27"/>
  <c r="P58" i="27"/>
  <c r="P17" i="27"/>
  <c r="O15" i="27"/>
  <c r="V15" i="27"/>
  <c r="Z32" i="28" l="1"/>
  <c r="Y32" i="28"/>
  <c r="Y56" i="28"/>
  <c r="Z56" i="28"/>
  <c r="Y30" i="28"/>
  <c r="Z30" i="28"/>
  <c r="Z19" i="28"/>
  <c r="Y19" i="28"/>
  <c r="Z18" i="28"/>
  <c r="Y18" i="28"/>
  <c r="Y45" i="28"/>
  <c r="Z45" i="28"/>
  <c r="Z50" i="28"/>
  <c r="Y50" i="28"/>
  <c r="Y49" i="28"/>
  <c r="Z49" i="28"/>
  <c r="Z42" i="28"/>
  <c r="Y42" i="28"/>
  <c r="Y53" i="28"/>
  <c r="Z53" i="28"/>
  <c r="Y40" i="28"/>
  <c r="Z40" i="28"/>
  <c r="Y46" i="28"/>
  <c r="Z46" i="28"/>
  <c r="Y60" i="28"/>
  <c r="Z60" i="28"/>
  <c r="Z29" i="28"/>
  <c r="Y29" i="28"/>
  <c r="Y55" i="28"/>
  <c r="Z55" i="28"/>
  <c r="Y21" i="28"/>
  <c r="Z21" i="28"/>
  <c r="Y44" i="28"/>
  <c r="Z44" i="28"/>
  <c r="Y20" i="28"/>
  <c r="Z20" i="28"/>
  <c r="Z39" i="28"/>
  <c r="Y39" i="28"/>
  <c r="Y26" i="28"/>
  <c r="Z26" i="28"/>
  <c r="Z25" i="28"/>
  <c r="Y25" i="28"/>
  <c r="Y48" i="28"/>
  <c r="Z48" i="28"/>
  <c r="Z28" i="28"/>
  <c r="Y28" i="28"/>
  <c r="Z47" i="28"/>
  <c r="Y47" i="28"/>
  <c r="Y54" i="28"/>
  <c r="Z54" i="28"/>
  <c r="Z33" i="28"/>
  <c r="Y33" i="28"/>
  <c r="Z34" i="28"/>
  <c r="Y34" i="28"/>
  <c r="Y23" i="28"/>
  <c r="Z23" i="28"/>
  <c r="Z31" i="28"/>
  <c r="Y31" i="28"/>
  <c r="Y27" i="28"/>
  <c r="Z27" i="28"/>
  <c r="Y37" i="28"/>
  <c r="Z37" i="28"/>
  <c r="Y36" i="28"/>
  <c r="Z36" i="28"/>
  <c r="Y35" i="28"/>
  <c r="Z35" i="28"/>
  <c r="Y43" i="28"/>
  <c r="Z43" i="28"/>
  <c r="Y52" i="28"/>
  <c r="Z52" i="28"/>
  <c r="Z38" i="28"/>
  <c r="Y38" i="28"/>
  <c r="Y59" i="28"/>
  <c r="Z59" i="28"/>
  <c r="Y41" i="28"/>
  <c r="Z41" i="28"/>
  <c r="Y22" i="28"/>
  <c r="Z22" i="28"/>
  <c r="Z57" i="28"/>
  <c r="Y57" i="28"/>
  <c r="R61" i="28"/>
  <c r="N16" i="28"/>
  <c r="P61" i="28"/>
  <c r="X61" i="28"/>
  <c r="O61" i="28"/>
  <c r="W16" i="28"/>
  <c r="W61" i="28"/>
  <c r="W14" i="27"/>
  <c r="W36" i="27" s="1"/>
  <c r="T34" i="27"/>
  <c r="U34" i="27" s="1"/>
  <c r="Q34" i="27"/>
  <c r="T27" i="27"/>
  <c r="U27" i="27" s="1"/>
  <c r="Q27" i="27"/>
  <c r="T50" i="27"/>
  <c r="U50" i="27" s="1"/>
  <c r="Q50" i="27"/>
  <c r="T47" i="27"/>
  <c r="U47" i="27" s="1"/>
  <c r="Q47" i="27"/>
  <c r="T18" i="27"/>
  <c r="U18" i="27" s="1"/>
  <c r="Q18" i="27"/>
  <c r="T42" i="27"/>
  <c r="U42" i="27" s="1"/>
  <c r="Q42" i="27"/>
  <c r="T59" i="27"/>
  <c r="U59" i="27" s="1"/>
  <c r="Q59" i="27"/>
  <c r="T40" i="27"/>
  <c r="U40" i="27" s="1"/>
  <c r="Q40" i="27"/>
  <c r="T37" i="27"/>
  <c r="U37" i="27" s="1"/>
  <c r="Q37" i="27"/>
  <c r="T31" i="27"/>
  <c r="U31" i="27" s="1"/>
  <c r="Q31" i="27"/>
  <c r="T17" i="27"/>
  <c r="Q17" i="27"/>
  <c r="P15" i="27"/>
  <c r="T53" i="27"/>
  <c r="U53" i="27" s="1"/>
  <c r="Q53" i="27"/>
  <c r="T20" i="27"/>
  <c r="U20" i="27" s="1"/>
  <c r="Q20" i="27"/>
  <c r="T45" i="27"/>
  <c r="U45" i="27" s="1"/>
  <c r="Q45" i="27"/>
  <c r="T56" i="27"/>
  <c r="U56" i="27" s="1"/>
  <c r="Q56" i="27"/>
  <c r="T35" i="27"/>
  <c r="U35" i="27" s="1"/>
  <c r="Q35" i="27"/>
  <c r="T58" i="27"/>
  <c r="U58" i="27" s="1"/>
  <c r="Q58" i="27"/>
  <c r="T29" i="27"/>
  <c r="U29" i="27" s="1"/>
  <c r="Q29" i="27"/>
  <c r="T23" i="27"/>
  <c r="U23" i="27" s="1"/>
  <c r="Q23" i="27"/>
  <c r="T41" i="27"/>
  <c r="U41" i="27" s="1"/>
  <c r="Q41" i="27"/>
  <c r="T39" i="27"/>
  <c r="U39" i="27" s="1"/>
  <c r="Q39" i="27"/>
  <c r="T22" i="27"/>
  <c r="U22" i="27" s="1"/>
  <c r="Q22" i="27"/>
  <c r="T33" i="27"/>
  <c r="U33" i="27" s="1"/>
  <c r="Q33" i="27"/>
  <c r="T46" i="27"/>
  <c r="U46" i="27" s="1"/>
  <c r="Q46" i="27"/>
  <c r="T57" i="27"/>
  <c r="U57" i="27" s="1"/>
  <c r="Q57" i="27"/>
  <c r="T54" i="27"/>
  <c r="U54" i="27" s="1"/>
  <c r="Q54" i="27"/>
  <c r="T30" i="27"/>
  <c r="U30" i="27" s="1"/>
  <c r="Q30" i="27"/>
  <c r="T52" i="27"/>
  <c r="U52" i="27" s="1"/>
  <c r="Q52" i="27"/>
  <c r="T32" i="27"/>
  <c r="U32" i="27" s="1"/>
  <c r="Q32" i="27"/>
  <c r="T55" i="27"/>
  <c r="U55" i="27" s="1"/>
  <c r="Q55" i="27"/>
  <c r="T25" i="27"/>
  <c r="U25" i="27" s="1"/>
  <c r="Q25" i="27"/>
  <c r="T44" i="27"/>
  <c r="U44" i="27" s="1"/>
  <c r="Q44" i="27"/>
  <c r="T38" i="27"/>
  <c r="U38" i="27" s="1"/>
  <c r="Q38" i="27"/>
  <c r="T51" i="27"/>
  <c r="U51" i="27" s="1"/>
  <c r="Q51" i="27"/>
  <c r="T43" i="27"/>
  <c r="U43" i="27" s="1"/>
  <c r="Q43" i="27"/>
  <c r="T28" i="27"/>
  <c r="U28" i="27" s="1"/>
  <c r="Q28" i="27"/>
  <c r="T49" i="27"/>
  <c r="U49" i="27" s="1"/>
  <c r="Q49" i="27"/>
  <c r="T36" i="27"/>
  <c r="U36" i="27" s="1"/>
  <c r="Q36" i="27"/>
  <c r="T19" i="27"/>
  <c r="U19" i="27" s="1"/>
  <c r="Q19" i="27"/>
  <c r="T21" i="27"/>
  <c r="U21" i="27" s="1"/>
  <c r="Q21" i="27"/>
  <c r="T48" i="27"/>
  <c r="U48" i="27" s="1"/>
  <c r="Q48" i="27"/>
  <c r="T24" i="27"/>
  <c r="U24" i="27" s="1"/>
  <c r="Q24" i="27"/>
  <c r="Y61" i="28" l="1"/>
  <c r="Y16" i="28"/>
  <c r="R16" i="28"/>
  <c r="Z16" i="28" s="1"/>
  <c r="Z61" i="28"/>
  <c r="X16" i="28"/>
  <c r="W29" i="27"/>
  <c r="X29" i="27" s="1"/>
  <c r="W59" i="27"/>
  <c r="X59" i="27" s="1"/>
  <c r="W43" i="27"/>
  <c r="Y43" i="27" s="1"/>
  <c r="Z43" i="27" s="1"/>
  <c r="W21" i="27"/>
  <c r="Y21" i="27" s="1"/>
  <c r="Z21" i="27" s="1"/>
  <c r="W32" i="27"/>
  <c r="X32" i="27" s="1"/>
  <c r="W50" i="27"/>
  <c r="X50" i="27" s="1"/>
  <c r="W23" i="27"/>
  <c r="X23" i="27" s="1"/>
  <c r="W34" i="27"/>
  <c r="Y34" i="27" s="1"/>
  <c r="Z34" i="27" s="1"/>
  <c r="W58" i="27"/>
  <c r="Y58" i="27" s="1"/>
  <c r="Z58" i="27" s="1"/>
  <c r="W48" i="27"/>
  <c r="X48" i="27" s="1"/>
  <c r="W35" i="27"/>
  <c r="Y35" i="27" s="1"/>
  <c r="Z35" i="27" s="1"/>
  <c r="W24" i="27"/>
  <c r="X24" i="27" s="1"/>
  <c r="W52" i="27"/>
  <c r="X52" i="27" s="1"/>
  <c r="W54" i="27"/>
  <c r="X54" i="27" s="1"/>
  <c r="W26" i="27"/>
  <c r="X26" i="27" s="1"/>
  <c r="W47" i="27"/>
  <c r="X47" i="27" s="1"/>
  <c r="W55" i="27"/>
  <c r="X55" i="27" s="1"/>
  <c r="W19" i="27"/>
  <c r="X19" i="27" s="1"/>
  <c r="O16" i="28"/>
  <c r="P16" i="28"/>
  <c r="W44" i="27"/>
  <c r="X44" i="27" s="1"/>
  <c r="W39" i="27"/>
  <c r="X39" i="27" s="1"/>
  <c r="W51" i="27"/>
  <c r="X51" i="27" s="1"/>
  <c r="W45" i="27"/>
  <c r="X45" i="27" s="1"/>
  <c r="W40" i="27"/>
  <c r="X40" i="27" s="1"/>
  <c r="W56" i="27"/>
  <c r="X56" i="27" s="1"/>
  <c r="W25" i="27"/>
  <c r="X25" i="27" s="1"/>
  <c r="W57" i="27"/>
  <c r="X57" i="27" s="1"/>
  <c r="W37" i="27"/>
  <c r="X37" i="27" s="1"/>
  <c r="W18" i="27"/>
  <c r="X18" i="27" s="1"/>
  <c r="W53" i="27"/>
  <c r="X53" i="27" s="1"/>
  <c r="W22" i="27"/>
  <c r="X22" i="27" s="1"/>
  <c r="W30" i="27"/>
  <c r="Y30" i="27" s="1"/>
  <c r="Z30" i="27" s="1"/>
  <c r="W49" i="27"/>
  <c r="X49" i="27" s="1"/>
  <c r="W17" i="27"/>
  <c r="X36" i="27"/>
  <c r="Y36" i="27"/>
  <c r="Z36" i="27" s="1"/>
  <c r="W27" i="27"/>
  <c r="Y27" i="27" s="1"/>
  <c r="Z27" i="27" s="1"/>
  <c r="W31" i="27"/>
  <c r="X31" i="27" s="1"/>
  <c r="W28" i="27"/>
  <c r="X28" i="27" s="1"/>
  <c r="W42" i="27"/>
  <c r="X42" i="27" s="1"/>
  <c r="W33" i="27"/>
  <c r="X33" i="27" s="1"/>
  <c r="W41" i="27"/>
  <c r="X41" i="27" s="1"/>
  <c r="W20" i="27"/>
  <c r="X20" i="27" s="1"/>
  <c r="W46" i="27"/>
  <c r="X46" i="27" s="1"/>
  <c r="W38" i="27"/>
  <c r="X38" i="27" s="1"/>
  <c r="U17" i="27"/>
  <c r="T15" i="27"/>
  <c r="Y50" i="27" l="1"/>
  <c r="Z50" i="27" s="1"/>
  <c r="AA50" i="27" s="1"/>
  <c r="Y29" i="27"/>
  <c r="Z29" i="27" s="1"/>
  <c r="Y45" i="27"/>
  <c r="Z45" i="27" s="1"/>
  <c r="Y51" i="27"/>
  <c r="Z51" i="27" s="1"/>
  <c r="Y53" i="27"/>
  <c r="Z53" i="27" s="1"/>
  <c r="AB53" i="27" s="1"/>
  <c r="Y54" i="27"/>
  <c r="Z54" i="27" s="1"/>
  <c r="AA54" i="27" s="1"/>
  <c r="Y48" i="27"/>
  <c r="Z48" i="27" s="1"/>
  <c r="AA48" i="27" s="1"/>
  <c r="Y59" i="27"/>
  <c r="Z59" i="27" s="1"/>
  <c r="Y19" i="27"/>
  <c r="Z19" i="27" s="1"/>
  <c r="Y23" i="27"/>
  <c r="Z23" i="27" s="1"/>
  <c r="X34" i="27"/>
  <c r="Y26" i="27"/>
  <c r="Z26" i="27" s="1"/>
  <c r="AB26" i="27" s="1"/>
  <c r="X43" i="27"/>
  <c r="X35" i="27"/>
  <c r="Y47" i="27"/>
  <c r="Z47" i="27" s="1"/>
  <c r="AB47" i="27" s="1"/>
  <c r="X21" i="27"/>
  <c r="X58" i="27"/>
  <c r="Y32" i="27"/>
  <c r="Z32" i="27" s="1"/>
  <c r="Y55" i="27"/>
  <c r="Z55" i="27" s="1"/>
  <c r="AB55" i="27" s="1"/>
  <c r="Y52" i="27"/>
  <c r="Z52" i="27" s="1"/>
  <c r="AB52" i="27" s="1"/>
  <c r="Y24" i="27"/>
  <c r="Z24" i="27" s="1"/>
  <c r="X30" i="27"/>
  <c r="Y44" i="27"/>
  <c r="Z44" i="27" s="1"/>
  <c r="AA44" i="27" s="1"/>
  <c r="Y39" i="27"/>
  <c r="Z39" i="27" s="1"/>
  <c r="Y25" i="27"/>
  <c r="Z25" i="27" s="1"/>
  <c r="Y42" i="27"/>
  <c r="Z42" i="27" s="1"/>
  <c r="AA42" i="27" s="1"/>
  <c r="Y37" i="27"/>
  <c r="Z37" i="27" s="1"/>
  <c r="AB37" i="27" s="1"/>
  <c r="Y40" i="27"/>
  <c r="Z40" i="27" s="1"/>
  <c r="AA40" i="27" s="1"/>
  <c r="AA53" i="27"/>
  <c r="AA36" i="27"/>
  <c r="Y18" i="27"/>
  <c r="Z18" i="27" s="1"/>
  <c r="Y57" i="27"/>
  <c r="Z57" i="27" s="1"/>
  <c r="AB57" i="27" s="1"/>
  <c r="X27" i="27"/>
  <c r="Y56" i="27"/>
  <c r="Z56" i="27" s="1"/>
  <c r="Y49" i="27"/>
  <c r="Z49" i="27" s="1"/>
  <c r="Y20" i="27"/>
  <c r="Z20" i="27" s="1"/>
  <c r="Y28" i="27"/>
  <c r="Z28" i="27" s="1"/>
  <c r="AA28" i="27" s="1"/>
  <c r="Y22" i="27"/>
  <c r="Z22" i="27" s="1"/>
  <c r="AA22" i="27" s="1"/>
  <c r="Y46" i="27"/>
  <c r="Z46" i="27" s="1"/>
  <c r="AB36" i="27"/>
  <c r="W15" i="27"/>
  <c r="X15" i="27" s="1"/>
  <c r="Y38" i="27"/>
  <c r="Z38" i="27" s="1"/>
  <c r="Y17" i="27"/>
  <c r="Z17" i="27" s="1"/>
  <c r="X17" i="27"/>
  <c r="Y31" i="27"/>
  <c r="Z31" i="27" s="1"/>
  <c r="AB31" i="27" s="1"/>
  <c r="Y33" i="27"/>
  <c r="Z33" i="27" s="1"/>
  <c r="Y41" i="27"/>
  <c r="Z41" i="27" s="1"/>
  <c r="AB30" i="27"/>
  <c r="AA30" i="27"/>
  <c r="AB58" i="27"/>
  <c r="AA58" i="27"/>
  <c r="AB34" i="27"/>
  <c r="AA34" i="27"/>
  <c r="AB43" i="27"/>
  <c r="AA43" i="27"/>
  <c r="AA27" i="27"/>
  <c r="AB27" i="27"/>
  <c r="AB21" i="27"/>
  <c r="AA21" i="27"/>
  <c r="AB50" i="27"/>
  <c r="AA35" i="27"/>
  <c r="AB35" i="27"/>
  <c r="AB45" i="27" l="1"/>
  <c r="AA29" i="27"/>
  <c r="AB29" i="27"/>
  <c r="AA45" i="27"/>
  <c r="AB54" i="27"/>
  <c r="AB23" i="27"/>
  <c r="AA51" i="27"/>
  <c r="AA19" i="27"/>
  <c r="AB51" i="27"/>
  <c r="AB19" i="27"/>
  <c r="AA26" i="27"/>
  <c r="AB48" i="27"/>
  <c r="AB59" i="27"/>
  <c r="AA59" i="27"/>
  <c r="AA23" i="27"/>
  <c r="AA24" i="27"/>
  <c r="AA55" i="27"/>
  <c r="AA47" i="27"/>
  <c r="AA32" i="27"/>
  <c r="AB24" i="27"/>
  <c r="AB32" i="27"/>
  <c r="AA52" i="27"/>
  <c r="AB18" i="27"/>
  <c r="AB44" i="27"/>
  <c r="AB39" i="27"/>
  <c r="AA39" i="27"/>
  <c r="AB40" i="27"/>
  <c r="AA25" i="27"/>
  <c r="AB25" i="27"/>
  <c r="AB42" i="27"/>
  <c r="AA37" i="27"/>
  <c r="AB28" i="27"/>
  <c r="AA56" i="27"/>
  <c r="AB56" i="27"/>
  <c r="AA57" i="27"/>
  <c r="AA33" i="27"/>
  <c r="AA18" i="27"/>
  <c r="AA20" i="27"/>
  <c r="AB20" i="27"/>
  <c r="AB49" i="27"/>
  <c r="AA41" i="27"/>
  <c r="AA49" i="27"/>
  <c r="AB33" i="27"/>
  <c r="AB22" i="27"/>
  <c r="AA46" i="27"/>
  <c r="Z15" i="27"/>
  <c r="AA38" i="27"/>
  <c r="AB38" i="27"/>
  <c r="AB46" i="27"/>
  <c r="AA31" i="27"/>
  <c r="Y15" i="27"/>
  <c r="AB17" i="27"/>
  <c r="AA17" i="27"/>
  <c r="AB41" i="27"/>
  <c r="AA15" i="27" l="1"/>
  <c r="AB15" i="27"/>
</calcChain>
</file>

<file path=xl/sharedStrings.xml><?xml version="1.0" encoding="utf-8"?>
<sst xmlns="http://schemas.openxmlformats.org/spreadsheetml/2006/main" count="435" uniqueCount="187">
  <si>
    <t>N.p.k.</t>
  </si>
  <si>
    <t>Pašvaldība</t>
  </si>
  <si>
    <t>Aizkraukles novads</t>
  </si>
  <si>
    <t>Alūksnes novads</t>
  </si>
  <si>
    <t>Ādažu novads</t>
  </si>
  <si>
    <t>Balvu novads</t>
  </si>
  <si>
    <t>Bauskas novads</t>
  </si>
  <si>
    <t>Cēsu novads</t>
  </si>
  <si>
    <t>Dobeles novads</t>
  </si>
  <si>
    <t>Gulbenes novads</t>
  </si>
  <si>
    <t>Jēkabpils novads</t>
  </si>
  <si>
    <t>Jelgavas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</si>
  <si>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</si>
  <si>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</si>
  <si>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</si>
  <si>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</si>
  <si>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</si>
  <si>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</si>
  <si>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</si>
  <si>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</si>
  <si>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</si>
  <si>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</si>
  <si>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</si>
  <si>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</si>
  <si>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</si>
  <si>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</si>
  <si>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</si>
  <si>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</si>
  <si>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</si>
  <si>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</si>
  <si>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</si>
  <si>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</si>
  <si>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</si>
  <si>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Varakļānu novads</t>
  </si>
  <si>
    <t>Ventspils novads</t>
  </si>
  <si>
    <t>Kopā:</t>
  </si>
  <si>
    <t>Iedzīvotāju skaits</t>
  </si>
  <si>
    <r>
      <t xml:space="preserve">Vērtētie ieņēmumi, </t>
    </r>
    <r>
      <rPr>
        <b/>
        <i/>
        <sz val="9"/>
        <rFont val="Times New Roman"/>
        <family val="1"/>
        <charset val="186"/>
      </rPr>
      <t>euro</t>
    </r>
  </si>
  <si>
    <t>0-6</t>
  </si>
  <si>
    <t>7-18</t>
  </si>
  <si>
    <t>virs darba spējas vecuma</t>
  </si>
  <si>
    <r>
      <t xml:space="preserve">Vērtētie ieņēmumi uz 1 iedz., </t>
    </r>
    <r>
      <rPr>
        <b/>
        <i/>
        <sz val="9"/>
        <rFont val="Times New Roman"/>
        <family val="1"/>
        <charset val="186"/>
      </rPr>
      <t>euro</t>
    </r>
  </si>
  <si>
    <t>`</t>
  </si>
  <si>
    <t>NĪN par ēkām</t>
  </si>
  <si>
    <t>NĪN par inženierbūvēm</t>
  </si>
  <si>
    <t>NĪN par mājokļiem</t>
  </si>
  <si>
    <t>NĪN kopā</t>
  </si>
  <si>
    <t>IIN ieņēmumu % pašvaldībām</t>
  </si>
  <si>
    <t>IIN ieņēmumi pašvaldībām</t>
  </si>
  <si>
    <t>Īpatsvara koeficients kopējos sadales kontā ieskaitītajos nodokļa ieņēmumos (%)</t>
  </si>
  <si>
    <t>Bērni no 0-6 gadiem</t>
  </si>
  <si>
    <t>Bērni un jaunieši no 7-18 gadiem</t>
  </si>
  <si>
    <t>Iedzīvotāji virs darbspējas vecuma</t>
  </si>
  <si>
    <t>* Pašvaldību finanšu izlīdzināšanas likuma 5.panta otrā daļa: "(2) Iedzīvotāju ienākuma nodokļa prognozēto ieņēmumu sadalījumu starp pašvaldībām Finanšu ministrija veic atbilstoši faktiskajai nodokļu izpildei gadā pirms valsts budžeta sagatavošanas gada, aprēķinot attiecīgos pašvaldību iedzīvotāju ienākuma nodokļa prognozēto ieņēmumu īpatsvarus."</t>
  </si>
  <si>
    <t>Starpība starp deklarētajām IIN summām un faktiski iemaksātajām, euro</t>
  </si>
  <si>
    <t>Daugavpils</t>
  </si>
  <si>
    <t>Rīga</t>
  </si>
  <si>
    <t>Ventspils</t>
  </si>
  <si>
    <t>Jelgava</t>
  </si>
  <si>
    <t>Jūrmala</t>
  </si>
  <si>
    <t>Liepāja</t>
  </si>
  <si>
    <t>Rēzekne</t>
  </si>
  <si>
    <t>Pašvaldību izdevumus raksturojošie kritēriji</t>
  </si>
  <si>
    <t>Bērni vecumā līdz 6 gadiem</t>
  </si>
  <si>
    <t>Bērnu un jaunieši vecumā no 7 līdz 18 gadiem</t>
  </si>
  <si>
    <t>Darbspējas vecumu pārsniegušie iedzīvotāji</t>
  </si>
  <si>
    <r>
      <t>Pašvaldības teritorijas platība km</t>
    </r>
    <r>
      <rPr>
        <vertAlign val="superscript"/>
        <sz val="12"/>
        <rFont val="Times New Roman"/>
        <family val="1"/>
        <charset val="186"/>
      </rPr>
      <t>2</t>
    </r>
  </si>
  <si>
    <t>Izlīdzināmo vienību skaits par katru kritērija vienību</t>
  </si>
  <si>
    <t>Teritorijas platība km2</t>
  </si>
  <si>
    <t>Izlīdzināmo vienību skaits</t>
  </si>
  <si>
    <t>Euro</t>
  </si>
  <si>
    <t>Vidējie vērtētie ieņēmumi uz vienu izlīdzināmo vienību valstī</t>
  </si>
  <si>
    <t>Augstākie vērtētie ieņēmumi uz vienu izlīdzināmo vienību valstī</t>
  </si>
  <si>
    <t>euro</t>
  </si>
  <si>
    <t>%</t>
  </si>
  <si>
    <t>Izejas dati</t>
  </si>
  <si>
    <t xml:space="preserve">NĪN par zemi </t>
  </si>
  <si>
    <t>6 = 4-5</t>
  </si>
  <si>
    <t>Vērtētie ieņēmumi  kopā</t>
  </si>
  <si>
    <t>IIN</t>
  </si>
  <si>
    <t>Augšdaugavas novads</t>
  </si>
  <si>
    <t>Dienvidkurzemes novads</t>
  </si>
  <si>
    <t>Valmieras novads</t>
  </si>
  <si>
    <t>0002000</t>
  </si>
  <si>
    <t>0003000</t>
  </si>
  <si>
    <t>0004000</t>
  </si>
  <si>
    <t>0005000</t>
  </si>
  <si>
    <t>0006000</t>
  </si>
  <si>
    <t>0001000</t>
  </si>
  <si>
    <t>0007000</t>
  </si>
  <si>
    <t>0020000</t>
  </si>
  <si>
    <t>0021000</t>
  </si>
  <si>
    <t>0022000</t>
  </si>
  <si>
    <t>0023000</t>
  </si>
  <si>
    <t>0024000</t>
  </si>
  <si>
    <t>0025000</t>
  </si>
  <si>
    <t>0026000</t>
  </si>
  <si>
    <t>0027000</t>
  </si>
  <si>
    <t>0028000</t>
  </si>
  <si>
    <t>0029000</t>
  </si>
  <si>
    <t>0030000</t>
  </si>
  <si>
    <t>0031000</t>
  </si>
  <si>
    <t>0032000</t>
  </si>
  <si>
    <t>0033000</t>
  </si>
  <si>
    <t>0034000</t>
  </si>
  <si>
    <t>0035000</t>
  </si>
  <si>
    <t>0036000</t>
  </si>
  <si>
    <t>0037000</t>
  </si>
  <si>
    <t>0038000</t>
  </si>
  <si>
    <t>0039000</t>
  </si>
  <si>
    <t>0040000</t>
  </si>
  <si>
    <t>0041000</t>
  </si>
  <si>
    <t>0042000</t>
  </si>
  <si>
    <t>0043000</t>
  </si>
  <si>
    <t>0044000</t>
  </si>
  <si>
    <t>0045000</t>
  </si>
  <si>
    <t>0046000</t>
  </si>
  <si>
    <t>0047000</t>
  </si>
  <si>
    <t>0048000</t>
  </si>
  <si>
    <t>0049000</t>
  </si>
  <si>
    <t>0051000</t>
  </si>
  <si>
    <t>0052000</t>
  </si>
  <si>
    <t>0053000</t>
  </si>
  <si>
    <t>0054000</t>
  </si>
  <si>
    <t>0055000</t>
  </si>
  <si>
    <t>0056000</t>
  </si>
  <si>
    <t xml:space="preserve">N.p.k. </t>
  </si>
  <si>
    <t>Administratīvās teritorijas nosaukums</t>
  </si>
  <si>
    <t>ATVK kods</t>
  </si>
  <si>
    <t>IIN ieņēmumi KOPĀ</t>
  </si>
  <si>
    <t xml:space="preserve">Kopā: </t>
  </si>
  <si>
    <r>
      <t xml:space="preserve">Pārskata periodā budžetā faktiski iemaksātās IIN summas BEZ atmaksām, </t>
    </r>
    <r>
      <rPr>
        <b/>
        <i/>
        <sz val="11"/>
        <color rgb="FF000000"/>
        <rFont val="Times New Roman"/>
        <family val="1"/>
      </rPr>
      <t>euro</t>
    </r>
  </si>
  <si>
    <r>
      <t xml:space="preserve">Pārskata periodā budžetā faktiski iemaksātās IIN summas, </t>
    </r>
    <r>
      <rPr>
        <b/>
        <i/>
        <sz val="11"/>
        <color rgb="FF000000"/>
        <rFont val="Times New Roman"/>
        <family val="1"/>
      </rPr>
      <t>euro</t>
    </r>
  </si>
  <si>
    <t>,</t>
  </si>
  <si>
    <r>
      <t xml:space="preserve">Vērtētie ieņēmumi uz 1 izlīdzināmo vienību, </t>
    </r>
    <r>
      <rPr>
        <b/>
        <i/>
        <sz val="9"/>
        <color rgb="FF0000FF"/>
        <rFont val="Times New Roman"/>
        <family val="1"/>
        <charset val="186"/>
      </rPr>
      <t>euro</t>
    </r>
  </si>
  <si>
    <r>
      <t xml:space="preserve">Iemaksas (-) PFIF un dotācijas no PFIF (+), </t>
    </r>
    <r>
      <rPr>
        <b/>
        <i/>
        <sz val="9"/>
        <rFont val="Times New Roman"/>
        <family val="1"/>
        <charset val="186"/>
      </rPr>
      <t>euro</t>
    </r>
  </si>
  <si>
    <r>
      <rPr>
        <sz val="9"/>
        <color rgb="FFFF0000"/>
        <rFont val="Times New Roman"/>
        <family val="1"/>
        <charset val="186"/>
      </rPr>
      <t>60%</t>
    </r>
    <r>
      <rPr>
        <sz val="9"/>
        <rFont val="Times New Roman"/>
        <family val="1"/>
        <charset val="186"/>
      </rPr>
      <t xml:space="preserve"> no vērētajiem ieņēmumiem, </t>
    </r>
    <r>
      <rPr>
        <sz val="9"/>
        <color rgb="FFFF0000"/>
        <rFont val="Times New Roman"/>
        <family val="1"/>
        <charset val="186"/>
      </rPr>
      <t xml:space="preserve">kas savstarpēji tiek pārdalīti </t>
    </r>
  </si>
  <si>
    <t>Starpība starp vērtēt. ieņēm. uz 1 izlīdzin. vien. un vidējiem vērtēt. ieņēm. uz 1 izlīdzin. vien.</t>
  </si>
  <si>
    <t xml:space="preserve">Ieņēmumu pārdale uz 1 izlīdzin. vien. pie dziļuma koeficienta 0,6 </t>
  </si>
  <si>
    <t xml:space="preserve">Iemaksas (-) PFIF un dotācijas no PFIF (+) </t>
  </si>
  <si>
    <t>Ieņēmumi pēc 60% vērtēto ieņēmumu savstarpējās pārdales uz 1 izlīdzināmo vien.</t>
  </si>
  <si>
    <t>Pašvaldību rīcībā paliekošie ieņēmumi uz 1 izlīdzināmo vien.</t>
  </si>
  <si>
    <t>Ieņēmumi pēc pašvaldību ieņēmumu savstarpējās pārdales kopā uz 1 izlīdzināmo vien.</t>
  </si>
  <si>
    <t>Pašvaldību ieņēmumu pārdale</t>
  </si>
  <si>
    <t xml:space="preserve">Nepieciešamā summa līdz max ieņēm. uz 1 izlīdzin. vien. </t>
  </si>
  <si>
    <t>VB dotācija (+)</t>
  </si>
  <si>
    <t>VB dotācija uz 1 izlīdzināmo vien.</t>
  </si>
  <si>
    <t>VB dotācijas sadale</t>
  </si>
  <si>
    <t>Sadales  koeficients:</t>
  </si>
  <si>
    <t>Rezultāts</t>
  </si>
  <si>
    <r>
      <t xml:space="preserve">Pārskata periodā faktiski ieturētās IIN summas (pēc pārskatiem)**, </t>
    </r>
    <r>
      <rPr>
        <b/>
        <i/>
        <sz val="11"/>
        <color rgb="FF000000"/>
        <rFont val="Times New Roman"/>
        <family val="1"/>
      </rPr>
      <t>euro</t>
    </r>
  </si>
  <si>
    <r>
      <t xml:space="preserve">Pārskata periodā faktiski atmaksātais pēc iepriekšējā gada deklarācijām, </t>
    </r>
    <r>
      <rPr>
        <b/>
        <i/>
        <sz val="11"/>
        <color rgb="FF000000"/>
        <rFont val="Times New Roman"/>
        <family val="1"/>
        <charset val="186"/>
      </rPr>
      <t>euro</t>
    </r>
  </si>
  <si>
    <t>Pašvaldības īpatsvara koeficients kopējos sadales kontā ieskaitītajos IIN ieņēmumos 2023.gadā (%)*</t>
  </si>
  <si>
    <t>Iedzīvotāju skaits uz 01.01.2023.</t>
  </si>
  <si>
    <t>Valsts budžeta dotācija PFI fondā</t>
  </si>
  <si>
    <r>
      <t xml:space="preserve">Izlīdzinātie ieņēmumi, </t>
    </r>
    <r>
      <rPr>
        <b/>
        <i/>
        <sz val="9"/>
        <rFont val="Times New Roman"/>
        <family val="1"/>
        <charset val="186"/>
      </rPr>
      <t>euro</t>
    </r>
  </si>
  <si>
    <r>
      <t xml:space="preserve">Izlīdzinātie ieņēmumi uz 1 izlīdzināmo vienību, </t>
    </r>
    <r>
      <rPr>
        <b/>
        <i/>
        <sz val="9"/>
        <rFont val="Times New Roman"/>
        <family val="1"/>
        <charset val="186"/>
      </rPr>
      <t>euro</t>
    </r>
  </si>
  <si>
    <r>
      <t xml:space="preserve">Izlīdzinātie ieņēmumi uz 1 iedz., </t>
    </r>
    <r>
      <rPr>
        <b/>
        <i/>
        <sz val="9"/>
        <rFont val="Times New Roman"/>
        <family val="1"/>
        <charset val="186"/>
      </rPr>
      <t>euro</t>
    </r>
  </si>
  <si>
    <r>
      <t xml:space="preserve">Vērtētie ieņēmumi uz 1 iedz., </t>
    </r>
    <r>
      <rPr>
        <b/>
        <i/>
        <sz val="9"/>
        <color rgb="FFFF0000"/>
        <rFont val="Times New Roman"/>
        <family val="1"/>
        <charset val="186"/>
      </rPr>
      <t>euro</t>
    </r>
  </si>
  <si>
    <r>
      <t xml:space="preserve">Ieņēmumi pēc 60% vērtēto ieņēmumu savstarpējās pārdales, </t>
    </r>
    <r>
      <rPr>
        <b/>
        <i/>
        <sz val="9"/>
        <rFont val="Times New Roman"/>
        <family val="1"/>
      </rPr>
      <t>euro</t>
    </r>
  </si>
  <si>
    <r>
      <t xml:space="preserve">40% no vērētajiem ieņēmumiem, kas paliek pašvaldības rīcībā, </t>
    </r>
    <r>
      <rPr>
        <b/>
        <i/>
        <sz val="9"/>
        <color theme="1"/>
        <rFont val="Times New Roman"/>
        <family val="1"/>
      </rPr>
      <t>euro</t>
    </r>
  </si>
  <si>
    <r>
      <t xml:space="preserve">Ieņēmumi pēc pašvaldību ieņēmumu savstarpējās pārdales kopā, </t>
    </r>
    <r>
      <rPr>
        <b/>
        <i/>
        <sz val="9"/>
        <rFont val="Times New Roman"/>
        <family val="1"/>
      </rPr>
      <t>euro</t>
    </r>
  </si>
  <si>
    <r>
      <t xml:space="preserve"> Iemaksas (-) PFIF un dotācijas no PFIF (+) KOPĀ, </t>
    </r>
    <r>
      <rPr>
        <b/>
        <i/>
        <sz val="9"/>
        <color rgb="FF0000FF"/>
        <rFont val="Times New Roman"/>
        <family val="1"/>
      </rPr>
      <t>euro</t>
    </r>
  </si>
  <si>
    <r>
      <t xml:space="preserve">Ieņēmumi pēc VB dotācijas sadales kopā, </t>
    </r>
    <r>
      <rPr>
        <b/>
        <i/>
        <sz val="9"/>
        <rFont val="Times New Roman"/>
        <family val="1"/>
      </rPr>
      <t>euro</t>
    </r>
  </si>
  <si>
    <r>
      <t xml:space="preserve">Izlīdzinātie ieņēmumi uz 1 izlīdzināmo vienību, </t>
    </r>
    <r>
      <rPr>
        <b/>
        <i/>
        <sz val="9"/>
        <rFont val="Times New Roman"/>
        <family val="1"/>
      </rPr>
      <t>euro</t>
    </r>
  </si>
  <si>
    <r>
      <t xml:space="preserve">Vērtētie ieņēmumi pēc izlīdzināšanas  uz 1 iedz., </t>
    </r>
    <r>
      <rPr>
        <b/>
        <i/>
        <sz val="9"/>
        <rFont val="Times New Roman"/>
        <family val="1"/>
      </rPr>
      <t>euro</t>
    </r>
  </si>
  <si>
    <r>
      <t xml:space="preserve">Iedzīvotāju skaits un struktūra 2025.gada PFI aprēķinam </t>
    </r>
    <r>
      <rPr>
        <sz val="14"/>
        <rFont val="Times New Roman"/>
        <family val="1"/>
        <charset val="186"/>
      </rPr>
      <t>(PMLP dati uz 01.01.2024.)</t>
    </r>
  </si>
  <si>
    <t>Salīdzinājumā ar 2024.gadu</t>
  </si>
  <si>
    <r>
      <t xml:space="preserve">Izlīdzinātie ieņēmumi 2024.gadā (2024.gada PFI aprēķins), </t>
    </r>
    <r>
      <rPr>
        <b/>
        <i/>
        <sz val="9"/>
        <rFont val="Times New Roman"/>
        <family val="1"/>
        <charset val="186"/>
      </rPr>
      <t>euro</t>
    </r>
  </si>
  <si>
    <r>
      <t xml:space="preserve">Dati par iemaksāto IIN un atmaksātajām IIN summām </t>
    </r>
    <r>
      <rPr>
        <sz val="12"/>
        <color rgb="FF0000FF"/>
        <rFont val="Times New Roman"/>
        <family val="1"/>
        <charset val="186"/>
      </rPr>
      <t>2023.gadā</t>
    </r>
  </si>
  <si>
    <t>Pašvaldību īpatsvara koeficienti kopējos sadales kontā ieskaitītajos IIN ieņēmumos 2025.gadā* (%)</t>
  </si>
  <si>
    <t>Dati: VID, Nodokļu pārvalde (08.08.2024. vēstule Nr. VID.4.1/8.17/55039)</t>
  </si>
  <si>
    <r>
      <t xml:space="preserve">Vērtēto ieņēmumu prognozes 2025.gadā, </t>
    </r>
    <r>
      <rPr>
        <b/>
        <i/>
        <sz val="14"/>
        <rFont val="Times New Roman"/>
        <family val="1"/>
        <charset val="186"/>
      </rPr>
      <t>euro</t>
    </r>
  </si>
  <si>
    <r>
      <t xml:space="preserve">Provizoriskais pašvaldību finanšu izlīdzināšanas aprēķins 2025.gadam, </t>
    </r>
    <r>
      <rPr>
        <b/>
        <i/>
        <sz val="16"/>
        <color rgb="FFFF0000"/>
        <rFont val="Times New Roman"/>
        <family val="1"/>
        <charset val="186"/>
      </rPr>
      <t>euro</t>
    </r>
    <r>
      <rPr>
        <b/>
        <i/>
        <sz val="16"/>
        <rFont val="Times New Roman"/>
        <family val="1"/>
        <charset val="186"/>
      </rPr>
      <t xml:space="preserve"> </t>
    </r>
  </si>
  <si>
    <r>
      <t xml:space="preserve">IIN ieņēmumu prognoze 2025.gadam pašvaldību finanšu izlīdzināšanas aprēķinā, </t>
    </r>
    <r>
      <rPr>
        <b/>
        <i/>
        <sz val="14"/>
        <rFont val="Times New Roman"/>
        <family val="1"/>
        <charset val="186"/>
      </rPr>
      <t>euro</t>
    </r>
  </si>
  <si>
    <r>
      <t xml:space="preserve">IIN ieņēmumi 2025.gadā, </t>
    </r>
    <r>
      <rPr>
        <b/>
        <i/>
        <sz val="12"/>
        <rFont val="Times New Roman"/>
        <family val="1"/>
        <charset val="186"/>
      </rPr>
      <t>euro</t>
    </r>
  </si>
  <si>
    <t>Izlīdzinātie ieņēmumi  2025 (PFI) / 2024 (PFI)</t>
  </si>
  <si>
    <t>VB dotācija</t>
  </si>
  <si>
    <t>Kompensācijas daļa</t>
  </si>
  <si>
    <t>PFI KOPĀ:</t>
  </si>
  <si>
    <t>Kompensācijas daļa, ko 2025.gadā sadala kā IIN</t>
  </si>
  <si>
    <t>IIN un kompensācijas daļa 2025.gadā KOPĀ</t>
  </si>
  <si>
    <t xml:space="preserve">Dotācija ES ārējās robežas pašvaldībām </t>
  </si>
  <si>
    <t>Izlīdzinātie ieņēmumi un dotācija ES ārējās robežas pašvaldībām</t>
  </si>
  <si>
    <t>Izlīdzinātie ieņēmumi  2025 (PFI) un dotācija ES ārējās robežas pašvaldībām / 2024 (PFI un papildu dotācija)</t>
  </si>
  <si>
    <t>VB dotācija pašv. ar zemākajiem ieņēmumiem 2024.gadā</t>
  </si>
  <si>
    <t>Izlīdzinātie ieņēmumi un papildu VB dotācija 2024.gadā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</si>
</sst>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0000000"/>
    <numFmt numFmtId="166" formatCode="#,##0_ ;\-#,##0\ "/>
    <numFmt numFmtId="167" formatCode="#,##0.0"/>
    <numFmt numFmtId="168" formatCode="#,###,###.0"/>
    <numFmt numFmtId="169" formatCode="0.0"/>
    <numFmt numFmtId="170" formatCode="0.000"/>
    <numFmt numFmtId="171" formatCode="0&quot;.&quot;0"/>
    <numFmt numFmtId="172" formatCode="_-* #,##0.00\ _L_s_-;\-* #,##0.00\ _L_s_-;_-* &quot;-&quot;??\ _L_s_-;_-@_-"/>
    <numFmt numFmtId="173" formatCode="0.0%"/>
    <numFmt numFmtId="174" formatCode="_-* #,##0\ _€_-;\-* #,##0\ _€_-;_-* &quot;-&quot;\ _€_-;_-@_-"/>
  </numFmts>
  <fonts count="160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10"/>
      <name val="Times New Roman"/>
      <family val="1"/>
      <charset val="186"/>
    </font>
    <font>
      <b/>
      <sz val="9"/>
      <name val="Times New Roman"/>
      <family val="1"/>
    </font>
    <font>
      <sz val="1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9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sz val="9"/>
      <color rgb="FF0000FF"/>
      <name val="Times New Roman"/>
      <family val="1"/>
      <charset val="186"/>
    </font>
    <font>
      <i/>
      <sz val="10"/>
      <color rgb="FF0000FF"/>
      <name val="Times New Roman"/>
      <family val="1"/>
      <charset val="186"/>
    </font>
    <font>
      <sz val="10"/>
      <name val="BaltHelvetica"/>
    </font>
    <font>
      <sz val="12"/>
      <color theme="1"/>
      <name val="Times New Roman"/>
      <family val="2"/>
      <charset val="186"/>
    </font>
    <font>
      <sz val="8"/>
      <name val="BaltGaramond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86"/>
    </font>
    <font>
      <sz val="10"/>
      <color indexed="9"/>
      <name val="Arial"/>
      <family val="2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8"/>
      <name val="BaltTimesRoman"/>
      <charset val="186"/>
    </font>
    <font>
      <sz val="10"/>
      <name val="BaltGaramond"/>
      <family val="2"/>
    </font>
    <font>
      <b/>
      <sz val="11"/>
      <color indexed="8"/>
      <name val="Calibri"/>
      <family val="2"/>
    </font>
    <font>
      <sz val="10"/>
      <name val="BaltGaramond"/>
      <family val="2"/>
      <charset val="186"/>
    </font>
    <font>
      <i/>
      <sz val="10"/>
      <color indexed="23"/>
      <name val="Arial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186"/>
    </font>
    <font>
      <u/>
      <sz val="8"/>
      <color indexed="12"/>
      <name val="BaltTimesRoman"/>
      <charset val="186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8"/>
      <name val="Times New Roman"/>
      <family val="1"/>
      <charset val="186"/>
    </font>
    <font>
      <sz val="19"/>
      <color indexed="48"/>
      <name val="Arial"/>
      <family val="2"/>
      <charset val="186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11"/>
      <name val="BaltOptima"/>
      <charset val="186"/>
    </font>
    <font>
      <sz val="12"/>
      <color indexed="8"/>
      <name val="Times New Roman"/>
      <family val="2"/>
      <charset val="186"/>
    </font>
    <font>
      <b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i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6"/>
      <color rgb="FFFF0000"/>
      <name val="Times New Roman"/>
      <family val="1"/>
      <charset val="186"/>
    </font>
    <font>
      <b/>
      <i/>
      <sz val="16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4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0000FF"/>
      <name val="Arial"/>
      <family val="2"/>
      <charset val="186"/>
    </font>
    <font>
      <b/>
      <sz val="12"/>
      <color rgb="FF0000FF"/>
      <name val="Times New Roman"/>
      <family val="1"/>
      <charset val="186"/>
    </font>
    <font>
      <b/>
      <sz val="11"/>
      <color rgb="FF0000FF"/>
      <name val="Times New Roman"/>
      <family val="1"/>
      <charset val="186"/>
    </font>
    <font>
      <b/>
      <sz val="11"/>
      <color rgb="FF0000FF"/>
      <name val="Arial"/>
      <family val="2"/>
      <charset val="186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  <charset val="186"/>
    </font>
    <font>
      <b/>
      <i/>
      <sz val="14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4"/>
      <name val="Arial"/>
      <family val="2"/>
      <charset val="186"/>
    </font>
    <font>
      <b/>
      <sz val="12"/>
      <name val="Times New Roman"/>
      <family val="1"/>
    </font>
    <font>
      <b/>
      <i/>
      <sz val="9"/>
      <color rgb="FF0000FF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  <font>
      <b/>
      <i/>
      <sz val="9"/>
      <name val="Times New Roman"/>
      <family val="1"/>
    </font>
    <font>
      <b/>
      <i/>
      <sz val="9"/>
      <color rgb="FFFF0000"/>
      <name val="Times New Roman"/>
      <family val="1"/>
      <charset val="186"/>
    </font>
    <font>
      <b/>
      <i/>
      <sz val="9"/>
      <color theme="1"/>
      <name val="Times New Roman"/>
      <family val="1"/>
    </font>
    <font>
      <b/>
      <i/>
      <sz val="9"/>
      <color rgb="FF0000FF"/>
      <name val="Times New Roman"/>
      <family val="1"/>
    </font>
    <font>
      <sz val="12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2"/>
      <color rgb="FF000000"/>
      <name val="Times New Roman"/>
      <family val="1"/>
      <charset val="186"/>
    </font>
    <font>
      <sz val="11"/>
      <color rgb="FF0000FF"/>
      <name val="Arial"/>
      <family val="2"/>
      <charset val="186"/>
    </font>
    <font>
      <b/>
      <sz val="10"/>
      <color theme="1"/>
      <name val="Franklin Gothic Book"/>
      <family val="2"/>
      <charset val="186"/>
    </font>
  </fonts>
  <fills count="8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030">
    <xf numFmtId="0" fontId="0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15" fillId="0" borderId="0"/>
    <xf numFmtId="0" fontId="34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2" fontId="36" fillId="0" borderId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8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8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8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8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8" fillId="14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8" fillId="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8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8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8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8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40" fillId="22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40" fillId="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40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40" fillId="23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40" fillId="24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40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5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2" fillId="29" borderId="0" applyNumberFormat="0" applyBorder="0" applyAlignment="0" applyProtection="0"/>
    <xf numFmtId="0" fontId="42" fillId="4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4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4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1" fillId="36" borderId="0" applyNumberFormat="0" applyBorder="0" applyAlignment="0" applyProtection="0"/>
    <xf numFmtId="0" fontId="41" fillId="34" borderId="0" applyNumberFormat="0" applyBorder="0" applyAlignment="0" applyProtection="0"/>
    <xf numFmtId="0" fontId="41" fillId="29" borderId="0" applyNumberFormat="0" applyBorder="0" applyAlignment="0" applyProtection="0"/>
    <xf numFmtId="0" fontId="41" fillId="37" borderId="0" applyNumberFormat="0" applyBorder="0" applyAlignment="0" applyProtection="0"/>
    <xf numFmtId="0" fontId="42" fillId="29" borderId="0" applyNumberFormat="0" applyBorder="0" applyAlignment="0" applyProtection="0"/>
    <xf numFmtId="0" fontId="42" fillId="36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1" fillId="26" borderId="0" applyNumberFormat="0" applyBorder="0" applyAlignment="0" applyProtection="0"/>
    <xf numFmtId="0" fontId="41" fillId="39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1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31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31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35" borderId="0" applyNumberFormat="0" applyBorder="0" applyAlignment="0" applyProtection="0"/>
    <xf numFmtId="0" fontId="41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4" fillId="47" borderId="0" applyNumberFormat="0" applyBorder="0" applyAlignment="0" applyProtection="0"/>
    <xf numFmtId="0" fontId="43" fillId="35" borderId="0" applyNumberFormat="0" applyBorder="0" applyAlignment="0" applyProtection="0"/>
    <xf numFmtId="0" fontId="45" fillId="52" borderId="19" applyNumberFormat="0" applyAlignment="0" applyProtection="0"/>
    <xf numFmtId="0" fontId="45" fillId="52" borderId="19" applyNumberFormat="0" applyAlignment="0" applyProtection="0"/>
    <xf numFmtId="0" fontId="45" fillId="52" borderId="19" applyNumberFormat="0" applyAlignment="0" applyProtection="0"/>
    <xf numFmtId="0" fontId="46" fillId="53" borderId="20" applyNumberFormat="0" applyAlignment="0" applyProtection="0"/>
    <xf numFmtId="0" fontId="45" fillId="52" borderId="19" applyNumberFormat="0" applyAlignment="0" applyProtection="0"/>
    <xf numFmtId="0" fontId="47" fillId="37" borderId="21" applyNumberFormat="0" applyAlignment="0" applyProtection="0"/>
    <xf numFmtId="0" fontId="47" fillId="37" borderId="21" applyNumberFormat="0" applyAlignment="0" applyProtection="0"/>
    <xf numFmtId="0" fontId="47" fillId="45" borderId="21" applyNumberFormat="0" applyAlignment="0" applyProtection="0"/>
    <xf numFmtId="0" fontId="47" fillId="37" borderId="21" applyNumberFormat="0" applyAlignment="0" applyProtection="0"/>
    <xf numFmtId="168" fontId="48" fillId="0" borderId="0" applyFont="0" applyFill="0" applyBorder="0" applyAlignment="0" applyProtection="0"/>
    <xf numFmtId="1" fontId="49" fillId="0" borderId="0">
      <alignment horizontal="center" vertical="center"/>
      <protection locked="0"/>
    </xf>
    <xf numFmtId="0" fontId="50" fillId="54" borderId="0" applyNumberFormat="0" applyBorder="0" applyAlignment="0" applyProtection="0"/>
    <xf numFmtId="0" fontId="50" fillId="55" borderId="0" applyNumberFormat="0" applyBorder="0" applyAlignment="0" applyProtection="0"/>
    <xf numFmtId="0" fontId="50" fillId="56" borderId="0" applyNumberFormat="0" applyBorder="0" applyAlignment="0" applyProtection="0"/>
    <xf numFmtId="0" fontId="50" fillId="57" borderId="0" applyNumberFormat="0" applyBorder="0" applyAlignment="0" applyProtection="0"/>
    <xf numFmtId="0" fontId="50" fillId="58" borderId="0" applyNumberFormat="0" applyBorder="0" applyAlignment="0" applyProtection="0"/>
    <xf numFmtId="169" fontId="49" fillId="0" borderId="0" applyBorder="0" applyAlignment="0" applyProtection="0"/>
    <xf numFmtId="169" fontId="49" fillId="0" borderId="0" applyBorder="0" applyAlignment="0" applyProtection="0"/>
    <xf numFmtId="169" fontId="51" fillId="0" borderId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41" fillId="41" borderId="0" applyNumberFormat="0" applyBorder="0" applyAlignment="0" applyProtection="0"/>
    <xf numFmtId="0" fontId="54" fillId="59" borderId="0" applyNumberFormat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4" applyNumberFormat="0" applyFill="0" applyAlignment="0" applyProtection="0"/>
    <xf numFmtId="0" fontId="56" fillId="0" borderId="23" applyNumberFormat="0" applyFill="0" applyAlignment="0" applyProtection="0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7" fillId="0" borderId="26" applyNumberFormat="0" applyFill="0" applyAlignment="0" applyProtection="0"/>
    <xf numFmtId="0" fontId="57" fillId="0" borderId="25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48" borderId="19" applyNumberFormat="0" applyAlignment="0" applyProtection="0"/>
    <xf numFmtId="0" fontId="60" fillId="48" borderId="19" applyNumberFormat="0" applyAlignment="0" applyProtection="0"/>
    <xf numFmtId="0" fontId="60" fillId="48" borderId="19" applyNumberFormat="0" applyAlignment="0" applyProtection="0"/>
    <xf numFmtId="0" fontId="60" fillId="48" borderId="20" applyNumberFormat="0" applyAlignment="0" applyProtection="0"/>
    <xf numFmtId="0" fontId="60" fillId="48" borderId="19" applyNumberFormat="0" applyAlignment="0" applyProtection="0"/>
    <xf numFmtId="170" fontId="49" fillId="60" borderId="0"/>
    <xf numFmtId="170" fontId="49" fillId="60" borderId="0"/>
    <xf numFmtId="170" fontId="51" fillId="60" borderId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54" fillId="0" borderId="28" applyNumberFormat="0" applyFill="0" applyAlignment="0" applyProtection="0"/>
    <xf numFmtId="0" fontId="61" fillId="0" borderId="27" applyNumberFormat="0" applyFill="0" applyAlignment="0" applyProtection="0"/>
    <xf numFmtId="0" fontId="62" fillId="48" borderId="0" applyNumberFormat="0" applyBorder="0" applyAlignment="0" applyProtection="0"/>
    <xf numFmtId="0" fontId="62" fillId="48" borderId="0" applyNumberFormat="0" applyBorder="0" applyAlignment="0" applyProtection="0"/>
    <xf numFmtId="0" fontId="54" fillId="48" borderId="0" applyNumberFormat="0" applyBorder="0" applyAlignment="0" applyProtection="0"/>
    <xf numFmtId="0" fontId="62" fillId="48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8" fillId="0" borderId="0"/>
    <xf numFmtId="0" fontId="15" fillId="0" borderId="0"/>
    <xf numFmtId="0" fontId="23" fillId="0" borderId="0"/>
    <xf numFmtId="0" fontId="15" fillId="0" borderId="0"/>
    <xf numFmtId="0" fontId="6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47" borderId="29" applyNumberFormat="0" applyFont="0" applyAlignment="0" applyProtection="0"/>
    <xf numFmtId="0" fontId="15" fillId="47" borderId="29" applyNumberFormat="0" applyFont="0" applyAlignment="0" applyProtection="0"/>
    <xf numFmtId="0" fontId="15" fillId="47" borderId="29" applyNumberFormat="0" applyFont="0" applyAlignment="0" applyProtection="0"/>
    <xf numFmtId="0" fontId="15" fillId="47" borderId="29" applyNumberFormat="0" applyFont="0" applyAlignment="0" applyProtection="0"/>
    <xf numFmtId="0" fontId="11" fillId="47" borderId="20" applyNumberFormat="0" applyFont="0" applyAlignment="0" applyProtection="0"/>
    <xf numFmtId="0" fontId="15" fillId="47" borderId="29" applyNumberFormat="0" applyFont="0" applyAlignment="0" applyProtection="0"/>
    <xf numFmtId="0" fontId="15" fillId="47" borderId="29" applyNumberFormat="0" applyFont="0" applyAlignment="0" applyProtection="0"/>
    <xf numFmtId="0" fontId="15" fillId="47" borderId="29" applyNumberFormat="0" applyFont="0" applyAlignment="0" applyProtection="0"/>
    <xf numFmtId="0" fontId="15" fillId="47" borderId="29" applyNumberFormat="0" applyFont="0" applyAlignment="0" applyProtection="0"/>
    <xf numFmtId="0" fontId="65" fillId="52" borderId="30" applyNumberFormat="0" applyAlignment="0" applyProtection="0"/>
    <xf numFmtId="0" fontId="65" fillId="52" borderId="30" applyNumberFormat="0" applyAlignment="0" applyProtection="0"/>
    <xf numFmtId="0" fontId="65" fillId="53" borderId="30" applyNumberFormat="0" applyAlignment="0" applyProtection="0"/>
    <xf numFmtId="0" fontId="65" fillId="52" borderId="30" applyNumberFormat="0" applyAlignment="0" applyProtection="0"/>
    <xf numFmtId="0" fontId="15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9" fontId="49" fillId="61" borderId="0" applyBorder="0" applyProtection="0"/>
    <xf numFmtId="169" fontId="51" fillId="61" borderId="0" applyBorder="0" applyProtection="0"/>
    <xf numFmtId="169" fontId="49" fillId="61" borderId="0" applyBorder="0" applyProtection="0"/>
    <xf numFmtId="169" fontId="49" fillId="61" borderId="0" applyBorder="0" applyProtection="0"/>
    <xf numFmtId="169" fontId="49" fillId="61" borderId="0" applyBorder="0" applyProtection="0"/>
    <xf numFmtId="169" fontId="49" fillId="61" borderId="0" applyBorder="0" applyProtection="0"/>
    <xf numFmtId="0" fontId="15" fillId="0" borderId="0"/>
    <xf numFmtId="4" fontId="66" fillId="62" borderId="31" applyNumberFormat="0" applyProtection="0">
      <alignment vertical="center"/>
    </xf>
    <xf numFmtId="4" fontId="66" fillId="62" borderId="31" applyNumberFormat="0" applyProtection="0">
      <alignment vertical="center"/>
    </xf>
    <xf numFmtId="4" fontId="66" fillId="62" borderId="31" applyNumberFormat="0" applyProtection="0">
      <alignment vertical="center"/>
    </xf>
    <xf numFmtId="4" fontId="67" fillId="62" borderId="20" applyNumberFormat="0" applyProtection="0">
      <alignment vertical="center"/>
    </xf>
    <xf numFmtId="4" fontId="68" fillId="63" borderId="1" applyNumberFormat="0" applyProtection="0">
      <alignment vertical="center"/>
    </xf>
    <xf numFmtId="4" fontId="66" fillId="62" borderId="31" applyNumberFormat="0" applyProtection="0">
      <alignment vertical="center"/>
    </xf>
    <xf numFmtId="0" fontId="15" fillId="0" borderId="0"/>
    <xf numFmtId="0" fontId="15" fillId="0" borderId="0"/>
    <xf numFmtId="4" fontId="69" fillId="62" borderId="31" applyNumberFormat="0" applyProtection="0">
      <alignment vertical="center"/>
    </xf>
    <xf numFmtId="4" fontId="69" fillId="62" borderId="31" applyNumberFormat="0" applyProtection="0">
      <alignment vertical="center"/>
    </xf>
    <xf numFmtId="4" fontId="69" fillId="62" borderId="31" applyNumberFormat="0" applyProtection="0">
      <alignment vertical="center"/>
    </xf>
    <xf numFmtId="4" fontId="70" fillId="64" borderId="20" applyNumberFormat="0" applyProtection="0">
      <alignment vertical="center"/>
    </xf>
    <xf numFmtId="0" fontId="15" fillId="0" borderId="0"/>
    <xf numFmtId="0" fontId="15" fillId="0" borderId="0"/>
    <xf numFmtId="4" fontId="66" fillId="62" borderId="31" applyNumberFormat="0" applyProtection="0">
      <alignment horizontal="left" vertical="center" indent="1"/>
    </xf>
    <xf numFmtId="4" fontId="66" fillId="62" borderId="31" applyNumberFormat="0" applyProtection="0">
      <alignment horizontal="left" vertical="center" indent="1"/>
    </xf>
    <xf numFmtId="4" fontId="66" fillId="62" borderId="31" applyNumberFormat="0" applyProtection="0">
      <alignment horizontal="left" vertical="center" indent="1"/>
    </xf>
    <xf numFmtId="4" fontId="67" fillId="64" borderId="20" applyNumberFormat="0" applyProtection="0">
      <alignment horizontal="left" vertical="center" indent="1"/>
    </xf>
    <xf numFmtId="4" fontId="68" fillId="63" borderId="1" applyNumberFormat="0" applyProtection="0">
      <alignment horizontal="left" vertical="center" indent="1"/>
    </xf>
    <xf numFmtId="4" fontId="66" fillId="62" borderId="31" applyNumberFormat="0" applyProtection="0">
      <alignment horizontal="left" vertical="center" indent="1"/>
    </xf>
    <xf numFmtId="0" fontId="15" fillId="0" borderId="0"/>
    <xf numFmtId="0" fontId="15" fillId="0" borderId="0"/>
    <xf numFmtId="0" fontId="66" fillId="62" borderId="31" applyNumberFormat="0" applyProtection="0">
      <alignment horizontal="left" vertical="top" indent="1"/>
    </xf>
    <xf numFmtId="0" fontId="66" fillId="62" borderId="31" applyNumberFormat="0" applyProtection="0">
      <alignment horizontal="left" vertical="top" indent="1"/>
    </xf>
    <xf numFmtId="0" fontId="66" fillId="62" borderId="31" applyNumberFormat="0" applyProtection="0">
      <alignment horizontal="left" vertical="top" indent="1"/>
    </xf>
    <xf numFmtId="0" fontId="71" fillId="62" borderId="31" applyNumberFormat="0" applyProtection="0">
      <alignment horizontal="left" vertical="top" indent="1"/>
    </xf>
    <xf numFmtId="0" fontId="15" fillId="0" borderId="0"/>
    <xf numFmtId="0" fontId="15" fillId="0" borderId="0"/>
    <xf numFmtId="4" fontId="66" fillId="6" borderId="0" applyNumberFormat="0" applyProtection="0">
      <alignment horizontal="left" vertical="center" indent="1"/>
    </xf>
    <xf numFmtId="4" fontId="66" fillId="6" borderId="0" applyNumberFormat="0" applyProtection="0">
      <alignment horizontal="left" vertical="center" indent="1"/>
    </xf>
    <xf numFmtId="4" fontId="67" fillId="24" borderId="20" applyNumberFormat="0" applyProtection="0">
      <alignment horizontal="left" vertical="center" indent="1"/>
    </xf>
    <xf numFmtId="4" fontId="68" fillId="0" borderId="32" applyNumberFormat="0" applyProtection="0">
      <alignment horizontal="left" vertical="center" wrapText="1" indent="1"/>
    </xf>
    <xf numFmtId="4" fontId="66" fillId="6" borderId="0" applyNumberFormat="0" applyProtection="0">
      <alignment horizontal="left" vertical="center" indent="1"/>
    </xf>
    <xf numFmtId="0" fontId="15" fillId="0" borderId="0"/>
    <xf numFmtId="4" fontId="66" fillId="0" borderId="0" applyNumberFormat="0" applyProtection="0">
      <alignment horizontal="left" vertical="center" indent="1"/>
    </xf>
    <xf numFmtId="0" fontId="15" fillId="0" borderId="0"/>
    <xf numFmtId="4" fontId="37" fillId="9" borderId="31" applyNumberFormat="0" applyProtection="0">
      <alignment horizontal="right" vertical="center"/>
    </xf>
    <xf numFmtId="4" fontId="37" fillId="9" borderId="31" applyNumberFormat="0" applyProtection="0">
      <alignment horizontal="right" vertical="center"/>
    </xf>
    <xf numFmtId="4" fontId="37" fillId="9" borderId="31" applyNumberFormat="0" applyProtection="0">
      <alignment horizontal="right" vertical="center"/>
    </xf>
    <xf numFmtId="4" fontId="67" fillId="9" borderId="20" applyNumberFormat="0" applyProtection="0">
      <alignment horizontal="right" vertical="center"/>
    </xf>
    <xf numFmtId="0" fontId="15" fillId="0" borderId="0"/>
    <xf numFmtId="0" fontId="15" fillId="0" borderId="0"/>
    <xf numFmtId="4" fontId="37" fillId="8" borderId="31" applyNumberFormat="0" applyProtection="0">
      <alignment horizontal="right" vertical="center"/>
    </xf>
    <xf numFmtId="4" fontId="37" fillId="8" borderId="31" applyNumberFormat="0" applyProtection="0">
      <alignment horizontal="right" vertical="center"/>
    </xf>
    <xf numFmtId="4" fontId="37" fillId="8" borderId="31" applyNumberFormat="0" applyProtection="0">
      <alignment horizontal="right" vertical="center"/>
    </xf>
    <xf numFmtId="4" fontId="67" fillId="65" borderId="20" applyNumberFormat="0" applyProtection="0">
      <alignment horizontal="right" vertical="center"/>
    </xf>
    <xf numFmtId="0" fontId="15" fillId="0" borderId="0"/>
    <xf numFmtId="0" fontId="15" fillId="0" borderId="0"/>
    <xf numFmtId="4" fontId="37" fillId="66" borderId="31" applyNumberFormat="0" applyProtection="0">
      <alignment horizontal="right" vertical="center"/>
    </xf>
    <xf numFmtId="4" fontId="37" fillId="66" borderId="31" applyNumberFormat="0" applyProtection="0">
      <alignment horizontal="right" vertical="center"/>
    </xf>
    <xf numFmtId="4" fontId="37" fillId="66" borderId="31" applyNumberFormat="0" applyProtection="0">
      <alignment horizontal="right" vertical="center"/>
    </xf>
    <xf numFmtId="4" fontId="67" fillId="66" borderId="32" applyNumberFormat="0" applyProtection="0">
      <alignment horizontal="right" vertical="center"/>
    </xf>
    <xf numFmtId="0" fontId="15" fillId="0" borderId="0"/>
    <xf numFmtId="0" fontId="15" fillId="0" borderId="0"/>
    <xf numFmtId="4" fontId="37" fillId="21" borderId="31" applyNumberFormat="0" applyProtection="0">
      <alignment horizontal="right" vertical="center"/>
    </xf>
    <xf numFmtId="4" fontId="37" fillId="21" borderId="31" applyNumberFormat="0" applyProtection="0">
      <alignment horizontal="right" vertical="center"/>
    </xf>
    <xf numFmtId="4" fontId="37" fillId="21" borderId="31" applyNumberFormat="0" applyProtection="0">
      <alignment horizontal="right" vertical="center"/>
    </xf>
    <xf numFmtId="4" fontId="67" fillId="21" borderId="20" applyNumberFormat="0" applyProtection="0">
      <alignment horizontal="right" vertical="center"/>
    </xf>
    <xf numFmtId="0" fontId="15" fillId="0" borderId="0"/>
    <xf numFmtId="0" fontId="15" fillId="0" borderId="0"/>
    <xf numFmtId="4" fontId="37" fillId="25" borderId="31" applyNumberFormat="0" applyProtection="0">
      <alignment horizontal="right" vertical="center"/>
    </xf>
    <xf numFmtId="4" fontId="37" fillId="25" borderId="31" applyNumberFormat="0" applyProtection="0">
      <alignment horizontal="right" vertical="center"/>
    </xf>
    <xf numFmtId="4" fontId="37" fillId="25" borderId="31" applyNumberFormat="0" applyProtection="0">
      <alignment horizontal="right" vertical="center"/>
    </xf>
    <xf numFmtId="4" fontId="67" fillId="25" borderId="20" applyNumberFormat="0" applyProtection="0">
      <alignment horizontal="right" vertical="center"/>
    </xf>
    <xf numFmtId="0" fontId="15" fillId="0" borderId="0"/>
    <xf numFmtId="0" fontId="15" fillId="0" borderId="0"/>
    <xf numFmtId="4" fontId="37" fillId="67" borderId="31" applyNumberFormat="0" applyProtection="0">
      <alignment horizontal="right" vertical="center"/>
    </xf>
    <xf numFmtId="4" fontId="37" fillId="67" borderId="31" applyNumberFormat="0" applyProtection="0">
      <alignment horizontal="right" vertical="center"/>
    </xf>
    <xf numFmtId="4" fontId="37" fillId="67" borderId="31" applyNumberFormat="0" applyProtection="0">
      <alignment horizontal="right" vertical="center"/>
    </xf>
    <xf numFmtId="4" fontId="67" fillId="67" borderId="20" applyNumberFormat="0" applyProtection="0">
      <alignment horizontal="right" vertical="center"/>
    </xf>
    <xf numFmtId="0" fontId="15" fillId="0" borderId="0"/>
    <xf numFmtId="0" fontId="15" fillId="0" borderId="0"/>
    <xf numFmtId="4" fontId="37" fillId="18" borderId="31" applyNumberFormat="0" applyProtection="0">
      <alignment horizontal="right" vertical="center"/>
    </xf>
    <xf numFmtId="4" fontId="37" fillId="18" borderId="31" applyNumberFormat="0" applyProtection="0">
      <alignment horizontal="right" vertical="center"/>
    </xf>
    <xf numFmtId="4" fontId="37" fillId="18" borderId="31" applyNumberFormat="0" applyProtection="0">
      <alignment horizontal="right" vertical="center"/>
    </xf>
    <xf numFmtId="4" fontId="67" fillId="18" borderId="20" applyNumberFormat="0" applyProtection="0">
      <alignment horizontal="right" vertical="center"/>
    </xf>
    <xf numFmtId="0" fontId="15" fillId="0" borderId="0"/>
    <xf numFmtId="0" fontId="15" fillId="0" borderId="0"/>
    <xf numFmtId="4" fontId="37" fillId="68" borderId="31" applyNumberFormat="0" applyProtection="0">
      <alignment horizontal="right" vertical="center"/>
    </xf>
    <xf numFmtId="4" fontId="37" fillId="68" borderId="31" applyNumberFormat="0" applyProtection="0">
      <alignment horizontal="right" vertical="center"/>
    </xf>
    <xf numFmtId="4" fontId="37" fillId="68" borderId="31" applyNumberFormat="0" applyProtection="0">
      <alignment horizontal="right" vertical="center"/>
    </xf>
    <xf numFmtId="4" fontId="67" fillId="68" borderId="20" applyNumberFormat="0" applyProtection="0">
      <alignment horizontal="right" vertical="center"/>
    </xf>
    <xf numFmtId="0" fontId="15" fillId="0" borderId="0"/>
    <xf numFmtId="0" fontId="15" fillId="0" borderId="0"/>
    <xf numFmtId="4" fontId="37" fillId="19" borderId="31" applyNumberFormat="0" applyProtection="0">
      <alignment horizontal="right" vertical="center"/>
    </xf>
    <xf numFmtId="4" fontId="37" fillId="19" borderId="31" applyNumberFormat="0" applyProtection="0">
      <alignment horizontal="right" vertical="center"/>
    </xf>
    <xf numFmtId="4" fontId="37" fillId="19" borderId="31" applyNumberFormat="0" applyProtection="0">
      <alignment horizontal="right" vertical="center"/>
    </xf>
    <xf numFmtId="4" fontId="67" fillId="19" borderId="20" applyNumberFormat="0" applyProtection="0">
      <alignment horizontal="right" vertical="center"/>
    </xf>
    <xf numFmtId="0" fontId="15" fillId="0" borderId="0"/>
    <xf numFmtId="0" fontId="15" fillId="0" borderId="0"/>
    <xf numFmtId="4" fontId="66" fillId="69" borderId="33" applyNumberFormat="0" applyProtection="0">
      <alignment horizontal="left" vertical="center" indent="1"/>
    </xf>
    <xf numFmtId="4" fontId="66" fillId="69" borderId="33" applyNumberFormat="0" applyProtection="0">
      <alignment horizontal="left" vertical="center" indent="1"/>
    </xf>
    <xf numFmtId="4" fontId="67" fillId="69" borderId="32" applyNumberFormat="0" applyProtection="0">
      <alignment horizontal="left" vertical="center" indent="1"/>
    </xf>
    <xf numFmtId="0" fontId="15" fillId="0" borderId="0"/>
    <xf numFmtId="0" fontId="15" fillId="0" borderId="0"/>
    <xf numFmtId="4" fontId="37" fillId="70" borderId="0" applyNumberFormat="0" applyProtection="0">
      <alignment horizontal="left" vertical="center" indent="1"/>
    </xf>
    <xf numFmtId="4" fontId="37" fillId="70" borderId="0" applyNumberFormat="0" applyProtection="0">
      <alignment horizontal="left" vertical="center" indent="1"/>
    </xf>
    <xf numFmtId="4" fontId="72" fillId="17" borderId="32" applyNumberFormat="0" applyProtection="0">
      <alignment horizontal="left" vertical="center" indent="1"/>
    </xf>
    <xf numFmtId="4" fontId="73" fillId="0" borderId="32" applyNumberFormat="0" applyProtection="0">
      <alignment horizontal="left" vertical="center" wrapText="1" indent="1"/>
    </xf>
    <xf numFmtId="4" fontId="37" fillId="70" borderId="0" applyNumberFormat="0" applyProtection="0">
      <alignment horizontal="left" vertical="center" indent="1"/>
    </xf>
    <xf numFmtId="0" fontId="15" fillId="0" borderId="0"/>
    <xf numFmtId="0" fontId="15" fillId="0" borderId="0"/>
    <xf numFmtId="4" fontId="74" fillId="17" borderId="0" applyNumberFormat="0" applyProtection="0">
      <alignment horizontal="left" vertical="center" indent="1"/>
    </xf>
    <xf numFmtId="4" fontId="74" fillId="17" borderId="0" applyNumberFormat="0" applyProtection="0">
      <alignment horizontal="left" vertical="center" indent="1"/>
    </xf>
    <xf numFmtId="4" fontId="72" fillId="17" borderId="32" applyNumberFormat="0" applyProtection="0">
      <alignment horizontal="left" vertical="center" indent="1"/>
    </xf>
    <xf numFmtId="4" fontId="74" fillId="17" borderId="0" applyNumberFormat="0" applyProtection="0">
      <alignment horizontal="left" vertical="center" indent="1"/>
    </xf>
    <xf numFmtId="0" fontId="15" fillId="0" borderId="0"/>
    <xf numFmtId="4" fontId="74" fillId="17" borderId="0" applyNumberFormat="0" applyProtection="0">
      <alignment horizontal="left" vertical="center" indent="1"/>
    </xf>
    <xf numFmtId="4" fontId="74" fillId="17" borderId="0" applyNumberFormat="0" applyProtection="0">
      <alignment horizontal="left" vertical="center" indent="1"/>
    </xf>
    <xf numFmtId="4" fontId="74" fillId="17" borderId="0" applyNumberFormat="0" applyProtection="0">
      <alignment horizontal="left" vertical="center" indent="1"/>
    </xf>
    <xf numFmtId="0" fontId="15" fillId="0" borderId="0"/>
    <xf numFmtId="4" fontId="37" fillId="6" borderId="31" applyNumberFormat="0" applyProtection="0">
      <alignment horizontal="right" vertical="center"/>
    </xf>
    <xf numFmtId="4" fontId="37" fillId="6" borderId="31" applyNumberFormat="0" applyProtection="0">
      <alignment horizontal="right" vertical="center"/>
    </xf>
    <xf numFmtId="4" fontId="37" fillId="6" borderId="31" applyNumberFormat="0" applyProtection="0">
      <alignment horizontal="right" vertical="center"/>
    </xf>
    <xf numFmtId="4" fontId="67" fillId="6" borderId="20" applyNumberFormat="0" applyProtection="0">
      <alignment horizontal="right" vertical="center"/>
    </xf>
    <xf numFmtId="0" fontId="15" fillId="0" borderId="0"/>
    <xf numFmtId="0" fontId="15" fillId="0" borderId="0"/>
    <xf numFmtId="4" fontId="64" fillId="70" borderId="0" applyNumberFormat="0" applyProtection="0">
      <alignment horizontal="left" vertical="center" indent="1"/>
    </xf>
    <xf numFmtId="4" fontId="64" fillId="70" borderId="0" applyNumberFormat="0" applyProtection="0">
      <alignment horizontal="left" vertical="center" indent="1"/>
    </xf>
    <xf numFmtId="4" fontId="67" fillId="70" borderId="32" applyNumberFormat="0" applyProtection="0">
      <alignment horizontal="left" vertical="center" indent="1"/>
    </xf>
    <xf numFmtId="4" fontId="64" fillId="70" borderId="0" applyNumberFormat="0" applyProtection="0">
      <alignment horizontal="left" vertical="center" indent="1"/>
    </xf>
    <xf numFmtId="0" fontId="15" fillId="0" borderId="0"/>
    <xf numFmtId="4" fontId="64" fillId="70" borderId="0" applyNumberFormat="0" applyProtection="0">
      <alignment horizontal="left" vertical="center" indent="1"/>
    </xf>
    <xf numFmtId="4" fontId="64" fillId="70" borderId="0" applyNumberFormat="0" applyProtection="0">
      <alignment horizontal="left" vertical="center" indent="1"/>
    </xf>
    <xf numFmtId="4" fontId="64" fillId="70" borderId="0" applyNumberFormat="0" applyProtection="0">
      <alignment horizontal="left" vertical="center" indent="1"/>
    </xf>
    <xf numFmtId="0" fontId="15" fillId="0" borderId="0"/>
    <xf numFmtId="4" fontId="64" fillId="6" borderId="0" applyNumberFormat="0" applyProtection="0">
      <alignment horizontal="left" vertical="center" indent="1"/>
    </xf>
    <xf numFmtId="4" fontId="64" fillId="6" borderId="0" applyNumberFormat="0" applyProtection="0">
      <alignment horizontal="left" vertical="center" indent="1"/>
    </xf>
    <xf numFmtId="4" fontId="67" fillId="6" borderId="32" applyNumberFormat="0" applyProtection="0">
      <alignment horizontal="left" vertical="center" indent="1"/>
    </xf>
    <xf numFmtId="4" fontId="64" fillId="6" borderId="0" applyNumberFormat="0" applyProtection="0">
      <alignment horizontal="left" vertical="center" indent="1"/>
    </xf>
    <xf numFmtId="0" fontId="15" fillId="0" borderId="0"/>
    <xf numFmtId="4" fontId="64" fillId="6" borderId="0" applyNumberFormat="0" applyProtection="0">
      <alignment horizontal="left" vertical="center" indent="1"/>
    </xf>
    <xf numFmtId="4" fontId="64" fillId="6" borderId="0" applyNumberFormat="0" applyProtection="0">
      <alignment horizontal="left" vertical="center" indent="1"/>
    </xf>
    <xf numFmtId="4" fontId="64" fillId="6" borderId="0" applyNumberFormat="0" applyProtection="0">
      <alignment horizontal="left" vertical="center" indent="1"/>
    </xf>
    <xf numFmtId="0" fontId="15" fillId="0" borderId="0"/>
    <xf numFmtId="0" fontId="4" fillId="0" borderId="32" applyNumberFormat="0" applyProtection="0">
      <alignment horizontal="left" vertical="center" wrapText="1" indent="1"/>
    </xf>
    <xf numFmtId="0" fontId="15" fillId="17" borderId="31" applyNumberFormat="0" applyProtection="0">
      <alignment horizontal="left" vertical="center" indent="1"/>
    </xf>
    <xf numFmtId="0" fontId="15" fillId="17" borderId="31" applyNumberFormat="0" applyProtection="0">
      <alignment horizontal="left" vertical="center" indent="1"/>
    </xf>
    <xf numFmtId="0" fontId="4" fillId="0" borderId="32" applyNumberFormat="0" applyProtection="0">
      <alignment horizontal="left" vertical="center" wrapText="1" indent="1"/>
    </xf>
    <xf numFmtId="0" fontId="15" fillId="17" borderId="31" applyNumberFormat="0" applyProtection="0">
      <alignment horizontal="left" vertical="center" indent="1"/>
    </xf>
    <xf numFmtId="0" fontId="15" fillId="17" borderId="31" applyNumberFormat="0" applyProtection="0">
      <alignment horizontal="left" vertical="center" indent="1"/>
    </xf>
    <xf numFmtId="0" fontId="15" fillId="0" borderId="0"/>
    <xf numFmtId="0" fontId="8" fillId="0" borderId="0" applyNumberFormat="0" applyProtection="0">
      <alignment horizontal="left" vertical="center" wrapText="1" indent="1" shrinkToFit="1"/>
    </xf>
    <xf numFmtId="0" fontId="15" fillId="0" borderId="0"/>
    <xf numFmtId="0" fontId="15" fillId="17" borderId="31" applyNumberFormat="0" applyProtection="0">
      <alignment horizontal="left" vertical="top" indent="1"/>
    </xf>
    <xf numFmtId="0" fontId="15" fillId="17" borderId="31" applyNumberFormat="0" applyProtection="0">
      <alignment horizontal="left" vertical="top" indent="1"/>
    </xf>
    <xf numFmtId="0" fontId="15" fillId="17" borderId="31" applyNumberFormat="0" applyProtection="0">
      <alignment horizontal="left" vertical="top" indent="1"/>
    </xf>
    <xf numFmtId="0" fontId="15" fillId="17" borderId="31" applyNumberFormat="0" applyProtection="0">
      <alignment horizontal="left" vertical="top" indent="1"/>
    </xf>
    <xf numFmtId="0" fontId="11" fillId="17" borderId="31" applyNumberFormat="0" applyProtection="0">
      <alignment horizontal="left" vertical="top" indent="1"/>
    </xf>
    <xf numFmtId="0" fontId="15" fillId="17" borderId="31" applyNumberFormat="0" applyProtection="0">
      <alignment horizontal="left" vertical="top" indent="1"/>
    </xf>
    <xf numFmtId="0" fontId="15" fillId="0" borderId="0"/>
    <xf numFmtId="0" fontId="15" fillId="17" borderId="31" applyNumberFormat="0" applyProtection="0">
      <alignment horizontal="left" vertical="top" indent="1"/>
    </xf>
    <xf numFmtId="0" fontId="15" fillId="17" borderId="31" applyNumberFormat="0" applyProtection="0">
      <alignment horizontal="left" vertical="top" indent="1"/>
    </xf>
    <xf numFmtId="0" fontId="15" fillId="17" borderId="31" applyNumberFormat="0" applyProtection="0">
      <alignment horizontal="left" vertical="top" indent="1"/>
    </xf>
    <xf numFmtId="0" fontId="15" fillId="0" borderId="0"/>
    <xf numFmtId="0" fontId="4" fillId="0" borderId="1" applyNumberFormat="0" applyProtection="0">
      <alignment horizontal="left" vertical="center" indent="1"/>
    </xf>
    <xf numFmtId="0" fontId="15" fillId="6" borderId="31" applyNumberFormat="0" applyProtection="0">
      <alignment horizontal="left" vertical="center" indent="1"/>
    </xf>
    <xf numFmtId="0" fontId="15" fillId="6" borderId="31" applyNumberFormat="0" applyProtection="0">
      <alignment horizontal="left" vertical="center" indent="1"/>
    </xf>
    <xf numFmtId="0" fontId="15" fillId="6" borderId="31" applyNumberFormat="0" applyProtection="0">
      <alignment horizontal="left" vertical="center" indent="1"/>
    </xf>
    <xf numFmtId="0" fontId="15" fillId="6" borderId="31" applyNumberFormat="0" applyProtection="0">
      <alignment horizontal="left" vertical="center" indent="1"/>
    </xf>
    <xf numFmtId="0" fontId="15" fillId="0" borderId="0"/>
    <xf numFmtId="0" fontId="8" fillId="0" borderId="0" applyNumberFormat="0" applyProtection="0">
      <alignment horizontal="left" vertical="center" wrapText="1" indent="1" shrinkToFit="1"/>
    </xf>
    <xf numFmtId="0" fontId="15" fillId="0" borderId="0"/>
    <xf numFmtId="0" fontId="15" fillId="6" borderId="31" applyNumberFormat="0" applyProtection="0">
      <alignment horizontal="left" vertical="top" indent="1"/>
    </xf>
    <xf numFmtId="0" fontId="15" fillId="6" borderId="31" applyNumberFormat="0" applyProtection="0">
      <alignment horizontal="left" vertical="top" indent="1"/>
    </xf>
    <xf numFmtId="0" fontId="15" fillId="6" borderId="31" applyNumberFormat="0" applyProtection="0">
      <alignment horizontal="left" vertical="top" indent="1"/>
    </xf>
    <xf numFmtId="0" fontId="15" fillId="6" borderId="31" applyNumberFormat="0" applyProtection="0">
      <alignment horizontal="left" vertical="top" indent="1"/>
    </xf>
    <xf numFmtId="0" fontId="11" fillId="6" borderId="31" applyNumberFormat="0" applyProtection="0">
      <alignment horizontal="left" vertical="top" indent="1"/>
    </xf>
    <xf numFmtId="0" fontId="15" fillId="6" borderId="31" applyNumberFormat="0" applyProtection="0">
      <alignment horizontal="left" vertical="top" indent="1"/>
    </xf>
    <xf numFmtId="0" fontId="15" fillId="0" borderId="0"/>
    <xf numFmtId="0" fontId="15" fillId="6" borderId="31" applyNumberFormat="0" applyProtection="0">
      <alignment horizontal="left" vertical="top" indent="1"/>
    </xf>
    <xf numFmtId="0" fontId="15" fillId="6" borderId="31" applyNumberFormat="0" applyProtection="0">
      <alignment horizontal="left" vertical="top" indent="1"/>
    </xf>
    <xf numFmtId="0" fontId="15" fillId="6" borderId="31" applyNumberFormat="0" applyProtection="0">
      <alignment horizontal="left" vertical="top" indent="1"/>
    </xf>
    <xf numFmtId="0" fontId="15" fillId="0" borderId="0"/>
    <xf numFmtId="0" fontId="4" fillId="0" borderId="1" applyNumberFormat="0" applyProtection="0">
      <alignment horizontal="left" vertical="center" indent="1"/>
    </xf>
    <xf numFmtId="0" fontId="15" fillId="14" borderId="31" applyNumberFormat="0" applyProtection="0">
      <alignment horizontal="left" vertical="center" indent="1"/>
    </xf>
    <xf numFmtId="0" fontId="15" fillId="14" borderId="31" applyNumberFormat="0" applyProtection="0">
      <alignment horizontal="left" vertical="center" indent="1"/>
    </xf>
    <xf numFmtId="0" fontId="15" fillId="14" borderId="31" applyNumberFormat="0" applyProtection="0">
      <alignment horizontal="left" vertical="center" indent="1"/>
    </xf>
    <xf numFmtId="0" fontId="15" fillId="14" borderId="31" applyNumberFormat="0" applyProtection="0">
      <alignment horizontal="left" vertical="center" indent="1"/>
    </xf>
    <xf numFmtId="0" fontId="15" fillId="0" borderId="0"/>
    <xf numFmtId="0" fontId="8" fillId="0" borderId="0" applyNumberFormat="0" applyProtection="0">
      <alignment horizontal="left" vertical="center" wrapText="1" indent="1" shrinkToFit="1"/>
    </xf>
    <xf numFmtId="0" fontId="15" fillId="0" borderId="0"/>
    <xf numFmtId="0" fontId="15" fillId="14" borderId="31" applyNumberFormat="0" applyProtection="0">
      <alignment horizontal="left" vertical="top" indent="1"/>
    </xf>
    <xf numFmtId="0" fontId="15" fillId="14" borderId="31" applyNumberFormat="0" applyProtection="0">
      <alignment horizontal="left" vertical="top" indent="1"/>
    </xf>
    <xf numFmtId="0" fontId="15" fillId="14" borderId="31" applyNumberFormat="0" applyProtection="0">
      <alignment horizontal="left" vertical="top" indent="1"/>
    </xf>
    <xf numFmtId="0" fontId="15" fillId="14" borderId="31" applyNumberFormat="0" applyProtection="0">
      <alignment horizontal="left" vertical="top" indent="1"/>
    </xf>
    <xf numFmtId="0" fontId="11" fillId="14" borderId="31" applyNumberFormat="0" applyProtection="0">
      <alignment horizontal="left" vertical="top" indent="1"/>
    </xf>
    <xf numFmtId="0" fontId="15" fillId="14" borderId="31" applyNumberFormat="0" applyProtection="0">
      <alignment horizontal="left" vertical="top" indent="1"/>
    </xf>
    <xf numFmtId="0" fontId="15" fillId="0" borderId="0"/>
    <xf numFmtId="0" fontId="15" fillId="14" borderId="31" applyNumberFormat="0" applyProtection="0">
      <alignment horizontal="left" vertical="top" indent="1"/>
    </xf>
    <xf numFmtId="0" fontId="15" fillId="14" borderId="31" applyNumberFormat="0" applyProtection="0">
      <alignment horizontal="left" vertical="top" indent="1"/>
    </xf>
    <xf numFmtId="0" fontId="15" fillId="14" borderId="31" applyNumberFormat="0" applyProtection="0">
      <alignment horizontal="left" vertical="top" indent="1"/>
    </xf>
    <xf numFmtId="0" fontId="15" fillId="0" borderId="0"/>
    <xf numFmtId="0" fontId="4" fillId="0" borderId="1" applyNumberFormat="0" applyProtection="0">
      <alignment horizontal="left" vertical="center" indent="1"/>
    </xf>
    <xf numFmtId="0" fontId="15" fillId="70" borderId="31" applyNumberFormat="0" applyProtection="0">
      <alignment horizontal="left" vertical="center" indent="1"/>
    </xf>
    <xf numFmtId="0" fontId="15" fillId="70" borderId="31" applyNumberFormat="0" applyProtection="0">
      <alignment horizontal="left" vertical="center" indent="1"/>
    </xf>
    <xf numFmtId="0" fontId="15" fillId="70" borderId="31" applyNumberFormat="0" applyProtection="0">
      <alignment horizontal="left" vertical="center" indent="1"/>
    </xf>
    <xf numFmtId="0" fontId="15" fillId="70" borderId="31" applyNumberFormat="0" applyProtection="0">
      <alignment horizontal="left" vertical="center" indent="1"/>
    </xf>
    <xf numFmtId="0" fontId="15" fillId="0" borderId="0"/>
    <xf numFmtId="0" fontId="15" fillId="0" borderId="1" applyNumberFormat="0" applyProtection="0">
      <alignment horizontal="left" vertical="center" indent="1"/>
    </xf>
    <xf numFmtId="0" fontId="15" fillId="0" borderId="0"/>
    <xf numFmtId="0" fontId="15" fillId="70" borderId="31" applyNumberFormat="0" applyProtection="0">
      <alignment horizontal="left" vertical="top" indent="1"/>
    </xf>
    <xf numFmtId="0" fontId="15" fillId="70" borderId="31" applyNumberFormat="0" applyProtection="0">
      <alignment horizontal="left" vertical="top" indent="1"/>
    </xf>
    <xf numFmtId="0" fontId="15" fillId="70" borderId="31" applyNumberFormat="0" applyProtection="0">
      <alignment horizontal="left" vertical="top" indent="1"/>
    </xf>
    <xf numFmtId="0" fontId="15" fillId="70" borderId="31" applyNumberFormat="0" applyProtection="0">
      <alignment horizontal="left" vertical="top" indent="1"/>
    </xf>
    <xf numFmtId="0" fontId="11" fillId="70" borderId="31" applyNumberFormat="0" applyProtection="0">
      <alignment horizontal="left" vertical="top" indent="1"/>
    </xf>
    <xf numFmtId="0" fontId="15" fillId="70" borderId="31" applyNumberFormat="0" applyProtection="0">
      <alignment horizontal="left" vertical="top" indent="1"/>
    </xf>
    <xf numFmtId="0" fontId="15" fillId="0" borderId="0"/>
    <xf numFmtId="0" fontId="15" fillId="70" borderId="31" applyNumberFormat="0" applyProtection="0">
      <alignment horizontal="left" vertical="top" indent="1"/>
    </xf>
    <xf numFmtId="0" fontId="15" fillId="70" borderId="31" applyNumberFormat="0" applyProtection="0">
      <alignment horizontal="left" vertical="top" indent="1"/>
    </xf>
    <xf numFmtId="0" fontId="15" fillId="70" borderId="31" applyNumberFormat="0" applyProtection="0">
      <alignment horizontal="left" vertical="top" indent="1"/>
    </xf>
    <xf numFmtId="0" fontId="15" fillId="0" borderId="0"/>
    <xf numFmtId="0" fontId="15" fillId="12" borderId="1" applyNumberFormat="0">
      <protection locked="0"/>
    </xf>
    <xf numFmtId="0" fontId="15" fillId="12" borderId="1" applyNumberFormat="0">
      <protection locked="0"/>
    </xf>
    <xf numFmtId="0" fontId="11" fillId="12" borderId="34" applyNumberFormat="0">
      <protection locked="0"/>
    </xf>
    <xf numFmtId="0" fontId="15" fillId="12" borderId="1" applyNumberFormat="0">
      <protection locked="0"/>
    </xf>
    <xf numFmtId="0" fontId="15" fillId="0" borderId="0"/>
    <xf numFmtId="0" fontId="15" fillId="12" borderId="1" applyNumberFormat="0">
      <protection locked="0"/>
    </xf>
    <xf numFmtId="0" fontId="15" fillId="12" borderId="1" applyNumberFormat="0">
      <protection locked="0"/>
    </xf>
    <xf numFmtId="0" fontId="15" fillId="12" borderId="1" applyNumberFormat="0">
      <protection locked="0"/>
    </xf>
    <xf numFmtId="0" fontId="75" fillId="17" borderId="35" applyBorder="0"/>
    <xf numFmtId="0" fontId="15" fillId="0" borderId="0"/>
    <xf numFmtId="4" fontId="37" fillId="10" borderId="31" applyNumberFormat="0" applyProtection="0">
      <alignment vertical="center"/>
    </xf>
    <xf numFmtId="4" fontId="37" fillId="10" borderId="31" applyNumberFormat="0" applyProtection="0">
      <alignment vertical="center"/>
    </xf>
    <xf numFmtId="4" fontId="37" fillId="10" borderId="31" applyNumberFormat="0" applyProtection="0">
      <alignment vertical="center"/>
    </xf>
    <xf numFmtId="4" fontId="76" fillId="10" borderId="31" applyNumberFormat="0" applyProtection="0">
      <alignment vertical="center"/>
    </xf>
    <xf numFmtId="0" fontId="15" fillId="0" borderId="0"/>
    <xf numFmtId="0" fontId="15" fillId="0" borderId="0"/>
    <xf numFmtId="4" fontId="77" fillId="10" borderId="31" applyNumberFormat="0" applyProtection="0">
      <alignment vertical="center"/>
    </xf>
    <xf numFmtId="4" fontId="77" fillId="10" borderId="31" applyNumberFormat="0" applyProtection="0">
      <alignment vertical="center"/>
    </xf>
    <xf numFmtId="4" fontId="77" fillId="10" borderId="31" applyNumberFormat="0" applyProtection="0">
      <alignment vertical="center"/>
    </xf>
    <xf numFmtId="4" fontId="70" fillId="60" borderId="1" applyNumberFormat="0" applyProtection="0">
      <alignment vertical="center"/>
    </xf>
    <xf numFmtId="0" fontId="15" fillId="0" borderId="0"/>
    <xf numFmtId="0" fontId="15" fillId="0" borderId="0"/>
    <xf numFmtId="4" fontId="37" fillId="10" borderId="31" applyNumberFormat="0" applyProtection="0">
      <alignment horizontal="left" vertical="center" indent="1"/>
    </xf>
    <xf numFmtId="4" fontId="37" fillId="10" borderId="31" applyNumberFormat="0" applyProtection="0">
      <alignment horizontal="left" vertical="center" indent="1"/>
    </xf>
    <xf numFmtId="4" fontId="37" fillId="10" borderId="31" applyNumberFormat="0" applyProtection="0">
      <alignment horizontal="left" vertical="center" indent="1"/>
    </xf>
    <xf numFmtId="4" fontId="76" fillId="20" borderId="31" applyNumberFormat="0" applyProtection="0">
      <alignment horizontal="left" vertical="center" indent="1"/>
    </xf>
    <xf numFmtId="0" fontId="15" fillId="0" borderId="0"/>
    <xf numFmtId="0" fontId="15" fillId="0" borderId="0"/>
    <xf numFmtId="0" fontId="37" fillId="10" borderId="31" applyNumberFormat="0" applyProtection="0">
      <alignment horizontal="left" vertical="top" indent="1"/>
    </xf>
    <xf numFmtId="0" fontId="37" fillId="10" borderId="31" applyNumberFormat="0" applyProtection="0">
      <alignment horizontal="left" vertical="top" indent="1"/>
    </xf>
    <xf numFmtId="0" fontId="37" fillId="10" borderId="31" applyNumberFormat="0" applyProtection="0">
      <alignment horizontal="left" vertical="top" indent="1"/>
    </xf>
    <xf numFmtId="0" fontId="76" fillId="10" borderId="31" applyNumberFormat="0" applyProtection="0">
      <alignment horizontal="left" vertical="top" indent="1"/>
    </xf>
    <xf numFmtId="0" fontId="15" fillId="0" borderId="0"/>
    <xf numFmtId="4" fontId="78" fillId="0" borderId="0" applyNumberFormat="0" applyProtection="0">
      <alignment horizontal="right" vertical="center"/>
    </xf>
    <xf numFmtId="4" fontId="73" fillId="63" borderId="1" applyNumberFormat="0" applyProtection="0">
      <alignment horizontal="right" vertical="center"/>
    </xf>
    <xf numFmtId="4" fontId="78" fillId="0" borderId="0" applyNumberFormat="0" applyProtection="0">
      <alignment horizontal="right"/>
    </xf>
    <xf numFmtId="4" fontId="37" fillId="70" borderId="31" applyNumberFormat="0" applyProtection="0">
      <alignment horizontal="right" vertical="center"/>
    </xf>
    <xf numFmtId="4" fontId="37" fillId="70" borderId="31" applyNumberFormat="0" applyProtection="0">
      <alignment horizontal="right" vertical="center"/>
    </xf>
    <xf numFmtId="4" fontId="37" fillId="0" borderId="1" applyNumberFormat="0" applyProtection="0">
      <alignment horizontal="right" vertical="center"/>
    </xf>
    <xf numFmtId="4" fontId="78" fillId="0" borderId="0" applyNumberFormat="0" applyProtection="0">
      <alignment horizontal="right"/>
    </xf>
    <xf numFmtId="0" fontId="15" fillId="0" borderId="0"/>
    <xf numFmtId="4" fontId="77" fillId="70" borderId="31" applyNumberFormat="0" applyProtection="0">
      <alignment horizontal="right" vertical="center"/>
    </xf>
    <xf numFmtId="4" fontId="77" fillId="70" borderId="31" applyNumberFormat="0" applyProtection="0">
      <alignment horizontal="right" vertical="center"/>
    </xf>
    <xf numFmtId="4" fontId="77" fillId="70" borderId="31" applyNumberFormat="0" applyProtection="0">
      <alignment horizontal="right" vertical="center"/>
    </xf>
    <xf numFmtId="4" fontId="70" fillId="63" borderId="20" applyNumberFormat="0" applyProtection="0">
      <alignment horizontal="right" vertical="center"/>
    </xf>
    <xf numFmtId="0" fontId="15" fillId="0" borderId="0"/>
    <xf numFmtId="4" fontId="37" fillId="6" borderId="31" applyNumberFormat="0" applyProtection="0">
      <alignment horizontal="left" vertical="center" indent="1"/>
    </xf>
    <xf numFmtId="4" fontId="37" fillId="6" borderId="31" applyNumberFormat="0" applyProtection="0">
      <alignment horizontal="left" vertical="center" indent="1"/>
    </xf>
    <xf numFmtId="4" fontId="37" fillId="6" borderId="31" applyNumberFormat="0" applyProtection="0">
      <alignment horizontal="left" vertical="center" indent="1"/>
    </xf>
    <xf numFmtId="4" fontId="67" fillId="24" borderId="20" applyNumberFormat="0" applyProtection="0">
      <alignment horizontal="left" vertical="center" indent="1"/>
    </xf>
    <xf numFmtId="4" fontId="78" fillId="0" borderId="1" applyNumberFormat="0" applyProtection="0">
      <alignment horizontal="left" wrapText="1" indent="1"/>
    </xf>
    <xf numFmtId="4" fontId="73" fillId="63" borderId="1" applyNumberFormat="0" applyProtection="0">
      <alignment horizontal="left" vertical="center" indent="1"/>
    </xf>
    <xf numFmtId="4" fontId="78" fillId="0" borderId="0" applyNumberFormat="0" applyProtection="0">
      <alignment horizontal="left" wrapText="1" indent="1"/>
    </xf>
    <xf numFmtId="4" fontId="37" fillId="6" borderId="31" applyNumberFormat="0" applyProtection="0">
      <alignment horizontal="left" vertical="center" indent="1"/>
    </xf>
    <xf numFmtId="4" fontId="37" fillId="0" borderId="1" applyNumberFormat="0" applyProtection="0">
      <alignment horizontal="left" wrapText="1" indent="1"/>
    </xf>
    <xf numFmtId="4" fontId="78" fillId="0" borderId="0" applyNumberFormat="0" applyProtection="0">
      <alignment horizontal="left" wrapText="1" indent="1" shrinkToFit="1"/>
    </xf>
    <xf numFmtId="0" fontId="15" fillId="0" borderId="0"/>
    <xf numFmtId="0" fontId="37" fillId="6" borderId="31" applyNumberFormat="0" applyProtection="0">
      <alignment horizontal="left" vertical="top" indent="1"/>
    </xf>
    <xf numFmtId="0" fontId="37" fillId="6" borderId="31" applyNumberFormat="0" applyProtection="0">
      <alignment horizontal="left" vertical="top" indent="1"/>
    </xf>
    <xf numFmtId="0" fontId="37" fillId="6" borderId="31" applyNumberFormat="0" applyProtection="0">
      <alignment horizontal="left" vertical="top" indent="1"/>
    </xf>
    <xf numFmtId="0" fontId="76" fillId="6" borderId="31" applyNumberFormat="0" applyProtection="0">
      <alignment horizontal="left" vertical="top" indent="1"/>
    </xf>
    <xf numFmtId="0" fontId="15" fillId="0" borderId="0"/>
    <xf numFmtId="0" fontId="15" fillId="0" borderId="0"/>
    <xf numFmtId="4" fontId="79" fillId="71" borderId="0" applyNumberFormat="0" applyProtection="0">
      <alignment horizontal="left" vertical="center" indent="1"/>
    </xf>
    <xf numFmtId="4" fontId="79" fillId="71" borderId="0" applyNumberFormat="0" applyProtection="0">
      <alignment horizontal="left" vertical="center" indent="1"/>
    </xf>
    <xf numFmtId="4" fontId="80" fillId="71" borderId="32" applyNumberFormat="0" applyProtection="0">
      <alignment horizontal="left" vertical="center" indent="1"/>
    </xf>
    <xf numFmtId="4" fontId="79" fillId="71" borderId="0" applyNumberFormat="0" applyProtection="0">
      <alignment horizontal="left" vertical="center" indent="1"/>
    </xf>
    <xf numFmtId="0" fontId="15" fillId="0" borderId="0"/>
    <xf numFmtId="4" fontId="79" fillId="71" borderId="0" applyNumberFormat="0" applyProtection="0">
      <alignment horizontal="left" vertical="center" indent="1"/>
    </xf>
    <xf numFmtId="4" fontId="79" fillId="71" borderId="0" applyNumberFormat="0" applyProtection="0">
      <alignment horizontal="left" vertical="center" indent="1"/>
    </xf>
    <xf numFmtId="4" fontId="79" fillId="71" borderId="0" applyNumberFormat="0" applyProtection="0">
      <alignment horizontal="left" vertical="center" indent="1"/>
    </xf>
    <xf numFmtId="0" fontId="67" fillId="72" borderId="1"/>
    <xf numFmtId="0" fontId="15" fillId="0" borderId="0"/>
    <xf numFmtId="4" fontId="81" fillId="70" borderId="31" applyNumberFormat="0" applyProtection="0">
      <alignment horizontal="right" vertical="center"/>
    </xf>
    <xf numFmtId="4" fontId="81" fillId="70" borderId="31" applyNumberFormat="0" applyProtection="0">
      <alignment horizontal="right" vertical="center"/>
    </xf>
    <xf numFmtId="4" fontId="81" fillId="70" borderId="31" applyNumberFormat="0" applyProtection="0">
      <alignment horizontal="right" vertical="center"/>
    </xf>
    <xf numFmtId="4" fontId="82" fillId="12" borderId="20" applyNumberFormat="0" applyProtection="0">
      <alignment horizontal="right" vertical="center"/>
    </xf>
    <xf numFmtId="4" fontId="6" fillId="0" borderId="1" applyNumberFormat="0" applyProtection="0">
      <alignment horizontal="right" vertical="center"/>
    </xf>
    <xf numFmtId="4" fontId="81" fillId="70" borderId="31" applyNumberFormat="0" applyProtection="0">
      <alignment horizontal="right" vertical="center"/>
    </xf>
    <xf numFmtId="0" fontId="15" fillId="0" borderId="0"/>
    <xf numFmtId="0" fontId="83" fillId="0" borderId="0" applyNumberFormat="0" applyFill="0" applyBorder="0" applyAlignment="0" applyProtection="0"/>
    <xf numFmtId="3" fontId="49" fillId="0" borderId="0">
      <protection locked="0"/>
    </xf>
    <xf numFmtId="167" fontId="49" fillId="0" borderId="0">
      <protection locked="0"/>
    </xf>
    <xf numFmtId="0" fontId="84" fillId="0" borderId="0"/>
    <xf numFmtId="0" fontId="84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169" fontId="51" fillId="2" borderId="0" applyBorder="0" applyProtection="0"/>
    <xf numFmtId="171" fontId="51" fillId="2" borderId="0" applyBorder="0" applyProtection="0"/>
    <xf numFmtId="169" fontId="49" fillId="2" borderId="0" applyBorder="0" applyProtection="0"/>
    <xf numFmtId="169" fontId="49" fillId="2" borderId="0" applyBorder="0" applyProtection="0"/>
    <xf numFmtId="169" fontId="51" fillId="2" borderId="0" applyBorder="0" applyProtection="0"/>
    <xf numFmtId="169" fontId="49" fillId="2" borderId="0" applyBorder="0" applyProtection="0"/>
    <xf numFmtId="169" fontId="49" fillId="2" borderId="0" applyBorder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5" fillId="0" borderId="0"/>
    <xf numFmtId="0" fontId="84" fillId="0" borderId="0"/>
    <xf numFmtId="0" fontId="40" fillId="73" borderId="0" applyNumberFormat="0" applyBorder="0" applyAlignment="0" applyProtection="0"/>
    <xf numFmtId="0" fontId="40" fillId="66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38" fillId="14" borderId="0" applyNumberFormat="0" applyBorder="0" applyAlignment="0" applyProtection="0"/>
    <xf numFmtId="0" fontId="38" fillId="8" borderId="0" applyNumberFormat="0" applyBorder="0" applyAlignment="0" applyProtection="0"/>
    <xf numFmtId="0" fontId="38" fillId="19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21" borderId="0" applyNumberFormat="0" applyBorder="0" applyAlignment="0" applyProtection="0"/>
    <xf numFmtId="0" fontId="40" fillId="24" borderId="0" applyNumberFormat="0" applyBorder="0" applyAlignment="0" applyProtection="0"/>
    <xf numFmtId="0" fontId="40" fillId="67" borderId="0" applyNumberFormat="0" applyBorder="0" applyAlignment="0" applyProtection="0"/>
    <xf numFmtId="0" fontId="40" fillId="22" borderId="0" applyNumberFormat="0" applyBorder="0" applyAlignment="0" applyProtection="0"/>
    <xf numFmtId="0" fontId="40" fillId="8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89" fillId="20" borderId="19" applyNumberFormat="0" applyAlignment="0" applyProtection="0"/>
    <xf numFmtId="0" fontId="100" fillId="0" borderId="0" applyNumberFormat="0" applyFill="0" applyBorder="0" applyAlignment="0" applyProtection="0"/>
    <xf numFmtId="0" fontId="95" fillId="16" borderId="19" applyNumberFormat="0" applyAlignment="0" applyProtection="0"/>
    <xf numFmtId="0" fontId="98" fillId="20" borderId="30" applyNumberFormat="0" applyAlignment="0" applyProtection="0"/>
    <xf numFmtId="0" fontId="99" fillId="0" borderId="39" applyNumberFormat="0" applyFill="0" applyAlignment="0" applyProtection="0"/>
    <xf numFmtId="0" fontId="91" fillId="11" borderId="0" applyNumberFormat="0" applyBorder="0" applyAlignment="0" applyProtection="0"/>
    <xf numFmtId="0" fontId="97" fillId="62" borderId="0" applyNumberFormat="0" applyBorder="0" applyAlignment="0" applyProtection="0"/>
    <xf numFmtId="0" fontId="72" fillId="0" borderId="0"/>
    <xf numFmtId="0" fontId="3" fillId="0" borderId="0"/>
    <xf numFmtId="0" fontId="102" fillId="0" borderId="0"/>
    <xf numFmtId="0" fontId="102" fillId="0" borderId="0"/>
    <xf numFmtId="0" fontId="85" fillId="0" borderId="0" applyNumberFormat="0" applyFill="0" applyBorder="0" applyAlignment="0" applyProtection="0"/>
    <xf numFmtId="0" fontId="103" fillId="0" borderId="0"/>
    <xf numFmtId="0" fontId="15" fillId="0" borderId="0"/>
    <xf numFmtId="0" fontId="15" fillId="0" borderId="0"/>
    <xf numFmtId="0" fontId="53" fillId="0" borderId="0" applyNumberFormat="0" applyFill="0" applyBorder="0" applyAlignment="0" applyProtection="0"/>
    <xf numFmtId="0" fontId="90" fillId="74" borderId="21" applyNumberFormat="0" applyAlignment="0" applyProtection="0"/>
    <xf numFmtId="0" fontId="72" fillId="10" borderId="29" applyNumberFormat="0" applyFont="0" applyAlignment="0" applyProtection="0"/>
    <xf numFmtId="0" fontId="96" fillId="0" borderId="40" applyNumberFormat="0" applyFill="0" applyAlignment="0" applyProtection="0"/>
    <xf numFmtId="4" fontId="69" fillId="64" borderId="31" applyNumberFormat="0" applyProtection="0">
      <alignment vertical="center"/>
    </xf>
    <xf numFmtId="4" fontId="66" fillId="64" borderId="31" applyNumberFormat="0" applyProtection="0">
      <alignment horizontal="left" vertical="center" indent="1"/>
    </xf>
    <xf numFmtId="0" fontId="66" fillId="64" borderId="31" applyNumberFormat="0" applyProtection="0">
      <alignment horizontal="left" vertical="top" indent="1"/>
    </xf>
    <xf numFmtId="4" fontId="101" fillId="0" borderId="1" applyNumberFormat="0" applyProtection="0">
      <alignment horizontal="left" vertical="center" indent="1"/>
    </xf>
    <xf numFmtId="4" fontId="74" fillId="75" borderId="0" applyNumberFormat="0" applyProtection="0">
      <alignment horizontal="left" vertical="center" indent="1"/>
    </xf>
    <xf numFmtId="4" fontId="64" fillId="76" borderId="0" applyNumberFormat="0" applyProtection="0">
      <alignment horizontal="left" vertical="center" indent="1"/>
    </xf>
    <xf numFmtId="0" fontId="15" fillId="75" borderId="31" applyNumberFormat="0" applyProtection="0">
      <alignment horizontal="left" vertical="top" indent="1"/>
    </xf>
    <xf numFmtId="0" fontId="15" fillId="76" borderId="31" applyNumberFormat="0" applyProtection="0">
      <alignment horizontal="left" vertical="top" indent="1"/>
    </xf>
    <xf numFmtId="0" fontId="15" fillId="77" borderId="31" applyNumberFormat="0" applyProtection="0">
      <alignment horizontal="left" vertical="top" indent="1"/>
    </xf>
    <xf numFmtId="0" fontId="8" fillId="0" borderId="0" applyNumberFormat="0" applyProtection="0">
      <alignment horizontal="left" wrapText="1" indent="1" shrinkToFit="1"/>
    </xf>
    <xf numFmtId="0" fontId="8" fillId="0" borderId="1" applyNumberFormat="0" applyProtection="0">
      <alignment horizontal="left" vertical="center" indent="1"/>
    </xf>
    <xf numFmtId="0" fontId="15" fillId="78" borderId="31" applyNumberFormat="0" applyProtection="0">
      <alignment horizontal="left" vertical="top" indent="1"/>
    </xf>
    <xf numFmtId="0" fontId="15" fillId="63" borderId="1" applyNumberFormat="0">
      <protection locked="0"/>
    </xf>
    <xf numFmtId="4" fontId="37" fillId="60" borderId="31" applyNumberFormat="0" applyProtection="0">
      <alignment vertical="center"/>
    </xf>
    <xf numFmtId="4" fontId="77" fillId="60" borderId="31" applyNumberFormat="0" applyProtection="0">
      <alignment vertical="center"/>
    </xf>
    <xf numFmtId="4" fontId="37" fillId="60" borderId="31" applyNumberFormat="0" applyProtection="0">
      <alignment horizontal="left" vertical="center" indent="1"/>
    </xf>
    <xf numFmtId="0" fontId="37" fillId="60" borderId="31" applyNumberFormat="0" applyProtection="0">
      <alignment horizontal="left" vertical="top" indent="1"/>
    </xf>
    <xf numFmtId="4" fontId="78" fillId="0" borderId="0" applyNumberFormat="0" applyProtection="0">
      <alignment horizontal="right" wrapText="1" shrinkToFit="1"/>
    </xf>
    <xf numFmtId="4" fontId="78" fillId="0" borderId="1" applyNumberFormat="0" applyProtection="0">
      <alignment horizontal="right" vertical="center"/>
    </xf>
    <xf numFmtId="4" fontId="78" fillId="0" borderId="0" applyNumberFormat="0" applyProtection="0">
      <alignment horizontal="left" wrapText="1" indent="1" shrinkToFit="1"/>
    </xf>
    <xf numFmtId="0" fontId="37" fillId="76" borderId="31" applyNumberFormat="0" applyProtection="0">
      <alignment horizontal="left" vertical="top" indent="1"/>
    </xf>
    <xf numFmtId="0" fontId="88" fillId="9" borderId="0" applyNumberFormat="0" applyBorder="0" applyAlignment="0" applyProtection="0"/>
    <xf numFmtId="0" fontId="92" fillId="0" borderId="37" applyNumberFormat="0" applyFill="0" applyAlignment="0" applyProtection="0"/>
    <xf numFmtId="0" fontId="93" fillId="0" borderId="23" applyNumberFormat="0" applyFill="0" applyAlignment="0" applyProtection="0"/>
    <xf numFmtId="0" fontId="94" fillId="0" borderId="38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38" applyNumberFormat="0" applyFill="0" applyAlignment="0" applyProtection="0"/>
    <xf numFmtId="0" fontId="42" fillId="37" borderId="0" applyNumberFormat="0" applyBorder="0" applyAlignment="0" applyProtection="0"/>
    <xf numFmtId="0" fontId="42" fillId="44" borderId="0" applyNumberFormat="0" applyBorder="0" applyAlignment="0" applyProtection="0"/>
    <xf numFmtId="0" fontId="42" fillId="46" borderId="0" applyNumberFormat="0" applyBorder="0" applyAlignment="0" applyProtection="0"/>
    <xf numFmtId="0" fontId="42" fillId="50" borderId="0" applyNumberFormat="0" applyBorder="0" applyAlignment="0" applyProtection="0"/>
    <xf numFmtId="0" fontId="57" fillId="0" borderId="25" applyNumberFormat="0" applyFill="0" applyAlignment="0" applyProtection="0"/>
    <xf numFmtId="4" fontId="66" fillId="0" borderId="0" applyNumberFormat="0" applyProtection="0">
      <alignment horizontal="left" indent="1"/>
    </xf>
    <xf numFmtId="0" fontId="8" fillId="0" borderId="0" applyNumberFormat="0" applyProtection="0">
      <alignment horizontal="left" vertical="center" indent="1"/>
    </xf>
    <xf numFmtId="0" fontId="8" fillId="0" borderId="0" applyNumberFormat="0" applyProtection="0">
      <alignment horizontal="left" vertical="center" indent="1"/>
    </xf>
    <xf numFmtId="0" fontId="8" fillId="0" borderId="0" applyNumberFormat="0" applyProtection="0">
      <alignment horizontal="left" vertical="center" indent="1"/>
    </xf>
    <xf numFmtId="4" fontId="37" fillId="6" borderId="31" applyNumberFormat="0" applyProtection="0">
      <alignment horizontal="left" vertical="center" indent="1"/>
    </xf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35" fillId="0" borderId="0"/>
    <xf numFmtId="0" fontId="15" fillId="0" borderId="0"/>
    <xf numFmtId="172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0" fontId="103" fillId="0" borderId="0"/>
    <xf numFmtId="0" fontId="42" fillId="32" borderId="0" applyNumberFormat="0" applyBorder="0" applyAlignment="0" applyProtection="0"/>
    <xf numFmtId="0" fontId="42" fillId="38" borderId="0" applyNumberFormat="0" applyBorder="0" applyAlignment="0" applyProtection="0"/>
    <xf numFmtId="0" fontId="42" fillId="37" borderId="0" applyNumberFormat="0" applyBorder="0" applyAlignment="0" applyProtection="0"/>
    <xf numFmtId="0" fontId="42" fillId="44" borderId="0" applyNumberFormat="0" applyBorder="0" applyAlignment="0" applyProtection="0"/>
    <xf numFmtId="0" fontId="42" fillId="46" borderId="0" applyNumberFormat="0" applyBorder="0" applyAlignment="0" applyProtection="0"/>
    <xf numFmtId="0" fontId="42" fillId="50" borderId="0" applyNumberFormat="0" applyBorder="0" applyAlignment="0" applyProtection="0"/>
    <xf numFmtId="0" fontId="45" fillId="52" borderId="57" applyNumberFormat="0" applyAlignment="0" applyProtection="0"/>
    <xf numFmtId="0" fontId="42" fillId="50" borderId="0" applyNumberFormat="0" applyBorder="0" applyAlignment="0" applyProtection="0"/>
    <xf numFmtId="0" fontId="42" fillId="46" borderId="0" applyNumberFormat="0" applyBorder="0" applyAlignment="0" applyProtection="0"/>
    <xf numFmtId="0" fontId="60" fillId="48" borderId="57" applyNumberFormat="0" applyAlignment="0" applyProtection="0"/>
    <xf numFmtId="0" fontId="15" fillId="47" borderId="58" applyNumberFormat="0" applyFont="0" applyAlignment="0" applyProtection="0"/>
    <xf numFmtId="0" fontId="65" fillId="52" borderId="59" applyNumberFormat="0" applyAlignment="0" applyProtection="0"/>
    <xf numFmtId="4" fontId="101" fillId="0" borderId="0" applyNumberFormat="0" applyProtection="0"/>
    <xf numFmtId="4" fontId="69" fillId="64" borderId="60" applyNumberFormat="0" applyProtection="0">
      <alignment vertical="center"/>
    </xf>
    <xf numFmtId="4" fontId="101" fillId="0" borderId="0" applyNumberFormat="0" applyProtection="0">
      <alignment horizontal="left" wrapText="1" indent="1" shrinkToFit="1"/>
    </xf>
    <xf numFmtId="0" fontId="66" fillId="64" borderId="60" applyNumberFormat="0" applyProtection="0">
      <alignment horizontal="left" vertical="top" indent="1"/>
    </xf>
    <xf numFmtId="4" fontId="78" fillId="0" borderId="61" applyNumberFormat="0" applyProtection="0">
      <alignment horizontal="left" vertical="center" indent="1"/>
    </xf>
    <xf numFmtId="4" fontId="37" fillId="9" borderId="60" applyNumberFormat="0" applyProtection="0">
      <alignment horizontal="right" vertical="center"/>
    </xf>
    <xf numFmtId="4" fontId="37" fillId="8" borderId="60" applyNumberFormat="0" applyProtection="0">
      <alignment horizontal="right" vertical="center"/>
    </xf>
    <xf numFmtId="4" fontId="37" fillId="66" borderId="60" applyNumberFormat="0" applyProtection="0">
      <alignment horizontal="right" vertical="center"/>
    </xf>
    <xf numFmtId="4" fontId="37" fillId="21" borderId="60" applyNumberFormat="0" applyProtection="0">
      <alignment horizontal="right" vertical="center"/>
    </xf>
    <xf numFmtId="4" fontId="37" fillId="25" borderId="60" applyNumberFormat="0" applyProtection="0">
      <alignment horizontal="right" vertical="center"/>
    </xf>
    <xf numFmtId="4" fontId="37" fillId="67" borderId="60" applyNumberFormat="0" applyProtection="0">
      <alignment horizontal="right" vertical="center"/>
    </xf>
    <xf numFmtId="4" fontId="37" fillId="18" borderId="60" applyNumberFormat="0" applyProtection="0">
      <alignment horizontal="right" vertical="center"/>
    </xf>
    <xf numFmtId="4" fontId="37" fillId="68" borderId="60" applyNumberFormat="0" applyProtection="0">
      <alignment horizontal="right" vertical="center"/>
    </xf>
    <xf numFmtId="4" fontId="37" fillId="19" borderId="60" applyNumberFormat="0" applyProtection="0">
      <alignment horizontal="right" vertical="center"/>
    </xf>
    <xf numFmtId="0" fontId="42" fillId="37" borderId="0" applyNumberFormat="0" applyBorder="0" applyAlignment="0" applyProtection="0"/>
    <xf numFmtId="4" fontId="37" fillId="6" borderId="60" applyNumberFormat="0" applyProtection="0">
      <alignment horizontal="right" vertical="center"/>
    </xf>
    <xf numFmtId="0" fontId="8" fillId="0" borderId="0" applyNumberFormat="0" applyProtection="0">
      <alignment horizontal="left" wrapText="1" indent="1" shrinkToFit="1"/>
    </xf>
    <xf numFmtId="0" fontId="15" fillId="75" borderId="60" applyNumberFormat="0" applyProtection="0">
      <alignment horizontal="left" vertical="top" indent="1"/>
    </xf>
    <xf numFmtId="0" fontId="8" fillId="0" borderId="0" applyNumberFormat="0" applyProtection="0">
      <alignment horizontal="left" wrapText="1" indent="1" shrinkToFit="1"/>
    </xf>
    <xf numFmtId="0" fontId="15" fillId="76" borderId="60" applyNumberFormat="0" applyProtection="0">
      <alignment horizontal="left" vertical="top" indent="1"/>
    </xf>
    <xf numFmtId="0" fontId="8" fillId="0" borderId="0" applyNumberFormat="0" applyProtection="0">
      <alignment horizontal="left" wrapText="1" indent="1" shrinkToFit="1"/>
    </xf>
    <xf numFmtId="0" fontId="15" fillId="77" borderId="60" applyNumberFormat="0" applyProtection="0">
      <alignment horizontal="left" vertical="top" indent="1"/>
    </xf>
    <xf numFmtId="0" fontId="42" fillId="38" borderId="0" applyNumberFormat="0" applyBorder="0" applyAlignment="0" applyProtection="0"/>
    <xf numFmtId="0" fontId="15" fillId="78" borderId="60" applyNumberFormat="0" applyProtection="0">
      <alignment horizontal="left" vertical="top" indent="1"/>
    </xf>
    <xf numFmtId="0" fontId="15" fillId="63" borderId="61" applyNumberFormat="0">
      <protection locked="0"/>
    </xf>
    <xf numFmtId="4" fontId="37" fillId="60" borderId="60" applyNumberFormat="0" applyProtection="0">
      <alignment vertical="center"/>
    </xf>
    <xf numFmtId="4" fontId="77" fillId="60" borderId="60" applyNumberFormat="0" applyProtection="0">
      <alignment vertical="center"/>
    </xf>
    <xf numFmtId="4" fontId="37" fillId="0" borderId="61" applyNumberFormat="0" applyProtection="0">
      <alignment horizontal="left" vertical="center" indent="1"/>
    </xf>
    <xf numFmtId="0" fontId="37" fillId="60" borderId="60" applyNumberFormat="0" applyProtection="0">
      <alignment horizontal="left" vertical="top" indent="1"/>
    </xf>
    <xf numFmtId="4" fontId="77" fillId="70" borderId="60" applyNumberFormat="0" applyProtection="0">
      <alignment horizontal="right" vertical="center"/>
    </xf>
    <xf numFmtId="0" fontId="37" fillId="76" borderId="60" applyNumberFormat="0" applyProtection="0">
      <alignment horizontal="left" vertical="top" indent="1"/>
    </xf>
    <xf numFmtId="4" fontId="81" fillId="70" borderId="60" applyNumberFormat="0" applyProtection="0">
      <alignment horizontal="right" vertical="center"/>
    </xf>
    <xf numFmtId="0" fontId="42" fillId="32" borderId="0" applyNumberFormat="0" applyBorder="0" applyAlignment="0" applyProtection="0"/>
    <xf numFmtId="0" fontId="50" fillId="0" borderId="62" applyNumberFormat="0" applyFill="0" applyAlignment="0" applyProtection="0"/>
    <xf numFmtId="0" fontId="42" fillId="44" borderId="0" applyNumberFormat="0" applyBorder="0" applyAlignment="0" applyProtection="0"/>
    <xf numFmtId="0" fontId="15" fillId="47" borderId="58" applyNumberFormat="0" applyFont="0" applyAlignment="0" applyProtection="0"/>
    <xf numFmtId="0" fontId="15" fillId="75" borderId="60" applyNumberFormat="0" applyProtection="0">
      <alignment horizontal="left" vertical="top" indent="1"/>
    </xf>
    <xf numFmtId="0" fontId="15" fillId="76" borderId="60" applyNumberFormat="0" applyProtection="0">
      <alignment horizontal="left" vertical="top" indent="1"/>
    </xf>
    <xf numFmtId="0" fontId="15" fillId="77" borderId="60" applyNumberFormat="0" applyProtection="0">
      <alignment horizontal="left" vertical="top" indent="1"/>
    </xf>
    <xf numFmtId="0" fontId="15" fillId="78" borderId="60" applyNumberFormat="0" applyProtection="0">
      <alignment horizontal="left" vertical="top" indent="1"/>
    </xf>
    <xf numFmtId="0" fontId="15" fillId="63" borderId="61" applyNumberFormat="0">
      <protection locked="0"/>
    </xf>
    <xf numFmtId="0" fontId="2" fillId="0" borderId="0"/>
    <xf numFmtId="0" fontId="152" fillId="0" borderId="0"/>
    <xf numFmtId="0" fontId="153" fillId="0" borderId="0"/>
    <xf numFmtId="0" fontId="154" fillId="0" borderId="0"/>
    <xf numFmtId="0" fontId="1" fillId="0" borderId="0"/>
    <xf numFmtId="9" fontId="1" fillId="0" borderId="0" applyFont="0" applyFill="0" applyBorder="0" applyAlignment="0" applyProtection="0"/>
  </cellStyleXfs>
  <cellXfs count="448">
    <xf numFmtId="0" fontId="0" fillId="0" borderId="0" xfId="0"/>
    <xf numFmtId="0" fontId="13" fillId="0" borderId="0" xfId="0" applyFont="1"/>
    <xf numFmtId="0" fontId="18" fillId="0" borderId="0" xfId="0" applyFont="1"/>
    <xf numFmtId="0" fontId="18" fillId="0" borderId="2" xfId="0" applyFont="1" applyBorder="1"/>
    <xf numFmtId="0" fontId="29" fillId="0" borderId="0" xfId="0" applyFont="1"/>
    <xf numFmtId="3" fontId="29" fillId="0" borderId="0" xfId="0" applyNumberFormat="1" applyFont="1"/>
    <xf numFmtId="0" fontId="0" fillId="5" borderId="0" xfId="0" applyFill="1"/>
    <xf numFmtId="3" fontId="18" fillId="5" borderId="9" xfId="0" applyNumberFormat="1" applyFont="1" applyFill="1" applyBorder="1"/>
    <xf numFmtId="0" fontId="13" fillId="5" borderId="0" xfId="0" applyFont="1" applyFill="1"/>
    <xf numFmtId="0" fontId="12" fillId="5" borderId="0" xfId="0" applyFont="1" applyFill="1"/>
    <xf numFmtId="0" fontId="18" fillId="5" borderId="0" xfId="0" applyFont="1" applyFill="1"/>
    <xf numFmtId="165" fontId="20" fillId="0" borderId="9" xfId="0" applyNumberFormat="1" applyFont="1" applyBorder="1" applyAlignment="1">
      <alignment vertical="center"/>
    </xf>
    <xf numFmtId="166" fontId="18" fillId="5" borderId="3" xfId="0" applyNumberFormat="1" applyFont="1" applyFill="1" applyBorder="1"/>
    <xf numFmtId="0" fontId="8" fillId="5" borderId="0" xfId="0" applyFont="1" applyFill="1"/>
    <xf numFmtId="3" fontId="13" fillId="5" borderId="0" xfId="0" applyNumberFormat="1" applyFont="1" applyFill="1"/>
    <xf numFmtId="0" fontId="13" fillId="5" borderId="2" xfId="0" applyFont="1" applyFill="1" applyBorder="1"/>
    <xf numFmtId="0" fontId="4" fillId="5" borderId="0" xfId="0" applyFont="1" applyFill="1"/>
    <xf numFmtId="3" fontId="26" fillId="5" borderId="0" xfId="0" applyNumberFormat="1" applyFont="1" applyFill="1"/>
    <xf numFmtId="3" fontId="5" fillId="5" borderId="15" xfId="0" applyNumberFormat="1" applyFont="1" applyFill="1" applyBorder="1"/>
    <xf numFmtId="3" fontId="5" fillId="5" borderId="16" xfId="0" applyNumberFormat="1" applyFont="1" applyFill="1" applyBorder="1"/>
    <xf numFmtId="3" fontId="12" fillId="0" borderId="0" xfId="5" applyNumberFormat="1" applyFont="1"/>
    <xf numFmtId="3" fontId="18" fillId="5" borderId="3" xfId="0" applyNumberFormat="1" applyFont="1" applyFill="1" applyBorder="1"/>
    <xf numFmtId="41" fontId="0" fillId="0" borderId="0" xfId="0" applyNumberFormat="1"/>
    <xf numFmtId="3" fontId="5" fillId="5" borderId="41" xfId="0" applyNumberFormat="1" applyFont="1" applyFill="1" applyBorder="1" applyAlignment="1">
      <alignment horizontal="center" wrapText="1"/>
    </xf>
    <xf numFmtId="2" fontId="19" fillId="4" borderId="41" xfId="0" applyNumberFormat="1" applyFont="1" applyFill="1" applyBorder="1" applyAlignment="1">
      <alignment horizontal="center" vertical="center" wrapText="1"/>
    </xf>
    <xf numFmtId="0" fontId="13" fillId="3" borderId="41" xfId="0" applyFont="1" applyFill="1" applyBorder="1"/>
    <xf numFmtId="3" fontId="10" fillId="3" borderId="41" xfId="0" applyNumberFormat="1" applyFont="1" applyFill="1" applyBorder="1" applyAlignment="1">
      <alignment horizontal="center" wrapText="1"/>
    </xf>
    <xf numFmtId="3" fontId="12" fillId="5" borderId="41" xfId="0" applyNumberFormat="1" applyFont="1" applyFill="1" applyBorder="1"/>
    <xf numFmtId="2" fontId="18" fillId="5" borderId="0" xfId="0" applyNumberFormat="1" applyFont="1" applyFill="1"/>
    <xf numFmtId="2" fontId="13" fillId="5" borderId="0" xfId="0" applyNumberFormat="1" applyFont="1" applyFill="1"/>
    <xf numFmtId="3" fontId="17" fillId="5" borderId="0" xfId="0" applyNumberFormat="1" applyFont="1" applyFill="1" applyAlignment="1">
      <alignment horizontal="center" wrapText="1"/>
    </xf>
    <xf numFmtId="4" fontId="13" fillId="0" borderId="0" xfId="0" applyNumberFormat="1" applyFont="1"/>
    <xf numFmtId="0" fontId="13" fillId="0" borderId="0" xfId="0" applyFont="1" applyAlignment="1">
      <alignment horizontal="center"/>
    </xf>
    <xf numFmtId="4" fontId="106" fillId="0" borderId="0" xfId="0" applyNumberFormat="1" applyFont="1"/>
    <xf numFmtId="0" fontId="30" fillId="0" borderId="0" xfId="0" applyFont="1"/>
    <xf numFmtId="0" fontId="32" fillId="5" borderId="41" xfId="0" applyFont="1" applyFill="1" applyBorder="1" applyAlignment="1">
      <alignment horizontal="center" wrapText="1"/>
    </xf>
    <xf numFmtId="3" fontId="0" fillId="0" borderId="0" xfId="0" applyNumberFormat="1"/>
    <xf numFmtId="3" fontId="5" fillId="4" borderId="44" xfId="0" applyNumberFormat="1" applyFont="1" applyFill="1" applyBorder="1" applyAlignment="1">
      <alignment wrapText="1"/>
    </xf>
    <xf numFmtId="3" fontId="24" fillId="4" borderId="44" xfId="0" applyNumberFormat="1" applyFont="1" applyFill="1" applyBorder="1" applyAlignment="1">
      <alignment wrapText="1"/>
    </xf>
    <xf numFmtId="0" fontId="33" fillId="5" borderId="0" xfId="0" applyFont="1" applyFill="1" applyAlignment="1">
      <alignment horizontal="right"/>
    </xf>
    <xf numFmtId="0" fontId="5" fillId="3" borderId="44" xfId="0" applyFont="1" applyFill="1" applyBorder="1" applyAlignment="1">
      <alignment horizontal="center" wrapText="1"/>
    </xf>
    <xf numFmtId="0" fontId="0" fillId="3" borderId="47" xfId="0" applyFill="1" applyBorder="1"/>
    <xf numFmtId="3" fontId="5" fillId="3" borderId="47" xfId="0" applyNumberFormat="1" applyFont="1" applyFill="1" applyBorder="1"/>
    <xf numFmtId="3" fontId="7" fillId="3" borderId="46" xfId="0" applyNumberFormat="1" applyFont="1" applyFill="1" applyBorder="1"/>
    <xf numFmtId="3" fontId="4" fillId="5" borderId="0" xfId="0" applyNumberFormat="1" applyFont="1" applyFill="1"/>
    <xf numFmtId="0" fontId="5" fillId="5" borderId="41" xfId="0" applyFont="1" applyFill="1" applyBorder="1" applyAlignment="1">
      <alignment horizontal="center" wrapText="1"/>
    </xf>
    <xf numFmtId="0" fontId="115" fillId="0" borderId="0" xfId="0" applyFont="1"/>
    <xf numFmtId="3" fontId="8" fillId="5" borderId="0" xfId="0" applyNumberFormat="1" applyFont="1" applyFill="1"/>
    <xf numFmtId="3" fontId="14" fillId="5" borderId="0" xfId="0" applyNumberFormat="1" applyFont="1" applyFill="1"/>
    <xf numFmtId="0" fontId="5" fillId="5" borderId="46" xfId="0" applyFont="1" applyFill="1" applyBorder="1" applyAlignment="1">
      <alignment horizontal="center" wrapText="1"/>
    </xf>
    <xf numFmtId="49" fontId="5" fillId="5" borderId="46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43" fontId="13" fillId="0" borderId="0" xfId="0" applyNumberFormat="1" applyFont="1"/>
    <xf numFmtId="0" fontId="108" fillId="0" borderId="0" xfId="0" applyFont="1"/>
    <xf numFmtId="3" fontId="15" fillId="0" borderId="0" xfId="0" applyNumberFormat="1" applyFont="1"/>
    <xf numFmtId="164" fontId="13" fillId="0" borderId="0" xfId="0" applyNumberFormat="1" applyFont="1"/>
    <xf numFmtId="173" fontId="110" fillId="0" borderId="0" xfId="0" applyNumberFormat="1" applyFont="1"/>
    <xf numFmtId="3" fontId="5" fillId="5" borderId="0" xfId="0" applyNumberFormat="1" applyFont="1" applyFill="1"/>
    <xf numFmtId="3" fontId="0" fillId="5" borderId="0" xfId="0" applyNumberFormat="1" applyFill="1"/>
    <xf numFmtId="0" fontId="13" fillId="5" borderId="55" xfId="0" applyFont="1" applyFill="1" applyBorder="1"/>
    <xf numFmtId="0" fontId="12" fillId="79" borderId="41" xfId="0" applyFont="1" applyFill="1" applyBorder="1" applyAlignment="1">
      <alignment horizontal="center"/>
    </xf>
    <xf numFmtId="3" fontId="17" fillId="3" borderId="41" xfId="0" applyNumberFormat="1" applyFont="1" applyFill="1" applyBorder="1" applyAlignment="1">
      <alignment horizontal="center" vertical="center" wrapText="1"/>
    </xf>
    <xf numFmtId="0" fontId="25" fillId="3" borderId="41" xfId="0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8" fillId="0" borderId="61" xfId="0" applyFont="1" applyBorder="1"/>
    <xf numFmtId="3" fontId="12" fillId="0" borderId="61" xfId="0" applyNumberFormat="1" applyFont="1" applyBorder="1" applyAlignment="1">
      <alignment horizontal="right" wrapText="1"/>
    </xf>
    <xf numFmtId="3" fontId="12" fillId="5" borderId="61" xfId="0" applyNumberFormat="1" applyFont="1" applyFill="1" applyBorder="1" applyAlignment="1">
      <alignment horizontal="center" wrapText="1"/>
    </xf>
    <xf numFmtId="0" fontId="18" fillId="0" borderId="55" xfId="0" applyFont="1" applyBorder="1" applyAlignment="1">
      <alignment horizontal="center"/>
    </xf>
    <xf numFmtId="3" fontId="18" fillId="5" borderId="14" xfId="0" applyNumberFormat="1" applyFont="1" applyFill="1" applyBorder="1"/>
    <xf numFmtId="3" fontId="18" fillId="5" borderId="5" xfId="0" applyNumberFormat="1" applyFont="1" applyFill="1" applyBorder="1"/>
    <xf numFmtId="41" fontId="12" fillId="5" borderId="64" xfId="0" applyNumberFormat="1" applyFont="1" applyFill="1" applyBorder="1"/>
    <xf numFmtId="41" fontId="12" fillId="5" borderId="65" xfId="0" applyNumberFormat="1" applyFont="1" applyFill="1" applyBorder="1"/>
    <xf numFmtId="41" fontId="12" fillId="5" borderId="66" xfId="0" applyNumberFormat="1" applyFont="1" applyFill="1" applyBorder="1"/>
    <xf numFmtId="3" fontId="10" fillId="5" borderId="16" xfId="0" applyNumberFormat="1" applyFont="1" applyFill="1" applyBorder="1"/>
    <xf numFmtId="3" fontId="13" fillId="5" borderId="13" xfId="0" applyNumberFormat="1" applyFont="1" applyFill="1" applyBorder="1"/>
    <xf numFmtId="0" fontId="16" fillId="5" borderId="0" xfId="0" applyFont="1" applyFill="1"/>
    <xf numFmtId="3" fontId="13" fillId="5" borderId="11" xfId="0" applyNumberFormat="1" applyFont="1" applyFill="1" applyBorder="1"/>
    <xf numFmtId="3" fontId="13" fillId="5" borderId="9" xfId="0" applyNumberFormat="1" applyFont="1" applyFill="1" applyBorder="1"/>
    <xf numFmtId="3" fontId="13" fillId="5" borderId="14" xfId="0" applyNumberFormat="1" applyFont="1" applyFill="1" applyBorder="1"/>
    <xf numFmtId="3" fontId="126" fillId="5" borderId="9" xfId="0" applyNumberFormat="1" applyFont="1" applyFill="1" applyBorder="1"/>
    <xf numFmtId="3" fontId="126" fillId="5" borderId="14" xfId="0" applyNumberFormat="1" applyFont="1" applyFill="1" applyBorder="1"/>
    <xf numFmtId="3" fontId="13" fillId="5" borderId="3" xfId="0" applyNumberFormat="1" applyFont="1" applyFill="1" applyBorder="1"/>
    <xf numFmtId="3" fontId="13" fillId="5" borderId="5" xfId="0" applyNumberFormat="1" applyFont="1" applyFill="1" applyBorder="1"/>
    <xf numFmtId="165" fontId="18" fillId="0" borderId="0" xfId="0" applyNumberFormat="1" applyFont="1"/>
    <xf numFmtId="0" fontId="10" fillId="0" borderId="61" xfId="0" applyFont="1" applyBorder="1" applyAlignment="1">
      <alignment horizontal="center" wrapText="1"/>
    </xf>
    <xf numFmtId="3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29" fillId="0" borderId="9" xfId="472" applyFont="1" applyBorder="1" applyAlignment="1">
      <alignment horizontal="left" vertical="center" wrapText="1"/>
    </xf>
    <xf numFmtId="3" fontId="13" fillId="0" borderId="14" xfId="0" applyNumberFormat="1" applyFont="1" applyBorder="1" applyAlignment="1">
      <alignment vertical="center" wrapText="1"/>
    </xf>
    <xf numFmtId="3" fontId="13" fillId="5" borderId="9" xfId="0" applyNumberFormat="1" applyFont="1" applyFill="1" applyBorder="1" applyAlignment="1">
      <alignment vertical="center"/>
    </xf>
    <xf numFmtId="0" fontId="108" fillId="0" borderId="61" xfId="0" applyFont="1" applyBorder="1"/>
    <xf numFmtId="0" fontId="27" fillId="0" borderId="61" xfId="472" applyFont="1" applyBorder="1" applyAlignment="1">
      <alignment horizontal="center" vertical="center" wrapText="1"/>
    </xf>
    <xf numFmtId="0" fontId="10" fillId="81" borderId="61" xfId="0" applyFont="1" applyFill="1" applyBorder="1" applyAlignment="1">
      <alignment horizontal="center" wrapText="1"/>
    </xf>
    <xf numFmtId="0" fontId="104" fillId="82" borderId="61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9" xfId="0" applyFont="1" applyBorder="1"/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/>
    <xf numFmtId="0" fontId="10" fillId="0" borderId="61" xfId="0" applyFont="1" applyBorder="1" applyAlignment="1">
      <alignment horizontal="right" wrapText="1"/>
    </xf>
    <xf numFmtId="0" fontId="13" fillId="0" borderId="68" xfId="0" applyFont="1" applyBorder="1"/>
    <xf numFmtId="165" fontId="12" fillId="82" borderId="61" xfId="0" applyNumberFormat="1" applyFont="1" applyFill="1" applyBorder="1"/>
    <xf numFmtId="174" fontId="27" fillId="0" borderId="61" xfId="472" applyNumberFormat="1" applyFont="1" applyBorder="1" applyAlignment="1">
      <alignment horizontal="center" vertical="center" wrapText="1"/>
    </xf>
    <xf numFmtId="165" fontId="12" fillId="82" borderId="61" xfId="0" applyNumberFormat="1" applyFont="1" applyFill="1" applyBorder="1" applyAlignment="1">
      <alignment horizontal="center" wrapText="1"/>
    </xf>
    <xf numFmtId="3" fontId="18" fillId="5" borderId="11" xfId="0" applyNumberFormat="1" applyFont="1" applyFill="1" applyBorder="1"/>
    <xf numFmtId="3" fontId="18" fillId="5" borderId="53" xfId="0" applyNumberFormat="1" applyFont="1" applyFill="1" applyBorder="1"/>
    <xf numFmtId="0" fontId="18" fillId="0" borderId="67" xfId="0" applyFont="1" applyBorder="1"/>
    <xf numFmtId="165" fontId="20" fillId="0" borderId="68" xfId="0" applyNumberFormat="1" applyFont="1" applyBorder="1" applyAlignment="1">
      <alignment vertical="center"/>
    </xf>
    <xf numFmtId="166" fontId="18" fillId="5" borderId="69" xfId="0" applyNumberFormat="1" applyFont="1" applyFill="1" applyBorder="1"/>
    <xf numFmtId="0" fontId="18" fillId="0" borderId="61" xfId="0" applyFont="1" applyBorder="1" applyAlignment="1">
      <alignment horizontal="left"/>
    </xf>
    <xf numFmtId="0" fontId="8" fillId="5" borderId="61" xfId="0" applyFont="1" applyFill="1" applyBorder="1"/>
    <xf numFmtId="0" fontId="8" fillId="5" borderId="49" xfId="0" applyFont="1" applyFill="1" applyBorder="1"/>
    <xf numFmtId="3" fontId="24" fillId="5" borderId="44" xfId="0" applyNumberFormat="1" applyFont="1" applyFill="1" applyBorder="1" applyAlignment="1">
      <alignment wrapText="1"/>
    </xf>
    <xf numFmtId="0" fontId="15" fillId="5" borderId="0" xfId="0" applyFont="1" applyFill="1"/>
    <xf numFmtId="0" fontId="21" fillId="5" borderId="41" xfId="0" applyFont="1" applyFill="1" applyBorder="1" applyAlignment="1">
      <alignment horizontal="center"/>
    </xf>
    <xf numFmtId="173" fontId="110" fillId="5" borderId="0" xfId="0" applyNumberFormat="1" applyFont="1" applyFill="1"/>
    <xf numFmtId="0" fontId="5" fillId="5" borderId="44" xfId="0" applyFont="1" applyFill="1" applyBorder="1" applyAlignment="1">
      <alignment wrapText="1"/>
    </xf>
    <xf numFmtId="3" fontId="13" fillId="5" borderId="54" xfId="0" applyNumberFormat="1" applyFont="1" applyFill="1" applyBorder="1"/>
    <xf numFmtId="3" fontId="13" fillId="5" borderId="12" xfId="0" applyNumberFormat="1" applyFont="1" applyFill="1" applyBorder="1"/>
    <xf numFmtId="3" fontId="13" fillId="5" borderId="55" xfId="0" applyNumberFormat="1" applyFont="1" applyFill="1" applyBorder="1"/>
    <xf numFmtId="3" fontId="13" fillId="5" borderId="2" xfId="0" applyNumberFormat="1" applyFont="1" applyFill="1" applyBorder="1"/>
    <xf numFmtId="3" fontId="13" fillId="5" borderId="4" xfId="0" applyNumberFormat="1" applyFont="1" applyFill="1" applyBorder="1"/>
    <xf numFmtId="41" fontId="18" fillId="5" borderId="9" xfId="0" applyNumberFormat="1" applyFont="1" applyFill="1" applyBorder="1"/>
    <xf numFmtId="41" fontId="18" fillId="5" borderId="11" xfId="0" applyNumberFormat="1" applyFont="1" applyFill="1" applyBorder="1"/>
    <xf numFmtId="41" fontId="18" fillId="5" borderId="14" xfId="0" applyNumberFormat="1" applyFont="1" applyFill="1" applyBorder="1"/>
    <xf numFmtId="0" fontId="13" fillId="0" borderId="54" xfId="0" applyFont="1" applyBorder="1"/>
    <xf numFmtId="0" fontId="13" fillId="0" borderId="12" xfId="0" applyFont="1" applyBorder="1"/>
    <xf numFmtId="0" fontId="13" fillId="0" borderId="63" xfId="0" applyFont="1" applyBorder="1"/>
    <xf numFmtId="3" fontId="17" fillId="3" borderId="71" xfId="0" applyNumberFormat="1" applyFont="1" applyFill="1" applyBorder="1" applyAlignment="1">
      <alignment horizontal="center" vertical="center" wrapText="1"/>
    </xf>
    <xf numFmtId="41" fontId="18" fillId="5" borderId="56" xfId="0" applyNumberFormat="1" applyFont="1" applyFill="1" applyBorder="1"/>
    <xf numFmtId="41" fontId="18" fillId="5" borderId="10" xfId="0" applyNumberFormat="1" applyFont="1" applyFill="1" applyBorder="1"/>
    <xf numFmtId="41" fontId="18" fillId="5" borderId="17" xfId="0" applyNumberFormat="1" applyFont="1" applyFill="1" applyBorder="1"/>
    <xf numFmtId="41" fontId="12" fillId="5" borderId="61" xfId="0" applyNumberFormat="1" applyFont="1" applyFill="1" applyBorder="1" applyAlignment="1">
      <alignment vertical="center"/>
    </xf>
    <xf numFmtId="0" fontId="130" fillId="0" borderId="61" xfId="0" applyFont="1" applyBorder="1" applyAlignment="1">
      <alignment horizontal="center" vertical="center" wrapText="1"/>
    </xf>
    <xf numFmtId="0" fontId="132" fillId="0" borderId="61" xfId="0" applyFont="1" applyBorder="1" applyAlignment="1">
      <alignment horizontal="center" vertical="center" wrapText="1"/>
    </xf>
    <xf numFmtId="3" fontId="72" fillId="0" borderId="0" xfId="0" applyNumberFormat="1" applyFont="1"/>
    <xf numFmtId="2" fontId="19" fillId="0" borderId="72" xfId="0" applyNumberFormat="1" applyFont="1" applyBorder="1" applyAlignment="1">
      <alignment horizontal="center" vertical="center" wrapText="1"/>
    </xf>
    <xf numFmtId="165" fontId="20" fillId="0" borderId="7" xfId="0" applyNumberFormat="1" applyFont="1" applyBorder="1" applyAlignment="1">
      <alignment vertical="center"/>
    </xf>
    <xf numFmtId="166" fontId="18" fillId="5" borderId="8" xfId="0" applyNumberFormat="1" applyFont="1" applyFill="1" applyBorder="1"/>
    <xf numFmtId="2" fontId="19" fillId="0" borderId="61" xfId="0" applyNumberFormat="1" applyFont="1" applyBorder="1" applyAlignment="1">
      <alignment horizontal="right" vertical="center" wrapText="1"/>
    </xf>
    <xf numFmtId="165" fontId="19" fillId="0" borderId="61" xfId="0" applyNumberFormat="1" applyFont="1" applyBorder="1" applyAlignment="1">
      <alignment vertical="center"/>
    </xf>
    <xf numFmtId="166" fontId="12" fillId="5" borderId="61" xfId="0" applyNumberFormat="1" applyFont="1" applyFill="1" applyBorder="1"/>
    <xf numFmtId="3" fontId="134" fillId="0" borderId="0" xfId="0" applyNumberFormat="1" applyFont="1"/>
    <xf numFmtId="0" fontId="111" fillId="0" borderId="0" xfId="0" applyFont="1" applyAlignment="1">
      <alignment horizontal="center" wrapText="1"/>
    </xf>
    <xf numFmtId="3" fontId="125" fillId="5" borderId="0" xfId="0" applyNumberFormat="1" applyFont="1" applyFill="1"/>
    <xf numFmtId="3" fontId="126" fillId="5" borderId="0" xfId="0" applyNumberFormat="1" applyFont="1" applyFill="1"/>
    <xf numFmtId="3" fontId="119" fillId="5" borderId="0" xfId="0" applyNumberFormat="1" applyFont="1" applyFill="1"/>
    <xf numFmtId="0" fontId="140" fillId="5" borderId="41" xfId="0" applyFont="1" applyFill="1" applyBorder="1" applyAlignment="1">
      <alignment horizontal="center" wrapText="1"/>
    </xf>
    <xf numFmtId="0" fontId="0" fillId="5" borderId="44" xfId="0" applyFill="1" applyBorder="1"/>
    <xf numFmtId="0" fontId="16" fillId="5" borderId="46" xfId="0" applyFont="1" applyFill="1" applyBorder="1"/>
    <xf numFmtId="3" fontId="122" fillId="5" borderId="79" xfId="0" applyNumberFormat="1" applyFont="1" applyFill="1" applyBorder="1"/>
    <xf numFmtId="3" fontId="10" fillId="5" borderId="79" xfId="0" applyNumberFormat="1" applyFont="1" applyFill="1" applyBorder="1"/>
    <xf numFmtId="3" fontId="4" fillId="5" borderId="13" xfId="0" applyNumberFormat="1" applyFont="1" applyFill="1" applyBorder="1"/>
    <xf numFmtId="0" fontId="123" fillId="5" borderId="48" xfId="0" applyFont="1" applyFill="1" applyBorder="1"/>
    <xf numFmtId="0" fontId="123" fillId="5" borderId="47" xfId="0" applyFont="1" applyFill="1" applyBorder="1"/>
    <xf numFmtId="0" fontId="16" fillId="5" borderId="47" xfId="0" applyFont="1" applyFill="1" applyBorder="1"/>
    <xf numFmtId="3" fontId="139" fillId="5" borderId="11" xfId="0" applyNumberFormat="1" applyFont="1" applyFill="1" applyBorder="1"/>
    <xf numFmtId="3" fontId="105" fillId="5" borderId="53" xfId="0" applyNumberFormat="1" applyFont="1" applyFill="1" applyBorder="1"/>
    <xf numFmtId="3" fontId="139" fillId="5" borderId="9" xfId="0" applyNumberFormat="1" applyFont="1" applyFill="1" applyBorder="1"/>
    <xf numFmtId="3" fontId="105" fillId="5" borderId="3" xfId="0" applyNumberFormat="1" applyFont="1" applyFill="1" applyBorder="1"/>
    <xf numFmtId="0" fontId="13" fillId="5" borderId="4" xfId="0" applyFont="1" applyFill="1" applyBorder="1"/>
    <xf numFmtId="3" fontId="139" fillId="5" borderId="14" xfId="0" applyNumberFormat="1" applyFont="1" applyFill="1" applyBorder="1"/>
    <xf numFmtId="3" fontId="105" fillId="5" borderId="5" xfId="0" applyNumberFormat="1" applyFont="1" applyFill="1" applyBorder="1"/>
    <xf numFmtId="9" fontId="138" fillId="0" borderId="77" xfId="0" applyNumberFormat="1" applyFont="1" applyBorder="1" applyAlignment="1">
      <alignment horizontal="center"/>
    </xf>
    <xf numFmtId="3" fontId="10" fillId="5" borderId="80" xfId="0" applyNumberFormat="1" applyFont="1" applyFill="1" applyBorder="1"/>
    <xf numFmtId="3" fontId="13" fillId="5" borderId="56" xfId="0" applyNumberFormat="1" applyFont="1" applyFill="1" applyBorder="1"/>
    <xf numFmtId="3" fontId="13" fillId="5" borderId="10" xfId="0" applyNumberFormat="1" applyFont="1" applyFill="1" applyBorder="1"/>
    <xf numFmtId="3" fontId="13" fillId="5" borderId="17" xfId="0" applyNumberFormat="1" applyFont="1" applyFill="1" applyBorder="1"/>
    <xf numFmtId="3" fontId="10" fillId="5" borderId="81" xfId="0" applyNumberFormat="1" applyFont="1" applyFill="1" applyBorder="1"/>
    <xf numFmtId="3" fontId="28" fillId="5" borderId="11" xfId="0" applyNumberFormat="1" applyFont="1" applyFill="1" applyBorder="1"/>
    <xf numFmtId="3" fontId="28" fillId="5" borderId="9" xfId="0" applyNumberFormat="1" applyFont="1" applyFill="1" applyBorder="1"/>
    <xf numFmtId="3" fontId="28" fillId="5" borderId="14" xfId="0" applyNumberFormat="1" applyFont="1" applyFill="1" applyBorder="1"/>
    <xf numFmtId="3" fontId="105" fillId="5" borderId="11" xfId="0" applyNumberFormat="1" applyFont="1" applyFill="1" applyBorder="1"/>
    <xf numFmtId="3" fontId="10" fillId="5" borderId="11" xfId="0" applyNumberFormat="1" applyFont="1" applyFill="1" applyBorder="1"/>
    <xf numFmtId="3" fontId="105" fillId="5" borderId="9" xfId="0" applyNumberFormat="1" applyFont="1" applyFill="1" applyBorder="1"/>
    <xf numFmtId="3" fontId="10" fillId="5" borderId="9" xfId="0" applyNumberFormat="1" applyFont="1" applyFill="1" applyBorder="1"/>
    <xf numFmtId="3" fontId="105" fillId="5" borderId="14" xfId="0" applyNumberFormat="1" applyFont="1" applyFill="1" applyBorder="1"/>
    <xf numFmtId="3" fontId="10" fillId="5" borderId="14" xfId="0" applyNumberFormat="1" applyFont="1" applyFill="1" applyBorder="1"/>
    <xf numFmtId="0" fontId="140" fillId="5" borderId="82" xfId="0" applyFont="1" applyFill="1" applyBorder="1" applyAlignment="1">
      <alignment horizontal="center" wrapText="1"/>
    </xf>
    <xf numFmtId="3" fontId="10" fillId="5" borderId="83" xfId="0" applyNumberFormat="1" applyFont="1" applyFill="1" applyBorder="1"/>
    <xf numFmtId="3" fontId="17" fillId="5" borderId="84" xfId="0" applyNumberFormat="1" applyFont="1" applyFill="1" applyBorder="1"/>
    <xf numFmtId="0" fontId="32" fillId="80" borderId="74" xfId="0" applyFont="1" applyFill="1" applyBorder="1" applyAlignment="1">
      <alignment horizontal="center" wrapText="1"/>
    </xf>
    <xf numFmtId="0" fontId="5" fillId="80" borderId="46" xfId="0" applyFont="1" applyFill="1" applyBorder="1" applyAlignment="1">
      <alignment horizontal="center" wrapText="1"/>
    </xf>
    <xf numFmtId="0" fontId="5" fillId="80" borderId="74" xfId="0" applyFont="1" applyFill="1" applyBorder="1" applyAlignment="1">
      <alignment horizontal="center" wrapText="1"/>
    </xf>
    <xf numFmtId="3" fontId="143" fillId="5" borderId="11" xfId="0" applyNumberFormat="1" applyFont="1" applyFill="1" applyBorder="1"/>
    <xf numFmtId="3" fontId="143" fillId="5" borderId="9" xfId="0" applyNumberFormat="1" applyFont="1" applyFill="1" applyBorder="1"/>
    <xf numFmtId="3" fontId="143" fillId="5" borderId="14" xfId="0" applyNumberFormat="1" applyFont="1" applyFill="1" applyBorder="1"/>
    <xf numFmtId="3" fontId="139" fillId="5" borderId="55" xfId="0" applyNumberFormat="1" applyFont="1" applyFill="1" applyBorder="1"/>
    <xf numFmtId="3" fontId="17" fillId="5" borderId="79" xfId="0" applyNumberFormat="1" applyFont="1" applyFill="1" applyBorder="1"/>
    <xf numFmtId="3" fontId="139" fillId="5" borderId="2" xfId="0" applyNumberFormat="1" applyFont="1" applyFill="1" applyBorder="1"/>
    <xf numFmtId="3" fontId="139" fillId="5" borderId="4" xfId="0" applyNumberFormat="1" applyFont="1" applyFill="1" applyBorder="1"/>
    <xf numFmtId="3" fontId="110" fillId="5" borderId="11" xfId="0" applyNumberFormat="1" applyFont="1" applyFill="1" applyBorder="1"/>
    <xf numFmtId="173" fontId="110" fillId="0" borderId="53" xfId="0" applyNumberFormat="1" applyFont="1" applyBorder="1"/>
    <xf numFmtId="174" fontId="13" fillId="0" borderId="6" xfId="0" applyNumberFormat="1" applyFont="1" applyBorder="1"/>
    <xf numFmtId="0" fontId="10" fillId="0" borderId="41" xfId="0" applyFont="1" applyBorder="1" applyAlignment="1">
      <alignment horizontal="center" vertical="center" wrapText="1"/>
    </xf>
    <xf numFmtId="0" fontId="104" fillId="82" borderId="41" xfId="0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horizontal="right"/>
    </xf>
    <xf numFmtId="166" fontId="18" fillId="5" borderId="41" xfId="0" applyNumberFormat="1" applyFont="1" applyFill="1" applyBorder="1"/>
    <xf numFmtId="0" fontId="18" fillId="5" borderId="41" xfId="0" applyFont="1" applyFill="1" applyBorder="1" applyAlignment="1">
      <alignment horizontal="right" wrapText="1"/>
    </xf>
    <xf numFmtId="9" fontId="18" fillId="5" borderId="41" xfId="0" applyNumberFormat="1" applyFont="1" applyFill="1" applyBorder="1" applyAlignment="1">
      <alignment horizontal="center"/>
    </xf>
    <xf numFmtId="0" fontId="12" fillId="5" borderId="41" xfId="0" applyFont="1" applyFill="1" applyBorder="1" applyAlignment="1">
      <alignment horizontal="right" wrapText="1"/>
    </xf>
    <xf numFmtId="41" fontId="117" fillId="5" borderId="41" xfId="0" applyNumberFormat="1" applyFont="1" applyFill="1" applyBorder="1"/>
    <xf numFmtId="3" fontId="10" fillId="5" borderId="61" xfId="0" applyNumberFormat="1" applyFont="1" applyFill="1" applyBorder="1" applyAlignment="1">
      <alignment horizontal="right"/>
    </xf>
    <xf numFmtId="41" fontId="10" fillId="5" borderId="61" xfId="0" applyNumberFormat="1" applyFont="1" applyFill="1" applyBorder="1"/>
    <xf numFmtId="41" fontId="12" fillId="5" borderId="0" xfId="0" applyNumberFormat="1" applyFont="1" applyFill="1" applyAlignment="1">
      <alignment vertical="center"/>
    </xf>
    <xf numFmtId="0" fontId="136" fillId="5" borderId="46" xfId="0" applyFont="1" applyFill="1" applyBorder="1" applyAlignment="1">
      <alignment horizontal="right"/>
    </xf>
    <xf numFmtId="3" fontId="125" fillId="3" borderId="46" xfId="0" applyNumberFormat="1" applyFont="1" applyFill="1" applyBorder="1"/>
    <xf numFmtId="0" fontId="5" fillId="83" borderId="73" xfId="0" applyFont="1" applyFill="1" applyBorder="1" applyAlignment="1">
      <alignment horizontal="center" wrapText="1"/>
    </xf>
    <xf numFmtId="0" fontId="0" fillId="83" borderId="44" xfId="0" applyFill="1" applyBorder="1"/>
    <xf numFmtId="3" fontId="10" fillId="83" borderId="79" xfId="0" applyNumberFormat="1" applyFont="1" applyFill="1" applyBorder="1"/>
    <xf numFmtId="0" fontId="16" fillId="83" borderId="46" xfId="0" applyFont="1" applyFill="1" applyBorder="1"/>
    <xf numFmtId="3" fontId="10" fillId="83" borderId="11" xfId="0" applyNumberFormat="1" applyFont="1" applyFill="1" applyBorder="1"/>
    <xf numFmtId="3" fontId="10" fillId="83" borderId="9" xfId="0" applyNumberFormat="1" applyFont="1" applyFill="1" applyBorder="1"/>
    <xf numFmtId="3" fontId="10" fillId="83" borderId="14" xfId="0" applyNumberFormat="1" applyFont="1" applyFill="1" applyBorder="1"/>
    <xf numFmtId="3" fontId="124" fillId="3" borderId="46" xfId="0" applyNumberFormat="1" applyFont="1" applyFill="1" applyBorder="1"/>
    <xf numFmtId="9" fontId="0" fillId="0" borderId="0" xfId="0" applyNumberFormat="1"/>
    <xf numFmtId="41" fontId="0" fillId="5" borderId="0" xfId="0" applyNumberFormat="1" applyFill="1"/>
    <xf numFmtId="0" fontId="5" fillId="5" borderId="61" xfId="0" applyFont="1" applyFill="1" applyBorder="1" applyAlignment="1">
      <alignment horizontal="center" wrapText="1"/>
    </xf>
    <xf numFmtId="41" fontId="145" fillId="5" borderId="0" xfId="0" applyNumberFormat="1" applyFont="1" applyFill="1"/>
    <xf numFmtId="174" fontId="13" fillId="0" borderId="0" xfId="0" applyNumberFormat="1" applyFont="1"/>
    <xf numFmtId="0" fontId="13" fillId="0" borderId="41" xfId="0" applyFont="1" applyBorder="1"/>
    <xf numFmtId="0" fontId="10" fillId="0" borderId="41" xfId="0" applyFont="1" applyBorder="1"/>
    <xf numFmtId="174" fontId="125" fillId="0" borderId="41" xfId="0" applyNumberFormat="1" applyFont="1" applyBorder="1"/>
    <xf numFmtId="0" fontId="31" fillId="5" borderId="0" xfId="0" applyFont="1" applyFill="1"/>
    <xf numFmtId="0" fontId="120" fillId="5" borderId="0" xfId="0" applyFont="1" applyFill="1"/>
    <xf numFmtId="0" fontId="22" fillId="0" borderId="0" xfId="0" applyFont="1"/>
    <xf numFmtId="3" fontId="121" fillId="5" borderId="0" xfId="0" applyNumberFormat="1" applyFont="1" applyFill="1"/>
    <xf numFmtId="0" fontId="21" fillId="5" borderId="0" xfId="0" applyFont="1" applyFill="1" applyAlignment="1">
      <alignment horizontal="center"/>
    </xf>
    <xf numFmtId="3" fontId="18" fillId="5" borderId="0" xfId="0" applyNumberFormat="1" applyFont="1" applyFill="1"/>
    <xf numFmtId="0" fontId="119" fillId="5" borderId="0" xfId="0" applyFont="1" applyFill="1"/>
    <xf numFmtId="3" fontId="12" fillId="5" borderId="0" xfId="0" applyNumberFormat="1" applyFont="1" applyFill="1"/>
    <xf numFmtId="3" fontId="13" fillId="0" borderId="54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29" fillId="0" borderId="12" xfId="472" applyFont="1" applyBorder="1" applyAlignment="1">
      <alignment horizontal="left" vertical="center" wrapText="1"/>
    </xf>
    <xf numFmtId="3" fontId="13" fillId="5" borderId="12" xfId="0" applyNumberFormat="1" applyFont="1" applyFill="1" applyBorder="1" applyAlignment="1">
      <alignment vertical="center"/>
    </xf>
    <xf numFmtId="165" fontId="133" fillId="82" borderId="8" xfId="0" applyNumberFormat="1" applyFont="1" applyFill="1" applyBorder="1"/>
    <xf numFmtId="3" fontId="10" fillId="3" borderId="61" xfId="0" applyNumberFormat="1" applyFont="1" applyFill="1" applyBorder="1"/>
    <xf numFmtId="0" fontId="24" fillId="5" borderId="61" xfId="0" applyFont="1" applyFill="1" applyBorder="1" applyAlignment="1">
      <alignment horizontal="center" wrapText="1"/>
    </xf>
    <xf numFmtId="3" fontId="125" fillId="5" borderId="80" xfId="0" applyNumberFormat="1" applyFont="1" applyFill="1" applyBorder="1"/>
    <xf numFmtId="3" fontId="13" fillId="0" borderId="63" xfId="0" applyNumberFormat="1" applyFont="1" applyBorder="1" applyAlignment="1">
      <alignment vertical="center" wrapText="1"/>
    </xf>
    <xf numFmtId="3" fontId="104" fillId="5" borderId="9" xfId="0" applyNumberFormat="1" applyFont="1" applyFill="1" applyBorder="1"/>
    <xf numFmtId="0" fontId="126" fillId="5" borderId="44" xfId="0" applyFont="1" applyFill="1" applyBorder="1"/>
    <xf numFmtId="41" fontId="136" fillId="5" borderId="61" xfId="0" applyNumberFormat="1" applyFont="1" applyFill="1" applyBorder="1" applyAlignment="1">
      <alignment vertical="center"/>
    </xf>
    <xf numFmtId="3" fontId="10" fillId="79" borderId="50" xfId="0" applyNumberFormat="1" applyFont="1" applyFill="1" applyBorder="1"/>
    <xf numFmtId="3" fontId="10" fillId="3" borderId="87" xfId="0" applyNumberFormat="1" applyFont="1" applyFill="1" applyBorder="1"/>
    <xf numFmtId="0" fontId="5" fillId="5" borderId="70" xfId="0" applyFont="1" applyFill="1" applyBorder="1" applyAlignment="1">
      <alignment horizontal="center" wrapText="1"/>
    </xf>
    <xf numFmtId="3" fontId="125" fillId="3" borderId="73" xfId="0" applyNumberFormat="1" applyFont="1" applyFill="1" applyBorder="1"/>
    <xf numFmtId="0" fontId="0" fillId="79" borderId="92" xfId="0" applyFill="1" applyBorder="1"/>
    <xf numFmtId="0" fontId="16" fillId="79" borderId="93" xfId="0" applyFont="1" applyFill="1" applyBorder="1"/>
    <xf numFmtId="3" fontId="10" fillId="79" borderId="88" xfId="0" applyNumberFormat="1" applyFont="1" applyFill="1" applyBorder="1"/>
    <xf numFmtId="3" fontId="10" fillId="79" borderId="89" xfId="0" applyNumberFormat="1" applyFont="1" applyFill="1" applyBorder="1"/>
    <xf numFmtId="3" fontId="10" fillId="79" borderId="90" xfId="0" applyNumberFormat="1" applyFont="1" applyFill="1" applyBorder="1"/>
    <xf numFmtId="3" fontId="138" fillId="5" borderId="83" xfId="0" applyNumberFormat="1" applyFont="1" applyFill="1" applyBorder="1"/>
    <xf numFmtId="0" fontId="151" fillId="5" borderId="0" xfId="0" applyFont="1" applyFill="1"/>
    <xf numFmtId="3" fontId="138" fillId="5" borderId="54" xfId="0" applyNumberFormat="1" applyFont="1" applyFill="1" applyBorder="1"/>
    <xf numFmtId="3" fontId="138" fillId="5" borderId="12" xfId="0" applyNumberFormat="1" applyFont="1" applyFill="1" applyBorder="1"/>
    <xf numFmtId="3" fontId="138" fillId="5" borderId="63" xfId="0" applyNumberFormat="1" applyFont="1" applyFill="1" applyBorder="1"/>
    <xf numFmtId="3" fontId="13" fillId="0" borderId="11" xfId="0" applyNumberFormat="1" applyFont="1" applyBorder="1" applyAlignment="1">
      <alignment vertical="center"/>
    </xf>
    <xf numFmtId="41" fontId="12" fillId="5" borderId="0" xfId="0" applyNumberFormat="1" applyFont="1" applyFill="1"/>
    <xf numFmtId="0" fontId="13" fillId="5" borderId="61" xfId="0" applyFont="1" applyFill="1" applyBorder="1"/>
    <xf numFmtId="0" fontId="10" fillId="5" borderId="61" xfId="0" applyFont="1" applyFill="1" applyBorder="1" applyAlignment="1">
      <alignment horizontal="right" vertical="center"/>
    </xf>
    <xf numFmtId="0" fontId="0" fillId="0" borderId="61" xfId="0" applyBorder="1"/>
    <xf numFmtId="3" fontId="110" fillId="5" borderId="55" xfId="0" applyNumberFormat="1" applyFont="1" applyFill="1" applyBorder="1"/>
    <xf numFmtId="3" fontId="110" fillId="5" borderId="2" xfId="0" applyNumberFormat="1" applyFont="1" applyFill="1" applyBorder="1"/>
    <xf numFmtId="3" fontId="110" fillId="5" borderId="4" xfId="0" applyNumberFormat="1" applyFont="1" applyFill="1" applyBorder="1"/>
    <xf numFmtId="173" fontId="0" fillId="0" borderId="61" xfId="0" applyNumberFormat="1" applyBorder="1"/>
    <xf numFmtId="3" fontId="125" fillId="3" borderId="61" xfId="0" applyNumberFormat="1" applyFont="1" applyFill="1" applyBorder="1"/>
    <xf numFmtId="173" fontId="110" fillId="3" borderId="61" xfId="0" applyNumberFormat="1" applyFont="1" applyFill="1" applyBorder="1"/>
    <xf numFmtId="4" fontId="27" fillId="0" borderId="0" xfId="0" applyNumberFormat="1" applyFont="1" applyAlignment="1">
      <alignment vertical="center"/>
    </xf>
    <xf numFmtId="41" fontId="18" fillId="5" borderId="0" xfId="0" applyNumberFormat="1" applyFont="1" applyFill="1"/>
    <xf numFmtId="40" fontId="157" fillId="84" borderId="61" xfId="1025" applyNumberFormat="1" applyFont="1" applyFill="1" applyBorder="1" applyAlignment="1">
      <alignment horizontal="right" vertical="center"/>
    </xf>
    <xf numFmtId="40" fontId="157" fillId="84" borderId="70" xfId="1025" applyNumberFormat="1" applyFont="1" applyFill="1" applyBorder="1" applyAlignment="1">
      <alignment horizontal="right" vertical="center"/>
    </xf>
    <xf numFmtId="173" fontId="0" fillId="5" borderId="0" xfId="0" applyNumberFormat="1" applyFill="1"/>
    <xf numFmtId="0" fontId="139" fillId="5" borderId="0" xfId="0" applyFont="1" applyFill="1"/>
    <xf numFmtId="0" fontId="158" fillId="5" borderId="0" xfId="0" applyFont="1" applyFill="1"/>
    <xf numFmtId="173" fontId="10" fillId="5" borderId="0" xfId="0" applyNumberFormat="1" applyFont="1" applyFill="1"/>
    <xf numFmtId="0" fontId="63" fillId="0" borderId="0" xfId="0" applyFont="1"/>
    <xf numFmtId="166" fontId="18" fillId="5" borderId="55" xfId="0" applyNumberFormat="1" applyFont="1" applyFill="1" applyBorder="1"/>
    <xf numFmtId="166" fontId="18" fillId="5" borderId="2" xfId="0" applyNumberFormat="1" applyFont="1" applyFill="1" applyBorder="1"/>
    <xf numFmtId="166" fontId="12" fillId="5" borderId="70" xfId="0" applyNumberFormat="1" applyFont="1" applyFill="1" applyBorder="1"/>
    <xf numFmtId="2" fontId="19" fillId="4" borderId="95" xfId="0" applyNumberFormat="1" applyFont="1" applyFill="1" applyBorder="1" applyAlignment="1">
      <alignment horizontal="center" vertical="center" wrapText="1"/>
    </xf>
    <xf numFmtId="166" fontId="12" fillId="5" borderId="50" xfId="0" applyNumberFormat="1" applyFont="1" applyFill="1" applyBorder="1"/>
    <xf numFmtId="166" fontId="18" fillId="5" borderId="67" xfId="0" applyNumberFormat="1" applyFont="1" applyFill="1" applyBorder="1"/>
    <xf numFmtId="166" fontId="136" fillId="5" borderId="8" xfId="0" applyNumberFormat="1" applyFont="1" applyFill="1" applyBorder="1"/>
    <xf numFmtId="166" fontId="136" fillId="5" borderId="3" xfId="0" applyNumberFormat="1" applyFont="1" applyFill="1" applyBorder="1"/>
    <xf numFmtId="166" fontId="136" fillId="5" borderId="69" xfId="0" applyNumberFormat="1" applyFont="1" applyFill="1" applyBorder="1"/>
    <xf numFmtId="0" fontId="12" fillId="5" borderId="61" xfId="0" applyFont="1" applyFill="1" applyBorder="1" applyAlignment="1">
      <alignment horizontal="right" wrapText="1"/>
    </xf>
    <xf numFmtId="166" fontId="136" fillId="5" borderId="61" xfId="0" applyNumberFormat="1" applyFont="1" applyFill="1" applyBorder="1"/>
    <xf numFmtId="41" fontId="18" fillId="5" borderId="53" xfId="0" applyNumberFormat="1" applyFont="1" applyFill="1" applyBorder="1"/>
    <xf numFmtId="41" fontId="18" fillId="5" borderId="3" xfId="0" applyNumberFormat="1" applyFont="1" applyFill="1" applyBorder="1"/>
    <xf numFmtId="41" fontId="18" fillId="5" borderId="5" xfId="0" applyNumberFormat="1" applyFont="1" applyFill="1" applyBorder="1"/>
    <xf numFmtId="0" fontId="10" fillId="3" borderId="61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vertical="center"/>
    </xf>
    <xf numFmtId="0" fontId="13" fillId="3" borderId="70" xfId="0" applyFont="1" applyFill="1" applyBorder="1" applyAlignment="1">
      <alignment vertical="center"/>
    </xf>
    <xf numFmtId="0" fontId="10" fillId="3" borderId="41" xfId="0" applyFont="1" applyFill="1" applyBorder="1" applyAlignment="1">
      <alignment horizontal="center" vertical="center" wrapText="1"/>
    </xf>
    <xf numFmtId="0" fontId="155" fillId="5" borderId="61" xfId="0" applyFont="1" applyFill="1" applyBorder="1"/>
    <xf numFmtId="3" fontId="8" fillId="5" borderId="61" xfId="0" applyNumberFormat="1" applyFont="1" applyFill="1" applyBorder="1"/>
    <xf numFmtId="3" fontId="156" fillId="5" borderId="61" xfId="0" applyNumberFormat="1" applyFont="1" applyFill="1" applyBorder="1"/>
    <xf numFmtId="3" fontId="125" fillId="3" borderId="91" xfId="0" applyNumberFormat="1" applyFont="1" applyFill="1" applyBorder="1"/>
    <xf numFmtId="3" fontId="13" fillId="5" borderId="7" xfId="0" applyNumberFormat="1" applyFont="1" applyFill="1" applyBorder="1"/>
    <xf numFmtId="0" fontId="32" fillId="5" borderId="70" xfId="0" applyFont="1" applyFill="1" applyBorder="1" applyAlignment="1">
      <alignment horizontal="center" wrapText="1"/>
    </xf>
    <xf numFmtId="0" fontId="0" fillId="5" borderId="96" xfId="0" applyFill="1" applyBorder="1"/>
    <xf numFmtId="3" fontId="126" fillId="5" borderId="12" xfId="0" applyNumberFormat="1" applyFont="1" applyFill="1" applyBorder="1"/>
    <xf numFmtId="3" fontId="104" fillId="5" borderId="12" xfId="0" applyNumberFormat="1" applyFont="1" applyFill="1" applyBorder="1"/>
    <xf numFmtId="3" fontId="126" fillId="5" borderId="63" xfId="0" applyNumberFormat="1" applyFont="1" applyFill="1" applyBorder="1"/>
    <xf numFmtId="0" fontId="4" fillId="5" borderId="94" xfId="0" applyFont="1" applyFill="1" applyBorder="1" applyAlignment="1">
      <alignment horizontal="center" wrapText="1"/>
    </xf>
    <xf numFmtId="0" fontId="8" fillId="0" borderId="77" xfId="0" applyFont="1" applyBorder="1"/>
    <xf numFmtId="3" fontId="13" fillId="5" borderId="80" xfId="0" applyNumberFormat="1" applyFont="1" applyFill="1" applyBorder="1"/>
    <xf numFmtId="0" fontId="16" fillId="5" borderId="74" xfId="0" applyFont="1" applyFill="1" applyBorder="1"/>
    <xf numFmtId="0" fontId="4" fillId="5" borderId="97" xfId="0" applyFont="1" applyFill="1" applyBorder="1" applyAlignment="1">
      <alignment horizontal="center" wrapText="1"/>
    </xf>
    <xf numFmtId="0" fontId="4" fillId="5" borderId="61" xfId="0" applyFont="1" applyFill="1" applyBorder="1" applyAlignment="1">
      <alignment horizontal="center" wrapText="1"/>
    </xf>
    <xf numFmtId="0" fontId="142" fillId="5" borderId="61" xfId="0" applyFont="1" applyFill="1" applyBorder="1" applyAlignment="1">
      <alignment horizontal="center" wrapText="1"/>
    </xf>
    <xf numFmtId="0" fontId="140" fillId="5" borderId="61" xfId="0" applyFont="1" applyFill="1" applyBorder="1" applyAlignment="1">
      <alignment horizontal="center" wrapText="1"/>
    </xf>
    <xf numFmtId="0" fontId="141" fillId="5" borderId="61" xfId="0" applyFont="1" applyFill="1" applyBorder="1" applyAlignment="1">
      <alignment horizontal="center" wrapText="1"/>
    </xf>
    <xf numFmtId="9" fontId="138" fillId="0" borderId="98" xfId="0" applyNumberFormat="1" applyFont="1" applyBorder="1" applyAlignment="1">
      <alignment horizontal="center"/>
    </xf>
    <xf numFmtId="9" fontId="138" fillId="0" borderId="0" xfId="0" applyNumberFormat="1" applyFont="1" applyAlignment="1">
      <alignment horizontal="center"/>
    </xf>
    <xf numFmtId="9" fontId="138" fillId="0" borderId="95" xfId="0" applyNumberFormat="1" applyFont="1" applyBorder="1" applyAlignment="1">
      <alignment horizontal="center"/>
    </xf>
    <xf numFmtId="0" fontId="0" fillId="5" borderId="95" xfId="0" applyFill="1" applyBorder="1"/>
    <xf numFmtId="0" fontId="0" fillId="5" borderId="99" xfId="0" applyFill="1" applyBorder="1"/>
    <xf numFmtId="3" fontId="10" fillId="5" borderId="15" xfId="0" applyNumberFormat="1" applyFont="1" applyFill="1" applyBorder="1"/>
    <xf numFmtId="0" fontId="123" fillId="5" borderId="100" xfId="0" applyFont="1" applyFill="1" applyBorder="1"/>
    <xf numFmtId="0" fontId="16" fillId="5" borderId="101" xfId="0" applyFont="1" applyFill="1" applyBorder="1"/>
    <xf numFmtId="3" fontId="13" fillId="5" borderId="102" xfId="0" applyNumberFormat="1" applyFont="1" applyFill="1" applyBorder="1"/>
    <xf numFmtId="3" fontId="13" fillId="5" borderId="103" xfId="0" applyNumberFormat="1" applyFont="1" applyFill="1" applyBorder="1"/>
    <xf numFmtId="3" fontId="13" fillId="5" borderId="104" xfId="0" applyNumberFormat="1" applyFont="1" applyFill="1" applyBorder="1"/>
    <xf numFmtId="3" fontId="13" fillId="5" borderId="105" xfId="0" applyNumberFormat="1" applyFont="1" applyFill="1" applyBorder="1"/>
    <xf numFmtId="3" fontId="13" fillId="5" borderId="106" xfId="0" applyNumberFormat="1" applyFont="1" applyFill="1" applyBorder="1"/>
    <xf numFmtId="3" fontId="13" fillId="5" borderId="107" xfId="0" applyNumberFormat="1" applyFont="1" applyFill="1" applyBorder="1"/>
    <xf numFmtId="3" fontId="10" fillId="5" borderId="50" xfId="0" applyNumberFormat="1" applyFont="1" applyFill="1" applyBorder="1"/>
    <xf numFmtId="3" fontId="13" fillId="5" borderId="8" xfId="0" applyNumberFormat="1" applyFont="1" applyFill="1" applyBorder="1"/>
    <xf numFmtId="0" fontId="16" fillId="5" borderId="85" xfId="0" applyFont="1" applyFill="1" applyBorder="1"/>
    <xf numFmtId="0" fontId="16" fillId="5" borderId="108" xfId="0" applyFont="1" applyFill="1" applyBorder="1"/>
    <xf numFmtId="3" fontId="125" fillId="5" borderId="53" xfId="0" applyNumberFormat="1" applyFont="1" applyFill="1" applyBorder="1"/>
    <xf numFmtId="3" fontId="125" fillId="5" borderId="3" xfId="0" applyNumberFormat="1" applyFont="1" applyFill="1" applyBorder="1"/>
    <xf numFmtId="3" fontId="125" fillId="5" borderId="5" xfId="0" applyNumberFormat="1" applyFont="1" applyFill="1" applyBorder="1"/>
    <xf numFmtId="3" fontId="10" fillId="5" borderId="45" xfId="0" applyNumberFormat="1" applyFont="1" applyFill="1" applyBorder="1"/>
    <xf numFmtId="3" fontId="125" fillId="5" borderId="56" xfId="0" applyNumberFormat="1" applyFont="1" applyFill="1" applyBorder="1"/>
    <xf numFmtId="3" fontId="125" fillId="5" borderId="10" xfId="0" applyNumberFormat="1" applyFont="1" applyFill="1" applyBorder="1"/>
    <xf numFmtId="3" fontId="125" fillId="5" borderId="17" xfId="0" applyNumberFormat="1" applyFont="1" applyFill="1" applyBorder="1"/>
    <xf numFmtId="0" fontId="0" fillId="5" borderId="100" xfId="0" applyFill="1" applyBorder="1"/>
    <xf numFmtId="0" fontId="0" fillId="5" borderId="48" xfId="0" applyFill="1" applyBorder="1"/>
    <xf numFmtId="3" fontId="13" fillId="5" borderId="109" xfId="0" applyNumberFormat="1" applyFont="1" applyFill="1" applyBorder="1"/>
    <xf numFmtId="3" fontId="159" fillId="0" borderId="0" xfId="1028" applyNumberFormat="1" applyFont="1"/>
    <xf numFmtId="0" fontId="5" fillId="79" borderId="85" xfId="0" applyFont="1" applyFill="1" applyBorder="1" applyAlignment="1">
      <alignment horizontal="center" wrapText="1"/>
    </xf>
    <xf numFmtId="0" fontId="5" fillId="79" borderId="61" xfId="0" applyFont="1" applyFill="1" applyBorder="1" applyAlignment="1">
      <alignment horizontal="center" wrapText="1"/>
    </xf>
    <xf numFmtId="3" fontId="13" fillId="5" borderId="53" xfId="0" applyNumberFormat="1" applyFont="1" applyFill="1" applyBorder="1"/>
    <xf numFmtId="173" fontId="14" fillId="0" borderId="11" xfId="0" applyNumberFormat="1" applyFont="1" applyBorder="1"/>
    <xf numFmtId="173" fontId="14" fillId="0" borderId="9" xfId="0" applyNumberFormat="1" applyFont="1" applyBorder="1"/>
    <xf numFmtId="173" fontId="14" fillId="5" borderId="9" xfId="0" applyNumberFormat="1" applyFont="1" applyFill="1" applyBorder="1"/>
    <xf numFmtId="173" fontId="14" fillId="0" borderId="14" xfId="0" applyNumberFormat="1" applyFont="1" applyBorder="1"/>
    <xf numFmtId="0" fontId="5" fillId="85" borderId="86" xfId="0" applyFont="1" applyFill="1" applyBorder="1" applyAlignment="1">
      <alignment horizontal="center" wrapText="1"/>
    </xf>
    <xf numFmtId="3" fontId="110" fillId="5" borderId="111" xfId="0" applyNumberFormat="1" applyFont="1" applyFill="1" applyBorder="1"/>
    <xf numFmtId="3" fontId="110" fillId="5" borderId="47" xfId="0" applyNumberFormat="1" applyFont="1" applyFill="1" applyBorder="1"/>
    <xf numFmtId="173" fontId="110" fillId="0" borderId="47" xfId="0" applyNumberFormat="1" applyFont="1" applyBorder="1"/>
    <xf numFmtId="173" fontId="110" fillId="0" borderId="8" xfId="0" applyNumberFormat="1" applyFont="1" applyBorder="1"/>
    <xf numFmtId="0" fontId="0" fillId="5" borderId="112" xfId="0" applyFill="1" applyBorder="1"/>
    <xf numFmtId="0" fontId="0" fillId="5" borderId="113" xfId="0" applyFill="1" applyBorder="1"/>
    <xf numFmtId="0" fontId="112" fillId="0" borderId="110" xfId="0" applyFont="1" applyBorder="1" applyAlignment="1">
      <alignment horizontal="center"/>
    </xf>
    <xf numFmtId="0" fontId="110" fillId="0" borderId="110" xfId="0" applyFont="1" applyBorder="1" applyAlignment="1">
      <alignment horizontal="center"/>
    </xf>
    <xf numFmtId="173" fontId="110" fillId="3" borderId="53" xfId="0" applyNumberFormat="1" applyFont="1" applyFill="1" applyBorder="1"/>
    <xf numFmtId="0" fontId="5" fillId="80" borderId="61" xfId="0" applyFont="1" applyFill="1" applyBorder="1" applyAlignment="1">
      <alignment horizontal="center" vertical="center" wrapText="1"/>
    </xf>
    <xf numFmtId="0" fontId="0" fillId="80" borderId="61" xfId="0" applyFill="1" applyBorder="1" applyAlignment="1">
      <alignment vertical="center"/>
    </xf>
    <xf numFmtId="3" fontId="18" fillId="5" borderId="43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42" xfId="0" applyBorder="1"/>
    <xf numFmtId="0" fontId="18" fillId="5" borderId="1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3" fontId="18" fillId="5" borderId="41" xfId="0" applyNumberFormat="1" applyFont="1" applyFill="1" applyBorder="1" applyAlignment="1">
      <alignment horizontal="right" wrapText="1"/>
    </xf>
    <xf numFmtId="0" fontId="18" fillId="0" borderId="41" xfId="0" applyFont="1" applyBorder="1" applyAlignment="1">
      <alignment horizontal="right" wrapText="1"/>
    </xf>
    <xf numFmtId="0" fontId="18" fillId="0" borderId="41" xfId="0" applyFont="1" applyBorder="1"/>
    <xf numFmtId="0" fontId="18" fillId="0" borderId="41" xfId="0" applyFont="1" applyBorder="1" applyAlignment="1">
      <alignment wrapText="1"/>
    </xf>
    <xf numFmtId="3" fontId="18" fillId="5" borderId="41" xfId="0" applyNumberFormat="1" applyFont="1" applyFill="1" applyBorder="1"/>
    <xf numFmtId="0" fontId="18" fillId="5" borderId="41" xfId="0" applyFont="1" applyFill="1" applyBorder="1"/>
    <xf numFmtId="0" fontId="18" fillId="5" borderId="2" xfId="0" applyFont="1" applyFill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18" fillId="5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8" fillId="5" borderId="2" xfId="0" applyFont="1" applyFill="1" applyBorder="1" applyAlignment="1">
      <alignment horizontal="right" wrapText="1"/>
    </xf>
    <xf numFmtId="0" fontId="0" fillId="0" borderId="9" xfId="0" applyBorder="1" applyAlignment="1">
      <alignment wrapText="1"/>
    </xf>
    <xf numFmtId="3" fontId="119" fillId="5" borderId="41" xfId="0" applyNumberFormat="1" applyFont="1" applyFill="1" applyBorder="1"/>
    <xf numFmtId="0" fontId="119" fillId="5" borderId="41" xfId="0" applyFont="1" applyFill="1" applyBorder="1"/>
    <xf numFmtId="0" fontId="139" fillId="5" borderId="0" xfId="0" applyFont="1" applyFill="1"/>
    <xf numFmtId="0" fontId="63" fillId="5" borderId="0" xfId="0" applyFont="1" applyFill="1"/>
    <xf numFmtId="0" fontId="18" fillId="5" borderId="4" xfId="0" applyFont="1" applyFill="1" applyBorder="1" applyAlignment="1">
      <alignment horizontal="right"/>
    </xf>
    <xf numFmtId="0" fontId="0" fillId="0" borderId="14" xfId="0" applyBorder="1"/>
    <xf numFmtId="0" fontId="0" fillId="0" borderId="5" xfId="0" applyBorder="1"/>
    <xf numFmtId="0" fontId="18" fillId="5" borderId="1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41" xfId="0" applyFont="1" applyBorder="1" applyAlignment="1">
      <alignment horizontal="right"/>
    </xf>
    <xf numFmtId="3" fontId="13" fillId="5" borderId="52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0" fontId="133" fillId="5" borderId="0" xfId="0" applyFont="1" applyFill="1" applyAlignment="1">
      <alignment wrapText="1"/>
    </xf>
    <xf numFmtId="0" fontId="133" fillId="0" borderId="0" xfId="0" applyFont="1" applyAlignment="1">
      <alignment wrapText="1"/>
    </xf>
    <xf numFmtId="0" fontId="12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41" xfId="0" applyBorder="1"/>
    <xf numFmtId="0" fontId="12" fillId="5" borderId="41" xfId="0" applyFont="1" applyFill="1" applyBorder="1" applyAlignment="1">
      <alignment horizontal="center" wrapText="1"/>
    </xf>
    <xf numFmtId="0" fontId="108" fillId="0" borderId="41" xfId="0" applyFont="1" applyBorder="1"/>
    <xf numFmtId="0" fontId="133" fillId="5" borderId="0" xfId="0" applyFont="1" applyFill="1" applyAlignment="1">
      <alignment horizontal="right" wrapText="1"/>
    </xf>
    <xf numFmtId="0" fontId="133" fillId="0" borderId="0" xfId="0" applyFont="1" applyAlignment="1">
      <alignment horizontal="right" wrapText="1"/>
    </xf>
    <xf numFmtId="0" fontId="10" fillId="80" borderId="70" xfId="0" applyFont="1" applyFill="1" applyBorder="1" applyAlignment="1">
      <alignment horizontal="center"/>
    </xf>
    <xf numFmtId="0" fontId="10" fillId="80" borderId="86" xfId="0" applyFont="1" applyFill="1" applyBorder="1" applyAlignment="1">
      <alignment horizontal="center"/>
    </xf>
    <xf numFmtId="0" fontId="0" fillId="0" borderId="86" xfId="0" applyBorder="1"/>
    <xf numFmtId="0" fontId="0" fillId="0" borderId="94" xfId="0" applyBorder="1"/>
    <xf numFmtId="3" fontId="18" fillId="5" borderId="55" xfId="0" applyNumberFormat="1" applyFont="1" applyFill="1" applyBorder="1" applyAlignment="1">
      <alignment horizontal="right"/>
    </xf>
    <xf numFmtId="0" fontId="0" fillId="0" borderId="53" xfId="0" applyBorder="1"/>
    <xf numFmtId="0" fontId="0" fillId="5" borderId="0" xfId="0" applyFill="1"/>
    <xf numFmtId="0" fontId="0" fillId="0" borderId="0" xfId="0"/>
    <xf numFmtId="0" fontId="12" fillId="5" borderId="75" xfId="0" applyFont="1" applyFill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31" fillId="5" borderId="0" xfId="0" applyFont="1" applyFill="1"/>
    <xf numFmtId="0" fontId="111" fillId="5" borderId="0" xfId="0" applyFont="1" applyFill="1" applyAlignment="1">
      <alignment horizontal="center"/>
    </xf>
    <xf numFmtId="0" fontId="135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127" fillId="0" borderId="0" xfId="0" applyFont="1" applyAlignment="1">
      <alignment horizontal="center" wrapText="1"/>
    </xf>
    <xf numFmtId="0" fontId="1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5" fillId="5" borderId="0" xfId="0" applyFont="1" applyFill="1" applyAlignment="1">
      <alignment wrapText="1"/>
    </xf>
    <xf numFmtId="0" fontId="22" fillId="5" borderId="0" xfId="0" applyFont="1" applyFill="1" applyAlignment="1">
      <alignment wrapText="1"/>
    </xf>
    <xf numFmtId="0" fontId="105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8" fillId="0" borderId="70" xfId="0" applyFont="1" applyBorder="1" applyAlignment="1">
      <alignment horizontal="center"/>
    </xf>
    <xf numFmtId="0" fontId="18" fillId="0" borderId="86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06" fillId="0" borderId="0" xfId="0" applyFont="1" applyAlignment="1">
      <alignment horizontal="right" wrapText="1"/>
    </xf>
    <xf numFmtId="0" fontId="107" fillId="0" borderId="0" xfId="0" applyFont="1" applyAlignment="1">
      <alignment horizontal="right" wrapText="1"/>
    </xf>
    <xf numFmtId="0" fontId="111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50" fillId="0" borderId="0" xfId="0" applyFont="1" applyAlignment="1">
      <alignment horizontal="left" wrapText="1"/>
    </xf>
    <xf numFmtId="3" fontId="111" fillId="0" borderId="0" xfId="0" applyNumberFormat="1" applyFont="1"/>
    <xf numFmtId="0" fontId="15" fillId="0" borderId="0" xfId="0" applyFont="1"/>
    <xf numFmtId="0" fontId="0" fillId="0" borderId="0" xfId="0" applyAlignment="1"/>
    <xf numFmtId="2" fontId="117" fillId="4" borderId="41" xfId="0" applyNumberFormat="1" applyFont="1" applyFill="1" applyBorder="1" applyAlignment="1">
      <alignment horizontal="center" vertical="center" wrapText="1"/>
    </xf>
    <xf numFmtId="3" fontId="110" fillId="5" borderId="9" xfId="0" applyNumberFormat="1" applyFont="1" applyFill="1" applyBorder="1"/>
    <xf numFmtId="173" fontId="110" fillId="0" borderId="3" xfId="0" applyNumberFormat="1" applyFont="1" applyBorder="1"/>
    <xf numFmtId="3" fontId="110" fillId="5" borderId="14" xfId="0" applyNumberFormat="1" applyFont="1" applyFill="1" applyBorder="1"/>
    <xf numFmtId="173" fontId="110" fillId="0" borderId="5" xfId="0" applyNumberFormat="1" applyFont="1" applyBorder="1"/>
  </cellXfs>
  <cellStyles count="1030">
    <cellStyle name=" 1" xfId="879" xr:uid="{00000000-0005-0000-0000-000000000000}"/>
    <cellStyle name="0.0" xfId="9" xr:uid="{00000000-0005-0000-0000-000001000000}"/>
    <cellStyle name="1. izcēlums" xfId="880" xr:uid="{00000000-0005-0000-0000-000002000000}"/>
    <cellStyle name="2. izcēlums 2" xfId="881" xr:uid="{00000000-0005-0000-0000-000003000000}"/>
    <cellStyle name="20% - Accent1 2" xfId="10" xr:uid="{00000000-0005-0000-0000-000004000000}"/>
    <cellStyle name="20% - Accent1 2 2" xfId="11" xr:uid="{00000000-0005-0000-0000-000005000000}"/>
    <cellStyle name="20% - Accent1 2 3" xfId="12" xr:uid="{00000000-0005-0000-0000-000006000000}"/>
    <cellStyle name="20% - Accent2 2" xfId="13" xr:uid="{00000000-0005-0000-0000-000007000000}"/>
    <cellStyle name="20% - Accent2 2 2" xfId="14" xr:uid="{00000000-0005-0000-0000-000008000000}"/>
    <cellStyle name="20% - Accent2 2 3" xfId="15" xr:uid="{00000000-0005-0000-0000-000009000000}"/>
    <cellStyle name="20% - Accent3 2" xfId="16" xr:uid="{00000000-0005-0000-0000-00000A000000}"/>
    <cellStyle name="20% - Accent3 2 2" xfId="17" xr:uid="{00000000-0005-0000-0000-00000B000000}"/>
    <cellStyle name="20% - Accent3 2 3" xfId="18" xr:uid="{00000000-0005-0000-0000-00000C000000}"/>
    <cellStyle name="20% - Accent4 2" xfId="19" xr:uid="{00000000-0005-0000-0000-00000D000000}"/>
    <cellStyle name="20% - Accent4 2 2" xfId="20" xr:uid="{00000000-0005-0000-0000-00000E000000}"/>
    <cellStyle name="20% - Accent4 2 3" xfId="21" xr:uid="{00000000-0005-0000-0000-00000F000000}"/>
    <cellStyle name="20% - Accent5 2" xfId="22" xr:uid="{00000000-0005-0000-0000-000010000000}"/>
    <cellStyle name="20% - Accent5 2 2" xfId="23" xr:uid="{00000000-0005-0000-0000-000011000000}"/>
    <cellStyle name="20% - Accent5 2 3" xfId="24" xr:uid="{00000000-0005-0000-0000-000012000000}"/>
    <cellStyle name="20% - Accent6 2" xfId="25" xr:uid="{00000000-0005-0000-0000-000013000000}"/>
    <cellStyle name="20% - Accent6 2 2" xfId="26" xr:uid="{00000000-0005-0000-0000-000014000000}"/>
    <cellStyle name="20% - Accent6 2 3" xfId="27" xr:uid="{00000000-0005-0000-0000-000015000000}"/>
    <cellStyle name="20% no 1. izcēluma" xfId="882" xr:uid="{00000000-0005-0000-0000-000016000000}"/>
    <cellStyle name="20% no 2. izcēluma" xfId="883" xr:uid="{00000000-0005-0000-0000-000017000000}"/>
    <cellStyle name="20% no 3. izcēluma" xfId="884" xr:uid="{00000000-0005-0000-0000-000018000000}"/>
    <cellStyle name="20% no 4. izcēluma" xfId="885" xr:uid="{00000000-0005-0000-0000-000019000000}"/>
    <cellStyle name="20% no 5. izcēluma" xfId="886" xr:uid="{00000000-0005-0000-0000-00001A000000}"/>
    <cellStyle name="20% no 6. izcēluma" xfId="887" xr:uid="{00000000-0005-0000-0000-00001B000000}"/>
    <cellStyle name="3. izcēlums  2" xfId="888" xr:uid="{00000000-0005-0000-0000-00001C000000}"/>
    <cellStyle name="4. izcēlums 2" xfId="889" xr:uid="{00000000-0005-0000-0000-00001D000000}"/>
    <cellStyle name="40% - Accent1 2" xfId="28" xr:uid="{00000000-0005-0000-0000-00001E000000}"/>
    <cellStyle name="40% - Accent1 2 2" xfId="29" xr:uid="{00000000-0005-0000-0000-00001F000000}"/>
    <cellStyle name="40% - Accent1 2 3" xfId="30" xr:uid="{00000000-0005-0000-0000-000020000000}"/>
    <cellStyle name="40% - Accent2 2" xfId="31" xr:uid="{00000000-0005-0000-0000-000021000000}"/>
    <cellStyle name="40% - Accent2 2 2" xfId="32" xr:uid="{00000000-0005-0000-0000-000022000000}"/>
    <cellStyle name="40% - Accent2 2 3" xfId="33" xr:uid="{00000000-0005-0000-0000-000023000000}"/>
    <cellStyle name="40% - Accent3 2" xfId="34" xr:uid="{00000000-0005-0000-0000-000024000000}"/>
    <cellStyle name="40% - Accent3 2 2" xfId="35" xr:uid="{00000000-0005-0000-0000-000025000000}"/>
    <cellStyle name="40% - Accent3 2 3" xfId="36" xr:uid="{00000000-0005-0000-0000-000026000000}"/>
    <cellStyle name="40% - Accent4 2" xfId="37" xr:uid="{00000000-0005-0000-0000-000027000000}"/>
    <cellStyle name="40% - Accent4 2 2" xfId="38" xr:uid="{00000000-0005-0000-0000-000028000000}"/>
    <cellStyle name="40% - Accent4 2 3" xfId="39" xr:uid="{00000000-0005-0000-0000-000029000000}"/>
    <cellStyle name="40% - Accent5 2" xfId="40" xr:uid="{00000000-0005-0000-0000-00002A000000}"/>
    <cellStyle name="40% - Accent5 2 2" xfId="41" xr:uid="{00000000-0005-0000-0000-00002B000000}"/>
    <cellStyle name="40% - Accent5 2 3" xfId="42" xr:uid="{00000000-0005-0000-0000-00002C000000}"/>
    <cellStyle name="40% - Accent6 2" xfId="43" xr:uid="{00000000-0005-0000-0000-00002D000000}"/>
    <cellStyle name="40% - Accent6 2 2" xfId="44" xr:uid="{00000000-0005-0000-0000-00002E000000}"/>
    <cellStyle name="40% - Accent6 2 3" xfId="45" xr:uid="{00000000-0005-0000-0000-00002F000000}"/>
    <cellStyle name="40% no 1. izcēluma" xfId="890" xr:uid="{00000000-0005-0000-0000-000030000000}"/>
    <cellStyle name="40% no 2. izcēluma" xfId="891" xr:uid="{00000000-0005-0000-0000-000031000000}"/>
    <cellStyle name="40% no 3. izcēluma" xfId="892" xr:uid="{00000000-0005-0000-0000-000032000000}"/>
    <cellStyle name="40% no 4. izcēluma" xfId="893" xr:uid="{00000000-0005-0000-0000-000033000000}"/>
    <cellStyle name="40% no 5. izcēluma" xfId="894" xr:uid="{00000000-0005-0000-0000-000034000000}"/>
    <cellStyle name="40% no 6. izcēluma" xfId="895" xr:uid="{00000000-0005-0000-0000-000035000000}"/>
    <cellStyle name="5. izcēlums 2" xfId="896" xr:uid="{00000000-0005-0000-0000-000036000000}"/>
    <cellStyle name="6. izcēlums 2" xfId="897" xr:uid="{00000000-0005-0000-0000-000037000000}"/>
    <cellStyle name="60% - Accent1 2" xfId="46" xr:uid="{00000000-0005-0000-0000-000038000000}"/>
    <cellStyle name="60% - Accent1 2 2" xfId="47" xr:uid="{00000000-0005-0000-0000-000039000000}"/>
    <cellStyle name="60% - Accent1 2 3" xfId="48" xr:uid="{00000000-0005-0000-0000-00003A000000}"/>
    <cellStyle name="60% - Accent2 2" xfId="49" xr:uid="{00000000-0005-0000-0000-00003B000000}"/>
    <cellStyle name="60% - Accent2 2 2" xfId="50" xr:uid="{00000000-0005-0000-0000-00003C000000}"/>
    <cellStyle name="60% - Accent2 2 3" xfId="51" xr:uid="{00000000-0005-0000-0000-00003D000000}"/>
    <cellStyle name="60% - Accent3 2" xfId="52" xr:uid="{00000000-0005-0000-0000-00003E000000}"/>
    <cellStyle name="60% - Accent3 2 2" xfId="53" xr:uid="{00000000-0005-0000-0000-00003F000000}"/>
    <cellStyle name="60% - Accent3 2 3" xfId="54" xr:uid="{00000000-0005-0000-0000-000040000000}"/>
    <cellStyle name="60% - Accent4 2" xfId="55" xr:uid="{00000000-0005-0000-0000-000041000000}"/>
    <cellStyle name="60% - Accent4 2 2" xfId="56" xr:uid="{00000000-0005-0000-0000-000042000000}"/>
    <cellStyle name="60% - Accent4 2 3" xfId="57" xr:uid="{00000000-0005-0000-0000-000043000000}"/>
    <cellStyle name="60% - Accent5 2" xfId="58" xr:uid="{00000000-0005-0000-0000-000044000000}"/>
    <cellStyle name="60% - Accent5 2 2" xfId="59" xr:uid="{00000000-0005-0000-0000-000045000000}"/>
    <cellStyle name="60% - Accent5 2 3" xfId="60" xr:uid="{00000000-0005-0000-0000-000046000000}"/>
    <cellStyle name="60% - Accent6 2" xfId="61" xr:uid="{00000000-0005-0000-0000-000047000000}"/>
    <cellStyle name="60% - Accent6 2 2" xfId="62" xr:uid="{00000000-0005-0000-0000-000048000000}"/>
    <cellStyle name="60% - Accent6 2 3" xfId="63" xr:uid="{00000000-0005-0000-0000-000049000000}"/>
    <cellStyle name="60% no 1. izcēluma" xfId="898" xr:uid="{00000000-0005-0000-0000-00004A000000}"/>
    <cellStyle name="60% no 2. izcēluma" xfId="899" xr:uid="{00000000-0005-0000-0000-00004B000000}"/>
    <cellStyle name="60% no 3. izcēluma" xfId="900" xr:uid="{00000000-0005-0000-0000-00004C000000}"/>
    <cellStyle name="60% no 4. izcēluma" xfId="901" xr:uid="{00000000-0005-0000-0000-00004D000000}"/>
    <cellStyle name="60% no 5. izcēluma" xfId="902" xr:uid="{00000000-0005-0000-0000-00004E000000}"/>
    <cellStyle name="60% no 6. izcēluma" xfId="903" xr:uid="{00000000-0005-0000-0000-00004F000000}"/>
    <cellStyle name="Accent1 - 20%" xfId="64" xr:uid="{00000000-0005-0000-0000-000050000000}"/>
    <cellStyle name="Accent1 - 20% 2" xfId="65" xr:uid="{00000000-0005-0000-0000-000051000000}"/>
    <cellStyle name="Accent1 - 40%" xfId="66" xr:uid="{00000000-0005-0000-0000-000052000000}"/>
    <cellStyle name="Accent1 - 40% 2" xfId="67" xr:uid="{00000000-0005-0000-0000-000053000000}"/>
    <cellStyle name="Accent1 - 60%" xfId="68" xr:uid="{00000000-0005-0000-0000-000054000000}"/>
    <cellStyle name="Accent1 - 60% 2" xfId="69" xr:uid="{00000000-0005-0000-0000-000055000000}"/>
    <cellStyle name="Accent1 10" xfId="70" xr:uid="{00000000-0005-0000-0000-000056000000}"/>
    <cellStyle name="Accent1 11" xfId="71" xr:uid="{00000000-0005-0000-0000-000057000000}"/>
    <cellStyle name="Accent1 12" xfId="72" xr:uid="{00000000-0005-0000-0000-000058000000}"/>
    <cellStyle name="Accent1 13" xfId="73" xr:uid="{00000000-0005-0000-0000-000059000000}"/>
    <cellStyle name="Accent1 14" xfId="74" xr:uid="{00000000-0005-0000-0000-00005A000000}"/>
    <cellStyle name="Accent1 15" xfId="75" xr:uid="{00000000-0005-0000-0000-00005B000000}"/>
    <cellStyle name="Accent1 16" xfId="76" xr:uid="{00000000-0005-0000-0000-00005C000000}"/>
    <cellStyle name="Accent1 17" xfId="77" xr:uid="{00000000-0005-0000-0000-00005D000000}"/>
    <cellStyle name="Accent1 18" xfId="78" xr:uid="{00000000-0005-0000-0000-00005E000000}"/>
    <cellStyle name="Accent1 19" xfId="79" xr:uid="{00000000-0005-0000-0000-00005F000000}"/>
    <cellStyle name="Accent1 2" xfId="80" xr:uid="{00000000-0005-0000-0000-000060000000}"/>
    <cellStyle name="Accent1 20" xfId="81" xr:uid="{00000000-0005-0000-0000-000061000000}"/>
    <cellStyle name="Accent1 21" xfId="82" xr:uid="{00000000-0005-0000-0000-000062000000}"/>
    <cellStyle name="Accent1 22" xfId="83" xr:uid="{00000000-0005-0000-0000-000063000000}"/>
    <cellStyle name="Accent1 23" xfId="84" xr:uid="{00000000-0005-0000-0000-000064000000}"/>
    <cellStyle name="Accent1 24" xfId="85" xr:uid="{00000000-0005-0000-0000-000065000000}"/>
    <cellStyle name="Accent1 25" xfId="86" xr:uid="{00000000-0005-0000-0000-000066000000}"/>
    <cellStyle name="Accent1 26" xfId="87" xr:uid="{00000000-0005-0000-0000-000067000000}"/>
    <cellStyle name="Accent1 27" xfId="88" xr:uid="{00000000-0005-0000-0000-000068000000}"/>
    <cellStyle name="Accent1 28" xfId="89" xr:uid="{00000000-0005-0000-0000-000069000000}"/>
    <cellStyle name="Accent1 29" xfId="90" xr:uid="{00000000-0005-0000-0000-00006A000000}"/>
    <cellStyle name="Accent1 3" xfId="91" xr:uid="{00000000-0005-0000-0000-00006B000000}"/>
    <cellStyle name="Accent1 30" xfId="92" xr:uid="{00000000-0005-0000-0000-00006C000000}"/>
    <cellStyle name="Accent1 31" xfId="93" xr:uid="{00000000-0005-0000-0000-00006D000000}"/>
    <cellStyle name="Accent1 32" xfId="94" xr:uid="{00000000-0005-0000-0000-00006E000000}"/>
    <cellStyle name="Accent1 33" xfId="95" xr:uid="{00000000-0005-0000-0000-00006F000000}"/>
    <cellStyle name="Accent1 34" xfId="96" xr:uid="{00000000-0005-0000-0000-000070000000}"/>
    <cellStyle name="Accent1 35" xfId="97" xr:uid="{00000000-0005-0000-0000-000071000000}"/>
    <cellStyle name="Accent1 36" xfId="98" xr:uid="{00000000-0005-0000-0000-000072000000}"/>
    <cellStyle name="Accent1 37" xfId="99" xr:uid="{00000000-0005-0000-0000-000073000000}"/>
    <cellStyle name="Accent1 38" xfId="100" xr:uid="{00000000-0005-0000-0000-000074000000}"/>
    <cellStyle name="Accent1 39" xfId="101" xr:uid="{00000000-0005-0000-0000-000075000000}"/>
    <cellStyle name="Accent1 4" xfId="102" xr:uid="{00000000-0005-0000-0000-000076000000}"/>
    <cellStyle name="Accent1 40" xfId="103" xr:uid="{00000000-0005-0000-0000-000077000000}"/>
    <cellStyle name="Accent1 41" xfId="104" xr:uid="{00000000-0005-0000-0000-000078000000}"/>
    <cellStyle name="Accent1 42" xfId="105" xr:uid="{00000000-0005-0000-0000-000079000000}"/>
    <cellStyle name="Accent1 43" xfId="106" xr:uid="{00000000-0005-0000-0000-00007A000000}"/>
    <cellStyle name="Accent1 44" xfId="107" xr:uid="{00000000-0005-0000-0000-00007B000000}"/>
    <cellStyle name="Accent1 45" xfId="108" xr:uid="{00000000-0005-0000-0000-00007C000000}"/>
    <cellStyle name="Accent1 46" xfId="109" xr:uid="{00000000-0005-0000-0000-00007D000000}"/>
    <cellStyle name="Accent1 47" xfId="971" xr:uid="{C714A895-F833-43E4-9EAD-295D579E6D89}"/>
    <cellStyle name="Accent1 48" xfId="1015" xr:uid="{1AFAF4FE-F068-4A84-BE64-0103DDD0C3FC}"/>
    <cellStyle name="Accent1 5" xfId="110" xr:uid="{00000000-0005-0000-0000-00007E000000}"/>
    <cellStyle name="Accent1 6" xfId="111" xr:uid="{00000000-0005-0000-0000-00007F000000}"/>
    <cellStyle name="Accent1 7" xfId="112" xr:uid="{00000000-0005-0000-0000-000080000000}"/>
    <cellStyle name="Accent1 8" xfId="113" xr:uid="{00000000-0005-0000-0000-000081000000}"/>
    <cellStyle name="Accent1 9" xfId="114" xr:uid="{00000000-0005-0000-0000-000082000000}"/>
    <cellStyle name="Accent2 - 20%" xfId="115" xr:uid="{00000000-0005-0000-0000-000083000000}"/>
    <cellStyle name="Accent2 - 20% 2" xfId="116" xr:uid="{00000000-0005-0000-0000-000084000000}"/>
    <cellStyle name="Accent2 - 40%" xfId="117" xr:uid="{00000000-0005-0000-0000-000085000000}"/>
    <cellStyle name="Accent2 - 40% 2" xfId="118" xr:uid="{00000000-0005-0000-0000-000086000000}"/>
    <cellStyle name="Accent2 - 60%" xfId="119" xr:uid="{00000000-0005-0000-0000-000087000000}"/>
    <cellStyle name="Accent2 - 60% 2" xfId="120" xr:uid="{00000000-0005-0000-0000-000088000000}"/>
    <cellStyle name="Accent2 10" xfId="121" xr:uid="{00000000-0005-0000-0000-000089000000}"/>
    <cellStyle name="Accent2 11" xfId="122" xr:uid="{00000000-0005-0000-0000-00008A000000}"/>
    <cellStyle name="Accent2 12" xfId="123" xr:uid="{00000000-0005-0000-0000-00008B000000}"/>
    <cellStyle name="Accent2 13" xfId="124" xr:uid="{00000000-0005-0000-0000-00008C000000}"/>
    <cellStyle name="Accent2 14" xfId="125" xr:uid="{00000000-0005-0000-0000-00008D000000}"/>
    <cellStyle name="Accent2 15" xfId="126" xr:uid="{00000000-0005-0000-0000-00008E000000}"/>
    <cellStyle name="Accent2 16" xfId="127" xr:uid="{00000000-0005-0000-0000-00008F000000}"/>
    <cellStyle name="Accent2 17" xfId="128" xr:uid="{00000000-0005-0000-0000-000090000000}"/>
    <cellStyle name="Accent2 18" xfId="129" xr:uid="{00000000-0005-0000-0000-000091000000}"/>
    <cellStyle name="Accent2 19" xfId="130" xr:uid="{00000000-0005-0000-0000-000092000000}"/>
    <cellStyle name="Accent2 2" xfId="131" xr:uid="{00000000-0005-0000-0000-000093000000}"/>
    <cellStyle name="Accent2 20" xfId="132" xr:uid="{00000000-0005-0000-0000-000094000000}"/>
    <cellStyle name="Accent2 21" xfId="133" xr:uid="{00000000-0005-0000-0000-000095000000}"/>
    <cellStyle name="Accent2 22" xfId="134" xr:uid="{00000000-0005-0000-0000-000096000000}"/>
    <cellStyle name="Accent2 23" xfId="135" xr:uid="{00000000-0005-0000-0000-000097000000}"/>
    <cellStyle name="Accent2 24" xfId="136" xr:uid="{00000000-0005-0000-0000-000098000000}"/>
    <cellStyle name="Accent2 25" xfId="137" xr:uid="{00000000-0005-0000-0000-000099000000}"/>
    <cellStyle name="Accent2 26" xfId="138" xr:uid="{00000000-0005-0000-0000-00009A000000}"/>
    <cellStyle name="Accent2 27" xfId="139" xr:uid="{00000000-0005-0000-0000-00009B000000}"/>
    <cellStyle name="Accent2 28" xfId="140" xr:uid="{00000000-0005-0000-0000-00009C000000}"/>
    <cellStyle name="Accent2 29" xfId="141" xr:uid="{00000000-0005-0000-0000-00009D000000}"/>
    <cellStyle name="Accent2 3" xfId="142" xr:uid="{00000000-0005-0000-0000-00009E000000}"/>
    <cellStyle name="Accent2 30" xfId="143" xr:uid="{00000000-0005-0000-0000-00009F000000}"/>
    <cellStyle name="Accent2 31" xfId="144" xr:uid="{00000000-0005-0000-0000-0000A0000000}"/>
    <cellStyle name="Accent2 32" xfId="145" xr:uid="{00000000-0005-0000-0000-0000A1000000}"/>
    <cellStyle name="Accent2 33" xfId="146" xr:uid="{00000000-0005-0000-0000-0000A2000000}"/>
    <cellStyle name="Accent2 34" xfId="147" xr:uid="{00000000-0005-0000-0000-0000A3000000}"/>
    <cellStyle name="Accent2 35" xfId="148" xr:uid="{00000000-0005-0000-0000-0000A4000000}"/>
    <cellStyle name="Accent2 36" xfId="149" xr:uid="{00000000-0005-0000-0000-0000A5000000}"/>
    <cellStyle name="Accent2 37" xfId="150" xr:uid="{00000000-0005-0000-0000-0000A6000000}"/>
    <cellStyle name="Accent2 38" xfId="151" xr:uid="{00000000-0005-0000-0000-0000A7000000}"/>
    <cellStyle name="Accent2 39" xfId="152" xr:uid="{00000000-0005-0000-0000-0000A8000000}"/>
    <cellStyle name="Accent2 4" xfId="153" xr:uid="{00000000-0005-0000-0000-0000A9000000}"/>
    <cellStyle name="Accent2 40" xfId="154" xr:uid="{00000000-0005-0000-0000-0000AA000000}"/>
    <cellStyle name="Accent2 41" xfId="155" xr:uid="{00000000-0005-0000-0000-0000AB000000}"/>
    <cellStyle name="Accent2 42" xfId="156" xr:uid="{00000000-0005-0000-0000-0000AC000000}"/>
    <cellStyle name="Accent2 43" xfId="157" xr:uid="{00000000-0005-0000-0000-0000AD000000}"/>
    <cellStyle name="Accent2 44" xfId="158" xr:uid="{00000000-0005-0000-0000-0000AE000000}"/>
    <cellStyle name="Accent2 45" xfId="159" xr:uid="{00000000-0005-0000-0000-0000AF000000}"/>
    <cellStyle name="Accent2 46" xfId="160" xr:uid="{00000000-0005-0000-0000-0000B0000000}"/>
    <cellStyle name="Accent2 47" xfId="972" xr:uid="{6AF2A33B-D5E7-42B5-A2F5-2C324B905218}"/>
    <cellStyle name="Accent2 48" xfId="1005" xr:uid="{50ECC22F-61EA-47FC-A683-F49CA23EB33E}"/>
    <cellStyle name="Accent2 5" xfId="161" xr:uid="{00000000-0005-0000-0000-0000B1000000}"/>
    <cellStyle name="Accent2 6" xfId="162" xr:uid="{00000000-0005-0000-0000-0000B2000000}"/>
    <cellStyle name="Accent2 7" xfId="163" xr:uid="{00000000-0005-0000-0000-0000B3000000}"/>
    <cellStyle name="Accent2 8" xfId="164" xr:uid="{00000000-0005-0000-0000-0000B4000000}"/>
    <cellStyle name="Accent2 9" xfId="165" xr:uid="{00000000-0005-0000-0000-0000B5000000}"/>
    <cellStyle name="Accent3 - 20%" xfId="166" xr:uid="{00000000-0005-0000-0000-0000B6000000}"/>
    <cellStyle name="Accent3 - 20% 2" xfId="167" xr:uid="{00000000-0005-0000-0000-0000B7000000}"/>
    <cellStyle name="Accent3 - 40%" xfId="168" xr:uid="{00000000-0005-0000-0000-0000B8000000}"/>
    <cellStyle name="Accent3 - 40% 2" xfId="169" xr:uid="{00000000-0005-0000-0000-0000B9000000}"/>
    <cellStyle name="Accent3 - 60%" xfId="170" xr:uid="{00000000-0005-0000-0000-0000BA000000}"/>
    <cellStyle name="Accent3 - 60% 2" xfId="171" xr:uid="{00000000-0005-0000-0000-0000BB000000}"/>
    <cellStyle name="Accent3 10" xfId="172" xr:uid="{00000000-0005-0000-0000-0000BC000000}"/>
    <cellStyle name="Accent3 11" xfId="173" xr:uid="{00000000-0005-0000-0000-0000BD000000}"/>
    <cellStyle name="Accent3 12" xfId="174" xr:uid="{00000000-0005-0000-0000-0000BE000000}"/>
    <cellStyle name="Accent3 13" xfId="175" xr:uid="{00000000-0005-0000-0000-0000BF000000}"/>
    <cellStyle name="Accent3 14" xfId="176" xr:uid="{00000000-0005-0000-0000-0000C0000000}"/>
    <cellStyle name="Accent3 15" xfId="177" xr:uid="{00000000-0005-0000-0000-0000C1000000}"/>
    <cellStyle name="Accent3 16" xfId="178" xr:uid="{00000000-0005-0000-0000-0000C2000000}"/>
    <cellStyle name="Accent3 17" xfId="179" xr:uid="{00000000-0005-0000-0000-0000C3000000}"/>
    <cellStyle name="Accent3 18" xfId="180" xr:uid="{00000000-0005-0000-0000-0000C4000000}"/>
    <cellStyle name="Accent3 19" xfId="181" xr:uid="{00000000-0005-0000-0000-0000C5000000}"/>
    <cellStyle name="Accent3 2" xfId="182" xr:uid="{00000000-0005-0000-0000-0000C6000000}"/>
    <cellStyle name="Accent3 2 2" xfId="183" xr:uid="{00000000-0005-0000-0000-0000C7000000}"/>
    <cellStyle name="Accent3 2 3" xfId="184" xr:uid="{00000000-0005-0000-0000-0000C8000000}"/>
    <cellStyle name="Accent3 20" xfId="185" xr:uid="{00000000-0005-0000-0000-0000C9000000}"/>
    <cellStyle name="Accent3 21" xfId="186" xr:uid="{00000000-0005-0000-0000-0000CA000000}"/>
    <cellStyle name="Accent3 22" xfId="187" xr:uid="{00000000-0005-0000-0000-0000CB000000}"/>
    <cellStyle name="Accent3 23" xfId="188" xr:uid="{00000000-0005-0000-0000-0000CC000000}"/>
    <cellStyle name="Accent3 24" xfId="189" xr:uid="{00000000-0005-0000-0000-0000CD000000}"/>
    <cellStyle name="Accent3 25" xfId="190" xr:uid="{00000000-0005-0000-0000-0000CE000000}"/>
    <cellStyle name="Accent3 26" xfId="191" xr:uid="{00000000-0005-0000-0000-0000CF000000}"/>
    <cellStyle name="Accent3 27" xfId="192" xr:uid="{00000000-0005-0000-0000-0000D0000000}"/>
    <cellStyle name="Accent3 28" xfId="193" xr:uid="{00000000-0005-0000-0000-0000D1000000}"/>
    <cellStyle name="Accent3 29" xfId="194" xr:uid="{00000000-0005-0000-0000-0000D2000000}"/>
    <cellStyle name="Accent3 3" xfId="195" xr:uid="{00000000-0005-0000-0000-0000D3000000}"/>
    <cellStyle name="Accent3 30" xfId="196" xr:uid="{00000000-0005-0000-0000-0000D4000000}"/>
    <cellStyle name="Accent3 31" xfId="197" xr:uid="{00000000-0005-0000-0000-0000D5000000}"/>
    <cellStyle name="Accent3 32" xfId="198" xr:uid="{00000000-0005-0000-0000-0000D6000000}"/>
    <cellStyle name="Accent3 33" xfId="199" xr:uid="{00000000-0005-0000-0000-0000D7000000}"/>
    <cellStyle name="Accent3 34" xfId="200" xr:uid="{00000000-0005-0000-0000-0000D8000000}"/>
    <cellStyle name="Accent3 35" xfId="201" xr:uid="{00000000-0005-0000-0000-0000D9000000}"/>
    <cellStyle name="Accent3 36" xfId="202" xr:uid="{00000000-0005-0000-0000-0000DA000000}"/>
    <cellStyle name="Accent3 37" xfId="203" xr:uid="{00000000-0005-0000-0000-0000DB000000}"/>
    <cellStyle name="Accent3 38" xfId="204" xr:uid="{00000000-0005-0000-0000-0000DC000000}"/>
    <cellStyle name="Accent3 39" xfId="205" xr:uid="{00000000-0005-0000-0000-0000DD000000}"/>
    <cellStyle name="Accent3 4" xfId="206" xr:uid="{00000000-0005-0000-0000-0000DE000000}"/>
    <cellStyle name="Accent3 4 2" xfId="950" xr:uid="{00000000-0005-0000-0000-0000DF000000}"/>
    <cellStyle name="Accent3 40" xfId="207" xr:uid="{00000000-0005-0000-0000-0000E0000000}"/>
    <cellStyle name="Accent3 41" xfId="208" xr:uid="{00000000-0005-0000-0000-0000E1000000}"/>
    <cellStyle name="Accent3 42" xfId="209" xr:uid="{00000000-0005-0000-0000-0000E2000000}"/>
    <cellStyle name="Accent3 43" xfId="210" xr:uid="{00000000-0005-0000-0000-0000E3000000}"/>
    <cellStyle name="Accent3 44" xfId="211" xr:uid="{00000000-0005-0000-0000-0000E4000000}"/>
    <cellStyle name="Accent3 45" xfId="212" xr:uid="{00000000-0005-0000-0000-0000E5000000}"/>
    <cellStyle name="Accent3 46" xfId="213" xr:uid="{00000000-0005-0000-0000-0000E6000000}"/>
    <cellStyle name="Accent3 47" xfId="973" xr:uid="{CCFA24A4-98DB-4B7D-8F81-02A9D958FA17}"/>
    <cellStyle name="Accent3 48" xfId="997" xr:uid="{7FE5A31C-2259-416B-8398-6BC1E3ECC8D4}"/>
    <cellStyle name="Accent3 5" xfId="214" xr:uid="{00000000-0005-0000-0000-0000E7000000}"/>
    <cellStyle name="Accent3 6" xfId="215" xr:uid="{00000000-0005-0000-0000-0000E8000000}"/>
    <cellStyle name="Accent3 7" xfId="216" xr:uid="{00000000-0005-0000-0000-0000E9000000}"/>
    <cellStyle name="Accent3 8" xfId="217" xr:uid="{00000000-0005-0000-0000-0000EA000000}"/>
    <cellStyle name="Accent3 9" xfId="218" xr:uid="{00000000-0005-0000-0000-0000EB000000}"/>
    <cellStyle name="Accent4 - 20%" xfId="219" xr:uid="{00000000-0005-0000-0000-0000EC000000}"/>
    <cellStyle name="Accent4 - 20% 2" xfId="220" xr:uid="{00000000-0005-0000-0000-0000ED000000}"/>
    <cellStyle name="Accent4 - 40%" xfId="221" xr:uid="{00000000-0005-0000-0000-0000EE000000}"/>
    <cellStyle name="Accent4 - 40% 2" xfId="222" xr:uid="{00000000-0005-0000-0000-0000EF000000}"/>
    <cellStyle name="Accent4 - 60%" xfId="223" xr:uid="{00000000-0005-0000-0000-0000F0000000}"/>
    <cellStyle name="Accent4 - 60% 2" xfId="224" xr:uid="{00000000-0005-0000-0000-0000F1000000}"/>
    <cellStyle name="Accent4 10" xfId="225" xr:uid="{00000000-0005-0000-0000-0000F2000000}"/>
    <cellStyle name="Accent4 11" xfId="226" xr:uid="{00000000-0005-0000-0000-0000F3000000}"/>
    <cellStyle name="Accent4 12" xfId="227" xr:uid="{00000000-0005-0000-0000-0000F4000000}"/>
    <cellStyle name="Accent4 13" xfId="228" xr:uid="{00000000-0005-0000-0000-0000F5000000}"/>
    <cellStyle name="Accent4 14" xfId="229" xr:uid="{00000000-0005-0000-0000-0000F6000000}"/>
    <cellStyle name="Accent4 15" xfId="230" xr:uid="{00000000-0005-0000-0000-0000F7000000}"/>
    <cellStyle name="Accent4 16" xfId="231" xr:uid="{00000000-0005-0000-0000-0000F8000000}"/>
    <cellStyle name="Accent4 17" xfId="232" xr:uid="{00000000-0005-0000-0000-0000F9000000}"/>
    <cellStyle name="Accent4 18" xfId="233" xr:uid="{00000000-0005-0000-0000-0000FA000000}"/>
    <cellStyle name="Accent4 19" xfId="234" xr:uid="{00000000-0005-0000-0000-0000FB000000}"/>
    <cellStyle name="Accent4 2" xfId="235" xr:uid="{00000000-0005-0000-0000-0000FC000000}"/>
    <cellStyle name="Accent4 2 2" xfId="236" xr:uid="{00000000-0005-0000-0000-0000FD000000}"/>
    <cellStyle name="Accent4 2 3" xfId="237" xr:uid="{00000000-0005-0000-0000-0000FE000000}"/>
    <cellStyle name="Accent4 20" xfId="238" xr:uid="{00000000-0005-0000-0000-0000FF000000}"/>
    <cellStyle name="Accent4 21" xfId="239" xr:uid="{00000000-0005-0000-0000-000000010000}"/>
    <cellStyle name="Accent4 22" xfId="240" xr:uid="{00000000-0005-0000-0000-000001010000}"/>
    <cellStyle name="Accent4 23" xfId="241" xr:uid="{00000000-0005-0000-0000-000002010000}"/>
    <cellStyle name="Accent4 24" xfId="242" xr:uid="{00000000-0005-0000-0000-000003010000}"/>
    <cellStyle name="Accent4 25" xfId="243" xr:uid="{00000000-0005-0000-0000-000004010000}"/>
    <cellStyle name="Accent4 26" xfId="244" xr:uid="{00000000-0005-0000-0000-000005010000}"/>
    <cellStyle name="Accent4 27" xfId="245" xr:uid="{00000000-0005-0000-0000-000006010000}"/>
    <cellStyle name="Accent4 28" xfId="246" xr:uid="{00000000-0005-0000-0000-000007010000}"/>
    <cellStyle name="Accent4 29" xfId="247" xr:uid="{00000000-0005-0000-0000-000008010000}"/>
    <cellStyle name="Accent4 3" xfId="248" xr:uid="{00000000-0005-0000-0000-000009010000}"/>
    <cellStyle name="Accent4 30" xfId="249" xr:uid="{00000000-0005-0000-0000-00000A010000}"/>
    <cellStyle name="Accent4 31" xfId="250" xr:uid="{00000000-0005-0000-0000-00000B010000}"/>
    <cellStyle name="Accent4 32" xfId="251" xr:uid="{00000000-0005-0000-0000-00000C010000}"/>
    <cellStyle name="Accent4 33" xfId="252" xr:uid="{00000000-0005-0000-0000-00000D010000}"/>
    <cellStyle name="Accent4 34" xfId="253" xr:uid="{00000000-0005-0000-0000-00000E010000}"/>
    <cellStyle name="Accent4 35" xfId="254" xr:uid="{00000000-0005-0000-0000-00000F010000}"/>
    <cellStyle name="Accent4 36" xfId="255" xr:uid="{00000000-0005-0000-0000-000010010000}"/>
    <cellStyle name="Accent4 37" xfId="256" xr:uid="{00000000-0005-0000-0000-000011010000}"/>
    <cellStyle name="Accent4 38" xfId="257" xr:uid="{00000000-0005-0000-0000-000012010000}"/>
    <cellStyle name="Accent4 39" xfId="258" xr:uid="{00000000-0005-0000-0000-000013010000}"/>
    <cellStyle name="Accent4 4" xfId="259" xr:uid="{00000000-0005-0000-0000-000014010000}"/>
    <cellStyle name="Accent4 4 2" xfId="951" xr:uid="{00000000-0005-0000-0000-000015010000}"/>
    <cellStyle name="Accent4 40" xfId="260" xr:uid="{00000000-0005-0000-0000-000016010000}"/>
    <cellStyle name="Accent4 41" xfId="261" xr:uid="{00000000-0005-0000-0000-000017010000}"/>
    <cellStyle name="Accent4 42" xfId="262" xr:uid="{00000000-0005-0000-0000-000018010000}"/>
    <cellStyle name="Accent4 43" xfId="263" xr:uid="{00000000-0005-0000-0000-000019010000}"/>
    <cellStyle name="Accent4 44" xfId="264" xr:uid="{00000000-0005-0000-0000-00001A010000}"/>
    <cellStyle name="Accent4 45" xfId="265" xr:uid="{00000000-0005-0000-0000-00001B010000}"/>
    <cellStyle name="Accent4 46" xfId="266" xr:uid="{00000000-0005-0000-0000-00001C010000}"/>
    <cellStyle name="Accent4 47" xfId="974" xr:uid="{93DA4422-C918-461A-9020-E1B3AF558638}"/>
    <cellStyle name="Accent4 48" xfId="1017" xr:uid="{5CA518E9-0626-4AEF-99EB-C6D9DBB7D890}"/>
    <cellStyle name="Accent4 5" xfId="267" xr:uid="{00000000-0005-0000-0000-00001D010000}"/>
    <cellStyle name="Accent4 6" xfId="268" xr:uid="{00000000-0005-0000-0000-00001E010000}"/>
    <cellStyle name="Accent4 7" xfId="269" xr:uid="{00000000-0005-0000-0000-00001F010000}"/>
    <cellStyle name="Accent4 8" xfId="270" xr:uid="{00000000-0005-0000-0000-000020010000}"/>
    <cellStyle name="Accent4 9" xfId="271" xr:uid="{00000000-0005-0000-0000-000021010000}"/>
    <cellStyle name="Accent5 - 20%" xfId="272" xr:uid="{00000000-0005-0000-0000-000022010000}"/>
    <cellStyle name="Accent5 - 20% 2" xfId="273" xr:uid="{00000000-0005-0000-0000-000023010000}"/>
    <cellStyle name="Accent5 - 40%" xfId="274" xr:uid="{00000000-0005-0000-0000-000024010000}"/>
    <cellStyle name="Accent5 - 60%" xfId="275" xr:uid="{00000000-0005-0000-0000-000025010000}"/>
    <cellStyle name="Accent5 - 60% 2" xfId="276" xr:uid="{00000000-0005-0000-0000-000026010000}"/>
    <cellStyle name="Accent5 10" xfId="277" xr:uid="{00000000-0005-0000-0000-000027010000}"/>
    <cellStyle name="Accent5 11" xfId="278" xr:uid="{00000000-0005-0000-0000-000028010000}"/>
    <cellStyle name="Accent5 12" xfId="279" xr:uid="{00000000-0005-0000-0000-000029010000}"/>
    <cellStyle name="Accent5 13" xfId="280" xr:uid="{00000000-0005-0000-0000-00002A010000}"/>
    <cellStyle name="Accent5 14" xfId="281" xr:uid="{00000000-0005-0000-0000-00002B010000}"/>
    <cellStyle name="Accent5 15" xfId="282" xr:uid="{00000000-0005-0000-0000-00002C010000}"/>
    <cellStyle name="Accent5 16" xfId="283" xr:uid="{00000000-0005-0000-0000-00002D010000}"/>
    <cellStyle name="Accent5 17" xfId="284" xr:uid="{00000000-0005-0000-0000-00002E010000}"/>
    <cellStyle name="Accent5 18" xfId="285" xr:uid="{00000000-0005-0000-0000-00002F010000}"/>
    <cellStyle name="Accent5 19" xfId="286" xr:uid="{00000000-0005-0000-0000-000030010000}"/>
    <cellStyle name="Accent5 2" xfId="287" xr:uid="{00000000-0005-0000-0000-000031010000}"/>
    <cellStyle name="Accent5 2 2" xfId="288" xr:uid="{00000000-0005-0000-0000-000032010000}"/>
    <cellStyle name="Accent5 2 3" xfId="289" xr:uid="{00000000-0005-0000-0000-000033010000}"/>
    <cellStyle name="Accent5 20" xfId="290" xr:uid="{00000000-0005-0000-0000-000034010000}"/>
    <cellStyle name="Accent5 21" xfId="291" xr:uid="{00000000-0005-0000-0000-000035010000}"/>
    <cellStyle name="Accent5 22" xfId="292" xr:uid="{00000000-0005-0000-0000-000036010000}"/>
    <cellStyle name="Accent5 23" xfId="293" xr:uid="{00000000-0005-0000-0000-000037010000}"/>
    <cellStyle name="Accent5 24" xfId="294" xr:uid="{00000000-0005-0000-0000-000038010000}"/>
    <cellStyle name="Accent5 25" xfId="295" xr:uid="{00000000-0005-0000-0000-000039010000}"/>
    <cellStyle name="Accent5 26" xfId="296" xr:uid="{00000000-0005-0000-0000-00003A010000}"/>
    <cellStyle name="Accent5 27" xfId="297" xr:uid="{00000000-0005-0000-0000-00003B010000}"/>
    <cellStyle name="Accent5 28" xfId="298" xr:uid="{00000000-0005-0000-0000-00003C010000}"/>
    <cellStyle name="Accent5 29" xfId="299" xr:uid="{00000000-0005-0000-0000-00003D010000}"/>
    <cellStyle name="Accent5 3" xfId="300" xr:uid="{00000000-0005-0000-0000-00003E010000}"/>
    <cellStyle name="Accent5 30" xfId="301" xr:uid="{00000000-0005-0000-0000-00003F010000}"/>
    <cellStyle name="Accent5 31" xfId="302" xr:uid="{00000000-0005-0000-0000-000040010000}"/>
    <cellStyle name="Accent5 32" xfId="303" xr:uid="{00000000-0005-0000-0000-000041010000}"/>
    <cellStyle name="Accent5 33" xfId="304" xr:uid="{00000000-0005-0000-0000-000042010000}"/>
    <cellStyle name="Accent5 34" xfId="305" xr:uid="{00000000-0005-0000-0000-000043010000}"/>
    <cellStyle name="Accent5 35" xfId="306" xr:uid="{00000000-0005-0000-0000-000044010000}"/>
    <cellStyle name="Accent5 36" xfId="307" xr:uid="{00000000-0005-0000-0000-000045010000}"/>
    <cellStyle name="Accent5 37" xfId="308" xr:uid="{00000000-0005-0000-0000-000046010000}"/>
    <cellStyle name="Accent5 38" xfId="309" xr:uid="{00000000-0005-0000-0000-000047010000}"/>
    <cellStyle name="Accent5 39" xfId="310" xr:uid="{00000000-0005-0000-0000-000048010000}"/>
    <cellStyle name="Accent5 4" xfId="311" xr:uid="{00000000-0005-0000-0000-000049010000}"/>
    <cellStyle name="Accent5 4 2" xfId="952" xr:uid="{00000000-0005-0000-0000-00004A010000}"/>
    <cellStyle name="Accent5 40" xfId="312" xr:uid="{00000000-0005-0000-0000-00004B010000}"/>
    <cellStyle name="Accent5 41" xfId="313" xr:uid="{00000000-0005-0000-0000-00004C010000}"/>
    <cellStyle name="Accent5 42" xfId="314" xr:uid="{00000000-0005-0000-0000-00004D010000}"/>
    <cellStyle name="Accent5 43" xfId="315" xr:uid="{00000000-0005-0000-0000-00004E010000}"/>
    <cellStyle name="Accent5 44" xfId="316" xr:uid="{00000000-0005-0000-0000-00004F010000}"/>
    <cellStyle name="Accent5 45" xfId="317" xr:uid="{00000000-0005-0000-0000-000050010000}"/>
    <cellStyle name="Accent5 46" xfId="318" xr:uid="{00000000-0005-0000-0000-000051010000}"/>
    <cellStyle name="Accent5 47" xfId="975" xr:uid="{19A86E1A-E5A6-4C07-8B05-B6A31EC7FF88}"/>
    <cellStyle name="Accent5 48" xfId="979" xr:uid="{AFE42390-DF71-4CD5-94AA-7C1DC6EE21CD}"/>
    <cellStyle name="Accent5 5" xfId="319" xr:uid="{00000000-0005-0000-0000-000052010000}"/>
    <cellStyle name="Accent5 6" xfId="320" xr:uid="{00000000-0005-0000-0000-000053010000}"/>
    <cellStyle name="Accent5 7" xfId="321" xr:uid="{00000000-0005-0000-0000-000054010000}"/>
    <cellStyle name="Accent5 8" xfId="322" xr:uid="{00000000-0005-0000-0000-000055010000}"/>
    <cellStyle name="Accent5 9" xfId="323" xr:uid="{00000000-0005-0000-0000-000056010000}"/>
    <cellStyle name="Accent6 - 20%" xfId="324" xr:uid="{00000000-0005-0000-0000-000057010000}"/>
    <cellStyle name="Accent6 - 40%" xfId="325" xr:uid="{00000000-0005-0000-0000-000058010000}"/>
    <cellStyle name="Accent6 - 40% 2" xfId="326" xr:uid="{00000000-0005-0000-0000-000059010000}"/>
    <cellStyle name="Accent6 - 60%" xfId="327" xr:uid="{00000000-0005-0000-0000-00005A010000}"/>
    <cellStyle name="Accent6 - 60% 2" xfId="328" xr:uid="{00000000-0005-0000-0000-00005B010000}"/>
    <cellStyle name="Accent6 10" xfId="329" xr:uid="{00000000-0005-0000-0000-00005C010000}"/>
    <cellStyle name="Accent6 11" xfId="330" xr:uid="{00000000-0005-0000-0000-00005D010000}"/>
    <cellStyle name="Accent6 12" xfId="331" xr:uid="{00000000-0005-0000-0000-00005E010000}"/>
    <cellStyle name="Accent6 13" xfId="332" xr:uid="{00000000-0005-0000-0000-00005F010000}"/>
    <cellStyle name="Accent6 14" xfId="333" xr:uid="{00000000-0005-0000-0000-000060010000}"/>
    <cellStyle name="Accent6 15" xfId="334" xr:uid="{00000000-0005-0000-0000-000061010000}"/>
    <cellStyle name="Accent6 16" xfId="335" xr:uid="{00000000-0005-0000-0000-000062010000}"/>
    <cellStyle name="Accent6 17" xfId="336" xr:uid="{00000000-0005-0000-0000-000063010000}"/>
    <cellStyle name="Accent6 18" xfId="337" xr:uid="{00000000-0005-0000-0000-000064010000}"/>
    <cellStyle name="Accent6 19" xfId="338" xr:uid="{00000000-0005-0000-0000-000065010000}"/>
    <cellStyle name="Accent6 2" xfId="339" xr:uid="{00000000-0005-0000-0000-000066010000}"/>
    <cellStyle name="Accent6 2 2" xfId="340" xr:uid="{00000000-0005-0000-0000-000067010000}"/>
    <cellStyle name="Accent6 2 3" xfId="341" xr:uid="{00000000-0005-0000-0000-000068010000}"/>
    <cellStyle name="Accent6 20" xfId="342" xr:uid="{00000000-0005-0000-0000-000069010000}"/>
    <cellStyle name="Accent6 21" xfId="343" xr:uid="{00000000-0005-0000-0000-00006A010000}"/>
    <cellStyle name="Accent6 22" xfId="344" xr:uid="{00000000-0005-0000-0000-00006B010000}"/>
    <cellStyle name="Accent6 23" xfId="345" xr:uid="{00000000-0005-0000-0000-00006C010000}"/>
    <cellStyle name="Accent6 24" xfId="346" xr:uid="{00000000-0005-0000-0000-00006D010000}"/>
    <cellStyle name="Accent6 25" xfId="347" xr:uid="{00000000-0005-0000-0000-00006E010000}"/>
    <cellStyle name="Accent6 26" xfId="348" xr:uid="{00000000-0005-0000-0000-00006F010000}"/>
    <cellStyle name="Accent6 27" xfId="349" xr:uid="{00000000-0005-0000-0000-000070010000}"/>
    <cellStyle name="Accent6 28" xfId="350" xr:uid="{00000000-0005-0000-0000-000071010000}"/>
    <cellStyle name="Accent6 29" xfId="351" xr:uid="{00000000-0005-0000-0000-000072010000}"/>
    <cellStyle name="Accent6 3" xfId="352" xr:uid="{00000000-0005-0000-0000-000073010000}"/>
    <cellStyle name="Accent6 30" xfId="353" xr:uid="{00000000-0005-0000-0000-000074010000}"/>
    <cellStyle name="Accent6 31" xfId="354" xr:uid="{00000000-0005-0000-0000-000075010000}"/>
    <cellStyle name="Accent6 32" xfId="355" xr:uid="{00000000-0005-0000-0000-000076010000}"/>
    <cellStyle name="Accent6 33" xfId="356" xr:uid="{00000000-0005-0000-0000-000077010000}"/>
    <cellStyle name="Accent6 34" xfId="357" xr:uid="{00000000-0005-0000-0000-000078010000}"/>
    <cellStyle name="Accent6 35" xfId="358" xr:uid="{00000000-0005-0000-0000-000079010000}"/>
    <cellStyle name="Accent6 36" xfId="359" xr:uid="{00000000-0005-0000-0000-00007A010000}"/>
    <cellStyle name="Accent6 37" xfId="360" xr:uid="{00000000-0005-0000-0000-00007B010000}"/>
    <cellStyle name="Accent6 38" xfId="361" xr:uid="{00000000-0005-0000-0000-00007C010000}"/>
    <cellStyle name="Accent6 39" xfId="362" xr:uid="{00000000-0005-0000-0000-00007D010000}"/>
    <cellStyle name="Accent6 4" xfId="363" xr:uid="{00000000-0005-0000-0000-00007E010000}"/>
    <cellStyle name="Accent6 4 2" xfId="953" xr:uid="{00000000-0005-0000-0000-00007F010000}"/>
    <cellStyle name="Accent6 40" xfId="364" xr:uid="{00000000-0005-0000-0000-000080010000}"/>
    <cellStyle name="Accent6 41" xfId="365" xr:uid="{00000000-0005-0000-0000-000081010000}"/>
    <cellStyle name="Accent6 42" xfId="366" xr:uid="{00000000-0005-0000-0000-000082010000}"/>
    <cellStyle name="Accent6 43" xfId="367" xr:uid="{00000000-0005-0000-0000-000083010000}"/>
    <cellStyle name="Accent6 44" xfId="368" xr:uid="{00000000-0005-0000-0000-000084010000}"/>
    <cellStyle name="Accent6 45" xfId="369" xr:uid="{00000000-0005-0000-0000-000085010000}"/>
    <cellStyle name="Accent6 46" xfId="370" xr:uid="{00000000-0005-0000-0000-000086010000}"/>
    <cellStyle name="Accent6 47" xfId="976" xr:uid="{E621E270-3CB3-4D9B-AC93-51BEB5853D21}"/>
    <cellStyle name="Accent6 48" xfId="978" xr:uid="{A032AF65-E26F-4415-9CE1-74BCB371CC17}"/>
    <cellStyle name="Accent6 5" xfId="371" xr:uid="{00000000-0005-0000-0000-000087010000}"/>
    <cellStyle name="Accent6 6" xfId="372" xr:uid="{00000000-0005-0000-0000-000088010000}"/>
    <cellStyle name="Accent6 7" xfId="373" xr:uid="{00000000-0005-0000-0000-000089010000}"/>
    <cellStyle name="Accent6 8" xfId="374" xr:uid="{00000000-0005-0000-0000-00008A010000}"/>
    <cellStyle name="Accent6 9" xfId="375" xr:uid="{00000000-0005-0000-0000-00008B010000}"/>
    <cellStyle name="Aprēķināšana 2" xfId="904" xr:uid="{00000000-0005-0000-0000-00008C010000}"/>
    <cellStyle name="Bad 2" xfId="376" xr:uid="{00000000-0005-0000-0000-00008D010000}"/>
    <cellStyle name="Bad 2 2" xfId="377" xr:uid="{00000000-0005-0000-0000-00008E010000}"/>
    <cellStyle name="Bad 2 3" xfId="378" xr:uid="{00000000-0005-0000-0000-00008F010000}"/>
    <cellStyle name="Bad 3" xfId="379" xr:uid="{00000000-0005-0000-0000-000090010000}"/>
    <cellStyle name="Brīdinājuma teksts 2" xfId="905" xr:uid="{00000000-0005-0000-0000-000091010000}"/>
    <cellStyle name="Calculation 2" xfId="380" xr:uid="{00000000-0005-0000-0000-000092010000}"/>
    <cellStyle name="Calculation 2 2" xfId="381" xr:uid="{00000000-0005-0000-0000-000093010000}"/>
    <cellStyle name="Calculation 2 3" xfId="382" xr:uid="{00000000-0005-0000-0000-000094010000}"/>
    <cellStyle name="Calculation 2 4" xfId="383" xr:uid="{00000000-0005-0000-0000-000095010000}"/>
    <cellStyle name="Calculation 3" xfId="384" xr:uid="{00000000-0005-0000-0000-000096010000}"/>
    <cellStyle name="Calculation 4" xfId="977" xr:uid="{A73227F9-7D27-4C4C-AFF1-7852445BB531}"/>
    <cellStyle name="Check Cell 2" xfId="385" xr:uid="{00000000-0005-0000-0000-000097010000}"/>
    <cellStyle name="Check Cell 2 2" xfId="386" xr:uid="{00000000-0005-0000-0000-000098010000}"/>
    <cellStyle name="Check Cell 2 3" xfId="387" xr:uid="{00000000-0005-0000-0000-000099010000}"/>
    <cellStyle name="Check Cell 3" xfId="388" xr:uid="{00000000-0005-0000-0000-00009A010000}"/>
    <cellStyle name="Comma 2" xfId="389" xr:uid="{00000000-0005-0000-0000-00009B010000}"/>
    <cellStyle name="Comma 2 2" xfId="964" xr:uid="{00000000-0005-0000-0000-00009C010000}"/>
    <cellStyle name="Comma 3" xfId="966" xr:uid="{00000000-0005-0000-0000-00009D010000}"/>
    <cellStyle name="Datumi" xfId="390" xr:uid="{00000000-0005-0000-0000-00009E010000}"/>
    <cellStyle name="Emphasis 1" xfId="391" xr:uid="{00000000-0005-0000-0000-00009F010000}"/>
    <cellStyle name="Emphasis 1 2" xfId="392" xr:uid="{00000000-0005-0000-0000-0000A0010000}"/>
    <cellStyle name="Emphasis 2" xfId="393" xr:uid="{00000000-0005-0000-0000-0000A1010000}"/>
    <cellStyle name="Emphasis 2 2" xfId="394" xr:uid="{00000000-0005-0000-0000-0000A2010000}"/>
    <cellStyle name="Emphasis 3" xfId="395" xr:uid="{00000000-0005-0000-0000-0000A3010000}"/>
    <cellStyle name="Excel Built-in Normal" xfId="970" xr:uid="{E9CDDEAE-7540-4DB1-A833-72554579AB3B}"/>
    <cellStyle name="exo" xfId="396" xr:uid="{00000000-0005-0000-0000-0000A4010000}"/>
    <cellStyle name="exo 2" xfId="397" xr:uid="{00000000-0005-0000-0000-0000A5010000}"/>
    <cellStyle name="exo 3" xfId="398" xr:uid="{00000000-0005-0000-0000-0000A6010000}"/>
    <cellStyle name="Explanatory Text 2" xfId="399" xr:uid="{00000000-0005-0000-0000-0000A7010000}"/>
    <cellStyle name="Explanatory Text 2 2" xfId="400" xr:uid="{00000000-0005-0000-0000-0000A8010000}"/>
    <cellStyle name="Explanatory Text 2 3" xfId="401" xr:uid="{00000000-0005-0000-0000-0000A9010000}"/>
    <cellStyle name="Good 2" xfId="402" xr:uid="{00000000-0005-0000-0000-0000AA010000}"/>
    <cellStyle name="Good 2 2" xfId="403" xr:uid="{00000000-0005-0000-0000-0000AB010000}"/>
    <cellStyle name="Good 2 3" xfId="404" xr:uid="{00000000-0005-0000-0000-0000AC010000}"/>
    <cellStyle name="Good 3" xfId="405" xr:uid="{00000000-0005-0000-0000-0000AD010000}"/>
    <cellStyle name="Heading 1 2" xfId="406" xr:uid="{00000000-0005-0000-0000-0000AE010000}"/>
    <cellStyle name="Heading 2 2" xfId="407" xr:uid="{00000000-0005-0000-0000-0000AF010000}"/>
    <cellStyle name="Heading 2 2 2" xfId="408" xr:uid="{00000000-0005-0000-0000-0000B0010000}"/>
    <cellStyle name="Heading 2 2 3" xfId="409" xr:uid="{00000000-0005-0000-0000-0000B1010000}"/>
    <cellStyle name="Heading 2 3" xfId="410" xr:uid="{00000000-0005-0000-0000-0000B2010000}"/>
    <cellStyle name="Heading 3 2" xfId="411" xr:uid="{00000000-0005-0000-0000-0000B3010000}"/>
    <cellStyle name="Heading 3 2 2" xfId="412" xr:uid="{00000000-0005-0000-0000-0000B4010000}"/>
    <cellStyle name="Heading 3 2 2 2" xfId="960" xr:uid="{00000000-0005-0000-0000-0000B5010000}"/>
    <cellStyle name="Heading 3 2 3" xfId="413" xr:uid="{00000000-0005-0000-0000-0000B6010000}"/>
    <cellStyle name="Heading 3 2 4" xfId="954" xr:uid="{00000000-0005-0000-0000-0000B7010000}"/>
    <cellStyle name="Heading 3 3" xfId="414" xr:uid="{00000000-0005-0000-0000-0000B8010000}"/>
    <cellStyle name="Heading 3 3 2" xfId="961" xr:uid="{00000000-0005-0000-0000-0000B9010000}"/>
    <cellStyle name="Heading 4 2" xfId="415" xr:uid="{00000000-0005-0000-0000-0000BA010000}"/>
    <cellStyle name="Hyperlink 2" xfId="416" xr:uid="{00000000-0005-0000-0000-0000BB010000}"/>
    <cellStyle name="Hyperlink 3" xfId="417" xr:uid="{00000000-0005-0000-0000-0000BC010000}"/>
    <cellStyle name="Ievade 2" xfId="906" xr:uid="{00000000-0005-0000-0000-0000BD010000}"/>
    <cellStyle name="Input 2" xfId="418" xr:uid="{00000000-0005-0000-0000-0000BE010000}"/>
    <cellStyle name="Input 2 2" xfId="419" xr:uid="{00000000-0005-0000-0000-0000BF010000}"/>
    <cellStyle name="Input 2 3" xfId="420" xr:uid="{00000000-0005-0000-0000-0000C0010000}"/>
    <cellStyle name="Input 2 4" xfId="421" xr:uid="{00000000-0005-0000-0000-0000C1010000}"/>
    <cellStyle name="Input 3" xfId="422" xr:uid="{00000000-0005-0000-0000-0000C2010000}"/>
    <cellStyle name="Input 4" xfId="980" xr:uid="{727AB014-A73A-4577-9825-3BD855D402BE}"/>
    <cellStyle name="Izvade 2" xfId="907" xr:uid="{00000000-0005-0000-0000-0000C3010000}"/>
    <cellStyle name="Koefic." xfId="423" xr:uid="{00000000-0005-0000-0000-0000C4010000}"/>
    <cellStyle name="Koefic. 2" xfId="424" xr:uid="{00000000-0005-0000-0000-0000C5010000}"/>
    <cellStyle name="Koefic. 3" xfId="425" xr:uid="{00000000-0005-0000-0000-0000C6010000}"/>
    <cellStyle name="Komats 2" xfId="7" xr:uid="{00000000-0005-0000-0000-0000C7010000}"/>
    <cellStyle name="Kopsumma 2" xfId="908" xr:uid="{00000000-0005-0000-0000-0000C8010000}"/>
    <cellStyle name="Labs 2" xfId="909" xr:uid="{00000000-0005-0000-0000-0000C9010000}"/>
    <cellStyle name="Linked Cell 2" xfId="426" xr:uid="{00000000-0005-0000-0000-0000CA010000}"/>
    <cellStyle name="Linked Cell 2 2" xfId="427" xr:uid="{00000000-0005-0000-0000-0000CB010000}"/>
    <cellStyle name="Linked Cell 2 3" xfId="428" xr:uid="{00000000-0005-0000-0000-0000CC010000}"/>
    <cellStyle name="Linked Cell 3" xfId="429" xr:uid="{00000000-0005-0000-0000-0000CD010000}"/>
    <cellStyle name="Neitrāls 2" xfId="910" xr:uid="{00000000-0005-0000-0000-0000CE010000}"/>
    <cellStyle name="Neutral 2" xfId="430" xr:uid="{00000000-0005-0000-0000-0000CF010000}"/>
    <cellStyle name="Neutral 2 2" xfId="431" xr:uid="{00000000-0005-0000-0000-0000D0010000}"/>
    <cellStyle name="Neutral 2 3" xfId="432" xr:uid="{00000000-0005-0000-0000-0000D1010000}"/>
    <cellStyle name="Neutral 3" xfId="433" xr:uid="{00000000-0005-0000-0000-0000D2010000}"/>
    <cellStyle name="Normal" xfId="0" builtinId="0"/>
    <cellStyle name="Normal 10" xfId="434" xr:uid="{00000000-0005-0000-0000-0000D4010000}"/>
    <cellStyle name="Normal 10 2" xfId="435" xr:uid="{00000000-0005-0000-0000-0000D5010000}"/>
    <cellStyle name="Normal 10 2 2" xfId="436" xr:uid="{00000000-0005-0000-0000-0000D6010000}"/>
    <cellStyle name="Normal 10 3" xfId="437" xr:uid="{00000000-0005-0000-0000-0000D7010000}"/>
    <cellStyle name="Normal 10 4" xfId="911" xr:uid="{00000000-0005-0000-0000-0000D8010000}"/>
    <cellStyle name="Normal 11" xfId="438" xr:uid="{00000000-0005-0000-0000-0000D9010000}"/>
    <cellStyle name="Normal 11 2" xfId="439" xr:uid="{00000000-0005-0000-0000-0000DA010000}"/>
    <cellStyle name="Normal 11 2 2" xfId="440" xr:uid="{00000000-0005-0000-0000-0000DB010000}"/>
    <cellStyle name="Normal 11 3" xfId="441" xr:uid="{00000000-0005-0000-0000-0000DC010000}"/>
    <cellStyle name="Normal 12" xfId="442" xr:uid="{00000000-0005-0000-0000-0000DD010000}"/>
    <cellStyle name="Normal 12 2" xfId="443" xr:uid="{00000000-0005-0000-0000-0000DE010000}"/>
    <cellStyle name="Normal 12 2 2" xfId="444" xr:uid="{00000000-0005-0000-0000-0000DF010000}"/>
    <cellStyle name="Normal 12 3" xfId="445" xr:uid="{00000000-0005-0000-0000-0000E0010000}"/>
    <cellStyle name="Normal 13" xfId="446" xr:uid="{00000000-0005-0000-0000-0000E1010000}"/>
    <cellStyle name="Normal 13 2" xfId="447" xr:uid="{00000000-0005-0000-0000-0000E2010000}"/>
    <cellStyle name="Normal 13 2 2" xfId="448" xr:uid="{00000000-0005-0000-0000-0000E3010000}"/>
    <cellStyle name="Normal 13 3" xfId="449" xr:uid="{00000000-0005-0000-0000-0000E4010000}"/>
    <cellStyle name="Normal 14" xfId="450" xr:uid="{00000000-0005-0000-0000-0000E5010000}"/>
    <cellStyle name="Normal 14 2" xfId="451" xr:uid="{00000000-0005-0000-0000-0000E6010000}"/>
    <cellStyle name="Normal 14 2 2" xfId="452" xr:uid="{00000000-0005-0000-0000-0000E7010000}"/>
    <cellStyle name="Normal 14 3" xfId="453" xr:uid="{00000000-0005-0000-0000-0000E8010000}"/>
    <cellStyle name="Normal 15" xfId="454" xr:uid="{00000000-0005-0000-0000-0000E9010000}"/>
    <cellStyle name="Normal 15 2" xfId="455" xr:uid="{00000000-0005-0000-0000-0000EA010000}"/>
    <cellStyle name="Normal 15 2 2" xfId="456" xr:uid="{00000000-0005-0000-0000-0000EB010000}"/>
    <cellStyle name="Normal 15 3" xfId="457" xr:uid="{00000000-0005-0000-0000-0000EC010000}"/>
    <cellStyle name="Normal 16" xfId="458" xr:uid="{00000000-0005-0000-0000-0000ED010000}"/>
    <cellStyle name="Normal 16 2" xfId="459" xr:uid="{00000000-0005-0000-0000-0000EE010000}"/>
    <cellStyle name="Normal 16 2 2" xfId="460" xr:uid="{00000000-0005-0000-0000-0000EF010000}"/>
    <cellStyle name="Normal 16 3" xfId="461" xr:uid="{00000000-0005-0000-0000-0000F0010000}"/>
    <cellStyle name="Normal 17" xfId="462" xr:uid="{00000000-0005-0000-0000-0000F1010000}"/>
    <cellStyle name="Normal 17 2" xfId="463" xr:uid="{00000000-0005-0000-0000-0000F2010000}"/>
    <cellStyle name="Normal 17 3" xfId="464" xr:uid="{00000000-0005-0000-0000-0000F3010000}"/>
    <cellStyle name="Normal 18" xfId="465" xr:uid="{00000000-0005-0000-0000-0000F4010000}"/>
    <cellStyle name="Normal 18 2" xfId="466" xr:uid="{00000000-0005-0000-0000-0000F5010000}"/>
    <cellStyle name="Normal 19" xfId="467" xr:uid="{00000000-0005-0000-0000-0000F6010000}"/>
    <cellStyle name="Normal 19 2" xfId="468" xr:uid="{00000000-0005-0000-0000-0000F7010000}"/>
    <cellStyle name="Normal 19 3" xfId="469" xr:uid="{00000000-0005-0000-0000-0000F8010000}"/>
    <cellStyle name="Normal 2" xfId="1" xr:uid="{00000000-0005-0000-0000-0000F9010000}"/>
    <cellStyle name="Normal 2 2" xfId="2" xr:uid="{00000000-0005-0000-0000-0000FA010000}"/>
    <cellStyle name="Normal 2 2 2" xfId="471" xr:uid="{00000000-0005-0000-0000-0000FB010000}"/>
    <cellStyle name="Normal 2 2 3" xfId="472" xr:uid="{00000000-0005-0000-0000-0000FC010000}"/>
    <cellStyle name="Normal 2 3" xfId="473" xr:uid="{00000000-0005-0000-0000-0000FD010000}"/>
    <cellStyle name="Normal 2 3 2" xfId="474" xr:uid="{00000000-0005-0000-0000-0000FE010000}"/>
    <cellStyle name="Normal 2 4" xfId="475" xr:uid="{00000000-0005-0000-0000-0000FF010000}"/>
    <cellStyle name="Normal 2 5" xfId="470" xr:uid="{00000000-0005-0000-0000-000000020000}"/>
    <cellStyle name="Normal 2 6" xfId="1027" xr:uid="{C16C621B-276F-4066-8018-C590EA4105D2}"/>
    <cellStyle name="Normal 20" xfId="476" xr:uid="{00000000-0005-0000-0000-000001020000}"/>
    <cellStyle name="Normal 20 2" xfId="477" xr:uid="{00000000-0005-0000-0000-000002020000}"/>
    <cellStyle name="Normal 20 2 2" xfId="478" xr:uid="{00000000-0005-0000-0000-000003020000}"/>
    <cellStyle name="Normal 20 3" xfId="479" xr:uid="{00000000-0005-0000-0000-000004020000}"/>
    <cellStyle name="Normal 21" xfId="480" xr:uid="{00000000-0005-0000-0000-000005020000}"/>
    <cellStyle name="Normal 21 2" xfId="481" xr:uid="{00000000-0005-0000-0000-000006020000}"/>
    <cellStyle name="Normal 21 2 2" xfId="482" xr:uid="{00000000-0005-0000-0000-000007020000}"/>
    <cellStyle name="Normal 21 3" xfId="483" xr:uid="{00000000-0005-0000-0000-000008020000}"/>
    <cellStyle name="Normal 22" xfId="484" xr:uid="{00000000-0005-0000-0000-000009020000}"/>
    <cellStyle name="Normal 22 2" xfId="485" xr:uid="{00000000-0005-0000-0000-00000A020000}"/>
    <cellStyle name="Normal 23" xfId="486" xr:uid="{00000000-0005-0000-0000-00000B020000}"/>
    <cellStyle name="Normal 23 2" xfId="487" xr:uid="{00000000-0005-0000-0000-00000C020000}"/>
    <cellStyle name="Normal 24" xfId="488" xr:uid="{00000000-0005-0000-0000-00000D020000}"/>
    <cellStyle name="Normal 25" xfId="489" xr:uid="{00000000-0005-0000-0000-00000E020000}"/>
    <cellStyle name="Normal 26" xfId="490" xr:uid="{00000000-0005-0000-0000-00000F020000}"/>
    <cellStyle name="Normal 27" xfId="491" xr:uid="{00000000-0005-0000-0000-000010020000}"/>
    <cellStyle name="Normal 28" xfId="492" xr:uid="{00000000-0005-0000-0000-000011020000}"/>
    <cellStyle name="Normal 28 3" xfId="493" xr:uid="{00000000-0005-0000-0000-000012020000}"/>
    <cellStyle name="Normal 29" xfId="494" xr:uid="{00000000-0005-0000-0000-000013020000}"/>
    <cellStyle name="Normal 3" xfId="3" xr:uid="{00000000-0005-0000-0000-000014020000}"/>
    <cellStyle name="Normal 3 2" xfId="496" xr:uid="{00000000-0005-0000-0000-000015020000}"/>
    <cellStyle name="Normal 3 2 2" xfId="912" xr:uid="{00000000-0005-0000-0000-000016020000}"/>
    <cellStyle name="Normal 3 3" xfId="497" xr:uid="{00000000-0005-0000-0000-000017020000}"/>
    <cellStyle name="Normal 3 3 2" xfId="498" xr:uid="{00000000-0005-0000-0000-000018020000}"/>
    <cellStyle name="Normal 3 4" xfId="499" xr:uid="{00000000-0005-0000-0000-000019020000}"/>
    <cellStyle name="Normal 3 4 2" xfId="500" xr:uid="{00000000-0005-0000-0000-00001A020000}"/>
    <cellStyle name="Normal 3 5" xfId="501" xr:uid="{00000000-0005-0000-0000-00001B020000}"/>
    <cellStyle name="Normal 3 6" xfId="502" xr:uid="{00000000-0005-0000-0000-00001C020000}"/>
    <cellStyle name="Normal 3 7" xfId="495" xr:uid="{00000000-0005-0000-0000-00001D020000}"/>
    <cellStyle name="Normal 3 8" xfId="967" xr:uid="{00000000-0005-0000-0000-00001E020000}"/>
    <cellStyle name="Normal 3 9" xfId="1026" xr:uid="{E8EDACFE-2292-41AC-AED5-09723346B6E8}"/>
    <cellStyle name="Normal 30" xfId="503" xr:uid="{00000000-0005-0000-0000-00001F020000}"/>
    <cellStyle name="Normal 31" xfId="504" xr:uid="{00000000-0005-0000-0000-000020020000}"/>
    <cellStyle name="Normal 32" xfId="505" xr:uid="{00000000-0005-0000-0000-000021020000}"/>
    <cellStyle name="Normal 33" xfId="506" xr:uid="{00000000-0005-0000-0000-000022020000}"/>
    <cellStyle name="Normal 34" xfId="878" xr:uid="{00000000-0005-0000-0000-000023020000}"/>
    <cellStyle name="Normal 34 2" xfId="963" xr:uid="{00000000-0005-0000-0000-000024020000}"/>
    <cellStyle name="Normal 35" xfId="1024" xr:uid="{AA2D3618-58BD-4EBB-824B-CBF78C64D342}"/>
    <cellStyle name="Normal 36" xfId="969" xr:uid="{00000000-0005-0000-0000-000025020000}"/>
    <cellStyle name="Normal 37" xfId="1025" xr:uid="{5F01002D-BED4-4B78-805E-14B910676E29}"/>
    <cellStyle name="Normal 38" xfId="1028" xr:uid="{C26EA9EF-29C0-43C5-B8C6-43D617C86B14}"/>
    <cellStyle name="Normal 4" xfId="507" xr:uid="{00000000-0005-0000-0000-000026020000}"/>
    <cellStyle name="Normal 5" xfId="508" xr:uid="{00000000-0005-0000-0000-000027020000}"/>
    <cellStyle name="Normal 5 2" xfId="509" xr:uid="{00000000-0005-0000-0000-000028020000}"/>
    <cellStyle name="Normal 5 2 2" xfId="510" xr:uid="{00000000-0005-0000-0000-000029020000}"/>
    <cellStyle name="Normal 5 2 3" xfId="511" xr:uid="{00000000-0005-0000-0000-00002A020000}"/>
    <cellStyle name="Normal 5 3" xfId="512" xr:uid="{00000000-0005-0000-0000-00002B020000}"/>
    <cellStyle name="Normal 5 3 2" xfId="513" xr:uid="{00000000-0005-0000-0000-00002C020000}"/>
    <cellStyle name="Normal 5 3 3" xfId="514" xr:uid="{00000000-0005-0000-0000-00002D020000}"/>
    <cellStyle name="Normal 6" xfId="515" xr:uid="{00000000-0005-0000-0000-00002E020000}"/>
    <cellStyle name="Normal 6 2" xfId="516" xr:uid="{00000000-0005-0000-0000-00002F020000}"/>
    <cellStyle name="Normal 7" xfId="517" xr:uid="{00000000-0005-0000-0000-000030020000}"/>
    <cellStyle name="Normal 7 2" xfId="518" xr:uid="{00000000-0005-0000-0000-000031020000}"/>
    <cellStyle name="Normal 7 3" xfId="519" xr:uid="{00000000-0005-0000-0000-000032020000}"/>
    <cellStyle name="Normal 7 3 2" xfId="962" xr:uid="{00000000-0005-0000-0000-000033020000}"/>
    <cellStyle name="Normal 8" xfId="520" xr:uid="{00000000-0005-0000-0000-000034020000}"/>
    <cellStyle name="Normal 8 2" xfId="521" xr:uid="{00000000-0005-0000-0000-000035020000}"/>
    <cellStyle name="Normal 8 2 2" xfId="522" xr:uid="{00000000-0005-0000-0000-000036020000}"/>
    <cellStyle name="Normal 8 3" xfId="523" xr:uid="{00000000-0005-0000-0000-000037020000}"/>
    <cellStyle name="Normal 8 4" xfId="913" xr:uid="{00000000-0005-0000-0000-000038020000}"/>
    <cellStyle name="Normal 9" xfId="524" xr:uid="{00000000-0005-0000-0000-000039020000}"/>
    <cellStyle name="Normal 9 2" xfId="525" xr:uid="{00000000-0005-0000-0000-00003A020000}"/>
    <cellStyle name="Normal 9 2 2" xfId="526" xr:uid="{00000000-0005-0000-0000-00003B020000}"/>
    <cellStyle name="Normal 9 3" xfId="527" xr:uid="{00000000-0005-0000-0000-00003C020000}"/>
    <cellStyle name="Normal 9 4" xfId="914" xr:uid="{00000000-0005-0000-0000-00003D020000}"/>
    <cellStyle name="Nosaukums 2" xfId="915" xr:uid="{00000000-0005-0000-0000-00003F020000}"/>
    <cellStyle name="Note 2" xfId="528" xr:uid="{00000000-0005-0000-0000-000040020000}"/>
    <cellStyle name="Note 2 2" xfId="529" xr:uid="{00000000-0005-0000-0000-000041020000}"/>
    <cellStyle name="Note 2 2 2" xfId="530" xr:uid="{00000000-0005-0000-0000-000042020000}"/>
    <cellStyle name="Note 2 3" xfId="531" xr:uid="{00000000-0005-0000-0000-000043020000}"/>
    <cellStyle name="Note 2 4" xfId="532" xr:uid="{00000000-0005-0000-0000-000044020000}"/>
    <cellStyle name="Note 2 5" xfId="1018" xr:uid="{8A6395B7-AA09-4C49-9812-71F65E077E95}"/>
    <cellStyle name="Note 3" xfId="533" xr:uid="{00000000-0005-0000-0000-000045020000}"/>
    <cellStyle name="Note 4" xfId="534" xr:uid="{00000000-0005-0000-0000-000046020000}"/>
    <cellStyle name="Note 5" xfId="535" xr:uid="{00000000-0005-0000-0000-000047020000}"/>
    <cellStyle name="Note 6" xfId="536" xr:uid="{00000000-0005-0000-0000-000048020000}"/>
    <cellStyle name="Note 7" xfId="981" xr:uid="{834E9D6A-24D5-4B0E-B212-E6EB3110BDF4}"/>
    <cellStyle name="Output 2" xfId="537" xr:uid="{00000000-0005-0000-0000-000049020000}"/>
    <cellStyle name="Output 2 2" xfId="538" xr:uid="{00000000-0005-0000-0000-00004A020000}"/>
    <cellStyle name="Output 2 3" xfId="539" xr:uid="{00000000-0005-0000-0000-00004B020000}"/>
    <cellStyle name="Output 3" xfId="540" xr:uid="{00000000-0005-0000-0000-00004C020000}"/>
    <cellStyle name="Output 4" xfId="982" xr:uid="{76A25806-6673-4DE8-999A-04D657943783}"/>
    <cellStyle name="Parastais 13" xfId="541" xr:uid="{00000000-0005-0000-0000-00004D020000}"/>
    <cellStyle name="Parastais 2" xfId="542" xr:uid="{00000000-0005-0000-0000-00004E020000}"/>
    <cellStyle name="Parastais 2 2" xfId="543" xr:uid="{00000000-0005-0000-0000-00004F020000}"/>
    <cellStyle name="Parastais 2 3" xfId="544" xr:uid="{00000000-0005-0000-0000-000050020000}"/>
    <cellStyle name="Parastais 2_FMRik_260209_marts_sad1II.variants" xfId="545" xr:uid="{00000000-0005-0000-0000-000051020000}"/>
    <cellStyle name="Parastais 3" xfId="546" xr:uid="{00000000-0005-0000-0000-000052020000}"/>
    <cellStyle name="Parastais 3 2" xfId="916" xr:uid="{00000000-0005-0000-0000-000053020000}"/>
    <cellStyle name="Parastais 4" xfId="547" xr:uid="{00000000-0005-0000-0000-000054020000}"/>
    <cellStyle name="Parastais 5" xfId="548" xr:uid="{00000000-0005-0000-0000-000055020000}"/>
    <cellStyle name="Parastais 6" xfId="549" xr:uid="{00000000-0005-0000-0000-000056020000}"/>
    <cellStyle name="Parastais_arvalstu_ienemumi_12_05_2005" xfId="550" xr:uid="{00000000-0005-0000-0000-000057020000}"/>
    <cellStyle name="Parasts 2" xfId="4" xr:uid="{00000000-0005-0000-0000-000058020000}"/>
    <cellStyle name="Parasts 2 2" xfId="917" xr:uid="{00000000-0005-0000-0000-000059020000}"/>
    <cellStyle name="Parasts 3" xfId="5" xr:uid="{00000000-0005-0000-0000-00005A020000}"/>
    <cellStyle name="Parasts 3 2" xfId="918" xr:uid="{00000000-0005-0000-0000-00005B020000}"/>
    <cellStyle name="Parasts 3 3" xfId="551" xr:uid="{00000000-0005-0000-0000-00005C020000}"/>
    <cellStyle name="Parasts 4" xfId="552" xr:uid="{00000000-0005-0000-0000-00005D020000}"/>
    <cellStyle name="Parasts 5" xfId="6" xr:uid="{00000000-0005-0000-0000-00005E020000}"/>
    <cellStyle name="Paskaidrojošs teksts 2" xfId="919" xr:uid="{00000000-0005-0000-0000-00005F020000}"/>
    <cellStyle name="Pārbaudes šūna 2" xfId="920" xr:uid="{00000000-0005-0000-0000-000060020000}"/>
    <cellStyle name="Percent 2" xfId="553" xr:uid="{00000000-0005-0000-0000-000061020000}"/>
    <cellStyle name="Percent 2 2" xfId="554" xr:uid="{00000000-0005-0000-0000-000062020000}"/>
    <cellStyle name="Percent 2 3" xfId="968" xr:uid="{00000000-0005-0000-0000-000063020000}"/>
    <cellStyle name="Percent 3" xfId="555" xr:uid="{00000000-0005-0000-0000-000064020000}"/>
    <cellStyle name="Percent 3 2" xfId="556" xr:uid="{00000000-0005-0000-0000-000065020000}"/>
    <cellStyle name="Percent 4" xfId="557" xr:uid="{00000000-0005-0000-0000-000066020000}"/>
    <cellStyle name="Percent 5" xfId="965" xr:uid="{00000000-0005-0000-0000-000067020000}"/>
    <cellStyle name="Percent 6" xfId="1029" xr:uid="{11CAB19F-CE95-4125-9116-420B6B9B6158}"/>
    <cellStyle name="Pie??m." xfId="558" xr:uid="{00000000-0005-0000-0000-000068020000}"/>
    <cellStyle name="Pie??m. 2" xfId="559" xr:uid="{00000000-0005-0000-0000-000069020000}"/>
    <cellStyle name="Pie??m. 3" xfId="560" xr:uid="{00000000-0005-0000-0000-00006A020000}"/>
    <cellStyle name="Pie?æm." xfId="561" xr:uid="{00000000-0005-0000-0000-00006B020000}"/>
    <cellStyle name="Pieņęm." xfId="563" xr:uid="{00000000-0005-0000-0000-00006C020000}"/>
    <cellStyle name="Pieņēm." xfId="562" xr:uid="{00000000-0005-0000-0000-00006D020000}"/>
    <cellStyle name="Piezīme 2" xfId="921" xr:uid="{00000000-0005-0000-0000-00006E020000}"/>
    <cellStyle name="Procenti 2" xfId="8" xr:uid="{00000000-0005-0000-0000-00006F020000}"/>
    <cellStyle name="Saistītā šūna" xfId="922" xr:uid="{00000000-0005-0000-0000-000070020000}"/>
    <cellStyle name="SAPBEXaggData" xfId="564" xr:uid="{00000000-0005-0000-0000-000071020000}"/>
    <cellStyle name="SAPBEXaggData 2" xfId="565" xr:uid="{00000000-0005-0000-0000-000072020000}"/>
    <cellStyle name="SAPBEXaggData 2 2" xfId="566" xr:uid="{00000000-0005-0000-0000-000073020000}"/>
    <cellStyle name="SAPBEXaggData 2 3" xfId="567" xr:uid="{00000000-0005-0000-0000-000074020000}"/>
    <cellStyle name="SAPBEXaggData 2 4" xfId="568" xr:uid="{00000000-0005-0000-0000-000075020000}"/>
    <cellStyle name="SAPBEXaggData 3" xfId="569" xr:uid="{00000000-0005-0000-0000-000076020000}"/>
    <cellStyle name="SAPBEXaggData 4" xfId="570" xr:uid="{00000000-0005-0000-0000-000077020000}"/>
    <cellStyle name="SAPBEXaggData 5" xfId="571" xr:uid="{00000000-0005-0000-0000-000078020000}"/>
    <cellStyle name="SAPBEXaggData 6" xfId="983" xr:uid="{AB5044AD-4685-4DE6-A663-093F10E3F777}"/>
    <cellStyle name="SAPBEXaggDataEmph" xfId="572" xr:uid="{00000000-0005-0000-0000-000079020000}"/>
    <cellStyle name="SAPBEXaggDataEmph 2" xfId="573" xr:uid="{00000000-0005-0000-0000-00007A020000}"/>
    <cellStyle name="SAPBEXaggDataEmph 2 2" xfId="574" xr:uid="{00000000-0005-0000-0000-00007B020000}"/>
    <cellStyle name="SAPBEXaggDataEmph 2 3" xfId="575" xr:uid="{00000000-0005-0000-0000-00007C020000}"/>
    <cellStyle name="SAPBEXaggDataEmph 2 4" xfId="576" xr:uid="{00000000-0005-0000-0000-00007D020000}"/>
    <cellStyle name="SAPBEXaggDataEmph 3" xfId="577" xr:uid="{00000000-0005-0000-0000-00007E020000}"/>
    <cellStyle name="SAPBEXaggDataEmph 4" xfId="923" xr:uid="{00000000-0005-0000-0000-00007F020000}"/>
    <cellStyle name="SAPBEXaggDataEmph 5" xfId="984" xr:uid="{22FB7FC1-23E8-4A06-96FB-AC449F525AD2}"/>
    <cellStyle name="SAPBEXaggItem" xfId="578" xr:uid="{00000000-0005-0000-0000-000080020000}"/>
    <cellStyle name="SAPBEXaggItem 2" xfId="579" xr:uid="{00000000-0005-0000-0000-000081020000}"/>
    <cellStyle name="SAPBEXaggItem 2 2" xfId="580" xr:uid="{00000000-0005-0000-0000-000082020000}"/>
    <cellStyle name="SAPBEXaggItem 2 3" xfId="581" xr:uid="{00000000-0005-0000-0000-000083020000}"/>
    <cellStyle name="SAPBEXaggItem 2 4" xfId="582" xr:uid="{00000000-0005-0000-0000-000084020000}"/>
    <cellStyle name="SAPBEXaggItem 3" xfId="583" xr:uid="{00000000-0005-0000-0000-000085020000}"/>
    <cellStyle name="SAPBEXaggItem 4" xfId="584" xr:uid="{00000000-0005-0000-0000-000086020000}"/>
    <cellStyle name="SAPBEXaggItem 5" xfId="585" xr:uid="{00000000-0005-0000-0000-000087020000}"/>
    <cellStyle name="SAPBEXaggItem 6" xfId="924" xr:uid="{00000000-0005-0000-0000-000088020000}"/>
    <cellStyle name="SAPBEXaggItem 7" xfId="985" xr:uid="{C5FBCEC1-9B03-44E7-9A71-C722A78BC740}"/>
    <cellStyle name="SAPBEXaggItemX" xfId="586" xr:uid="{00000000-0005-0000-0000-000089020000}"/>
    <cellStyle name="SAPBEXaggItemX 2" xfId="587" xr:uid="{00000000-0005-0000-0000-00008A020000}"/>
    <cellStyle name="SAPBEXaggItemX 2 2" xfId="588" xr:uid="{00000000-0005-0000-0000-00008B020000}"/>
    <cellStyle name="SAPBEXaggItemX 2 3" xfId="589" xr:uid="{00000000-0005-0000-0000-00008C020000}"/>
    <cellStyle name="SAPBEXaggItemX 2 4" xfId="590" xr:uid="{00000000-0005-0000-0000-00008D020000}"/>
    <cellStyle name="SAPBEXaggItemX 3" xfId="591" xr:uid="{00000000-0005-0000-0000-00008E020000}"/>
    <cellStyle name="SAPBEXaggItemX 4" xfId="925" xr:uid="{00000000-0005-0000-0000-00008F020000}"/>
    <cellStyle name="SAPBEXaggItemX 5" xfId="986" xr:uid="{DD1C822F-2F03-439A-846C-76FA98954485}"/>
    <cellStyle name="SAPBEXchaText" xfId="592" xr:uid="{00000000-0005-0000-0000-000090020000}"/>
    <cellStyle name="SAPBEXchaText 2" xfId="593" xr:uid="{00000000-0005-0000-0000-000091020000}"/>
    <cellStyle name="SAPBEXchaText 2 2" xfId="594" xr:uid="{00000000-0005-0000-0000-000092020000}"/>
    <cellStyle name="SAPBEXchaText 2 3" xfId="595" xr:uid="{00000000-0005-0000-0000-000093020000}"/>
    <cellStyle name="SAPBEXchaText 3" xfId="596" xr:uid="{00000000-0005-0000-0000-000094020000}"/>
    <cellStyle name="SAPBEXchaText 3 2" xfId="955" xr:uid="{00000000-0005-0000-0000-000095020000}"/>
    <cellStyle name="SAPBEXchaText 4" xfId="597" xr:uid="{00000000-0005-0000-0000-000096020000}"/>
    <cellStyle name="SAPBEXchaText 5" xfId="598" xr:uid="{00000000-0005-0000-0000-000097020000}"/>
    <cellStyle name="SAPBEXchaText 6" xfId="599" xr:uid="{00000000-0005-0000-0000-000098020000}"/>
    <cellStyle name="SAPBEXchaText 7" xfId="926" xr:uid="{00000000-0005-0000-0000-000099020000}"/>
    <cellStyle name="SAPBEXchaText 8" xfId="987" xr:uid="{A544025F-EF6F-4594-98E1-0ECDB6AE7D33}"/>
    <cellStyle name="SAPBEXexcBad7" xfId="600" xr:uid="{00000000-0005-0000-0000-00009A020000}"/>
    <cellStyle name="SAPBEXexcBad7 2" xfId="601" xr:uid="{00000000-0005-0000-0000-00009B020000}"/>
    <cellStyle name="SAPBEXexcBad7 2 2" xfId="602" xr:uid="{00000000-0005-0000-0000-00009C020000}"/>
    <cellStyle name="SAPBEXexcBad7 2 3" xfId="603" xr:uid="{00000000-0005-0000-0000-00009D020000}"/>
    <cellStyle name="SAPBEXexcBad7 2 4" xfId="604" xr:uid="{00000000-0005-0000-0000-00009E020000}"/>
    <cellStyle name="SAPBEXexcBad7 3" xfId="605" xr:uid="{00000000-0005-0000-0000-00009F020000}"/>
    <cellStyle name="SAPBEXexcBad7 4" xfId="988" xr:uid="{883913FB-3696-45A6-B437-8FADF9775CA2}"/>
    <cellStyle name="SAPBEXexcBad8" xfId="606" xr:uid="{00000000-0005-0000-0000-0000A0020000}"/>
    <cellStyle name="SAPBEXexcBad8 2" xfId="607" xr:uid="{00000000-0005-0000-0000-0000A1020000}"/>
    <cellStyle name="SAPBEXexcBad8 2 2" xfId="608" xr:uid="{00000000-0005-0000-0000-0000A2020000}"/>
    <cellStyle name="SAPBEXexcBad8 2 3" xfId="609" xr:uid="{00000000-0005-0000-0000-0000A3020000}"/>
    <cellStyle name="SAPBEXexcBad8 2 4" xfId="610" xr:uid="{00000000-0005-0000-0000-0000A4020000}"/>
    <cellStyle name="SAPBEXexcBad8 3" xfId="611" xr:uid="{00000000-0005-0000-0000-0000A5020000}"/>
    <cellStyle name="SAPBEXexcBad8 4" xfId="989" xr:uid="{22604751-61BE-4383-AEA0-78614AE16467}"/>
    <cellStyle name="SAPBEXexcBad9" xfId="612" xr:uid="{00000000-0005-0000-0000-0000A6020000}"/>
    <cellStyle name="SAPBEXexcBad9 2" xfId="613" xr:uid="{00000000-0005-0000-0000-0000A7020000}"/>
    <cellStyle name="SAPBEXexcBad9 2 2" xfId="614" xr:uid="{00000000-0005-0000-0000-0000A8020000}"/>
    <cellStyle name="SAPBEXexcBad9 2 3" xfId="615" xr:uid="{00000000-0005-0000-0000-0000A9020000}"/>
    <cellStyle name="SAPBEXexcBad9 2 4" xfId="616" xr:uid="{00000000-0005-0000-0000-0000AA020000}"/>
    <cellStyle name="SAPBEXexcBad9 3" xfId="617" xr:uid="{00000000-0005-0000-0000-0000AB020000}"/>
    <cellStyle name="SAPBEXexcBad9 4" xfId="990" xr:uid="{1159B575-C25F-4FD7-9834-95DB54C44DDB}"/>
    <cellStyle name="SAPBEXexcCritical4" xfId="618" xr:uid="{00000000-0005-0000-0000-0000AC020000}"/>
    <cellStyle name="SAPBEXexcCritical4 2" xfId="619" xr:uid="{00000000-0005-0000-0000-0000AD020000}"/>
    <cellStyle name="SAPBEXexcCritical4 2 2" xfId="620" xr:uid="{00000000-0005-0000-0000-0000AE020000}"/>
    <cellStyle name="SAPBEXexcCritical4 2 3" xfId="621" xr:uid="{00000000-0005-0000-0000-0000AF020000}"/>
    <cellStyle name="SAPBEXexcCritical4 2 4" xfId="622" xr:uid="{00000000-0005-0000-0000-0000B0020000}"/>
    <cellStyle name="SAPBEXexcCritical4 3" xfId="623" xr:uid="{00000000-0005-0000-0000-0000B1020000}"/>
    <cellStyle name="SAPBEXexcCritical4 4" xfId="991" xr:uid="{FD6EF717-0773-45C8-B39B-C1D8BAB8BC6B}"/>
    <cellStyle name="SAPBEXexcCritical5" xfId="624" xr:uid="{00000000-0005-0000-0000-0000B2020000}"/>
    <cellStyle name="SAPBEXexcCritical5 2" xfId="625" xr:uid="{00000000-0005-0000-0000-0000B3020000}"/>
    <cellStyle name="SAPBEXexcCritical5 2 2" xfId="626" xr:uid="{00000000-0005-0000-0000-0000B4020000}"/>
    <cellStyle name="SAPBEXexcCritical5 2 3" xfId="627" xr:uid="{00000000-0005-0000-0000-0000B5020000}"/>
    <cellStyle name="SAPBEXexcCritical5 2 4" xfId="628" xr:uid="{00000000-0005-0000-0000-0000B6020000}"/>
    <cellStyle name="SAPBEXexcCritical5 3" xfId="629" xr:uid="{00000000-0005-0000-0000-0000B7020000}"/>
    <cellStyle name="SAPBEXexcCritical5 4" xfId="992" xr:uid="{4D6ECD18-B1A5-4A7B-BD05-BF14AC7C0B3C}"/>
    <cellStyle name="SAPBEXexcCritical6" xfId="630" xr:uid="{00000000-0005-0000-0000-0000B8020000}"/>
    <cellStyle name="SAPBEXexcCritical6 2" xfId="631" xr:uid="{00000000-0005-0000-0000-0000B9020000}"/>
    <cellStyle name="SAPBEXexcCritical6 2 2" xfId="632" xr:uid="{00000000-0005-0000-0000-0000BA020000}"/>
    <cellStyle name="SAPBEXexcCritical6 2 3" xfId="633" xr:uid="{00000000-0005-0000-0000-0000BB020000}"/>
    <cellStyle name="SAPBEXexcCritical6 2 4" xfId="634" xr:uid="{00000000-0005-0000-0000-0000BC020000}"/>
    <cellStyle name="SAPBEXexcCritical6 3" xfId="635" xr:uid="{00000000-0005-0000-0000-0000BD020000}"/>
    <cellStyle name="SAPBEXexcCritical6 4" xfId="993" xr:uid="{C2EC14CC-27E7-41B8-8FAA-11C2D45F98F6}"/>
    <cellStyle name="SAPBEXexcGood1" xfId="636" xr:uid="{00000000-0005-0000-0000-0000BE020000}"/>
    <cellStyle name="SAPBEXexcGood1 2" xfId="637" xr:uid="{00000000-0005-0000-0000-0000BF020000}"/>
    <cellStyle name="SAPBEXexcGood1 2 2" xfId="638" xr:uid="{00000000-0005-0000-0000-0000C0020000}"/>
    <cellStyle name="SAPBEXexcGood1 2 3" xfId="639" xr:uid="{00000000-0005-0000-0000-0000C1020000}"/>
    <cellStyle name="SAPBEXexcGood1 2 4" xfId="640" xr:uid="{00000000-0005-0000-0000-0000C2020000}"/>
    <cellStyle name="SAPBEXexcGood1 3" xfId="641" xr:uid="{00000000-0005-0000-0000-0000C3020000}"/>
    <cellStyle name="SAPBEXexcGood1 4" xfId="994" xr:uid="{975D38BD-50EC-4C95-81C0-E1D080CE8176}"/>
    <cellStyle name="SAPBEXexcGood2" xfId="642" xr:uid="{00000000-0005-0000-0000-0000C4020000}"/>
    <cellStyle name="SAPBEXexcGood2 2" xfId="643" xr:uid="{00000000-0005-0000-0000-0000C5020000}"/>
    <cellStyle name="SAPBEXexcGood2 2 2" xfId="644" xr:uid="{00000000-0005-0000-0000-0000C6020000}"/>
    <cellStyle name="SAPBEXexcGood2 2 3" xfId="645" xr:uid="{00000000-0005-0000-0000-0000C7020000}"/>
    <cellStyle name="SAPBEXexcGood2 2 4" xfId="646" xr:uid="{00000000-0005-0000-0000-0000C8020000}"/>
    <cellStyle name="SAPBEXexcGood2 3" xfId="647" xr:uid="{00000000-0005-0000-0000-0000C9020000}"/>
    <cellStyle name="SAPBEXexcGood2 4" xfId="995" xr:uid="{1FAF9C36-5D7E-4A3D-B7A3-030059BD89BA}"/>
    <cellStyle name="SAPBEXexcGood3" xfId="648" xr:uid="{00000000-0005-0000-0000-0000CA020000}"/>
    <cellStyle name="SAPBEXexcGood3 2" xfId="649" xr:uid="{00000000-0005-0000-0000-0000CB020000}"/>
    <cellStyle name="SAPBEXexcGood3 2 2" xfId="650" xr:uid="{00000000-0005-0000-0000-0000CC020000}"/>
    <cellStyle name="SAPBEXexcGood3 2 3" xfId="651" xr:uid="{00000000-0005-0000-0000-0000CD020000}"/>
    <cellStyle name="SAPBEXexcGood3 2 4" xfId="652" xr:uid="{00000000-0005-0000-0000-0000CE020000}"/>
    <cellStyle name="SAPBEXexcGood3 3" xfId="653" xr:uid="{00000000-0005-0000-0000-0000CF020000}"/>
    <cellStyle name="SAPBEXexcGood3 4" xfId="996" xr:uid="{7F4636E7-CF83-4C7F-905A-B5DDC87DF4E8}"/>
    <cellStyle name="SAPBEXfilterDrill" xfId="654" xr:uid="{00000000-0005-0000-0000-0000D0020000}"/>
    <cellStyle name="SAPBEXfilterDrill 2" xfId="655" xr:uid="{00000000-0005-0000-0000-0000D1020000}"/>
    <cellStyle name="SAPBEXfilterDrill 2 2" xfId="656" xr:uid="{00000000-0005-0000-0000-0000D2020000}"/>
    <cellStyle name="SAPBEXfilterDrill 2 3" xfId="657" xr:uid="{00000000-0005-0000-0000-0000D3020000}"/>
    <cellStyle name="SAPBEXfilterDrill 3" xfId="658" xr:uid="{00000000-0005-0000-0000-0000D4020000}"/>
    <cellStyle name="SAPBEXfilterItem" xfId="659" xr:uid="{00000000-0005-0000-0000-0000D5020000}"/>
    <cellStyle name="SAPBEXfilterItem 2" xfId="660" xr:uid="{00000000-0005-0000-0000-0000D6020000}"/>
    <cellStyle name="SAPBEXfilterItem 2 2" xfId="661" xr:uid="{00000000-0005-0000-0000-0000D7020000}"/>
    <cellStyle name="SAPBEXfilterItem 2 3" xfId="662" xr:uid="{00000000-0005-0000-0000-0000D8020000}"/>
    <cellStyle name="SAPBEXfilterItem 3" xfId="663" xr:uid="{00000000-0005-0000-0000-0000D9020000}"/>
    <cellStyle name="SAPBEXfilterItem 4" xfId="664" xr:uid="{00000000-0005-0000-0000-0000DA020000}"/>
    <cellStyle name="SAPBEXfilterItem 5" xfId="665" xr:uid="{00000000-0005-0000-0000-0000DB020000}"/>
    <cellStyle name="SAPBEXfilterText" xfId="666" xr:uid="{00000000-0005-0000-0000-0000DC020000}"/>
    <cellStyle name="SAPBEXfilterText 2" xfId="667" xr:uid="{00000000-0005-0000-0000-0000DD020000}"/>
    <cellStyle name="SAPBEXfilterText 2 2" xfId="668" xr:uid="{00000000-0005-0000-0000-0000DE020000}"/>
    <cellStyle name="SAPBEXfilterText 2 3" xfId="669" xr:uid="{00000000-0005-0000-0000-0000DF020000}"/>
    <cellStyle name="SAPBEXfilterText 3" xfId="670" xr:uid="{00000000-0005-0000-0000-0000E0020000}"/>
    <cellStyle name="SAPBEXfilterText 4" xfId="671" xr:uid="{00000000-0005-0000-0000-0000E1020000}"/>
    <cellStyle name="SAPBEXfilterText 5" xfId="672" xr:uid="{00000000-0005-0000-0000-0000E2020000}"/>
    <cellStyle name="SAPBEXfilterText 6" xfId="673" xr:uid="{00000000-0005-0000-0000-0000E3020000}"/>
    <cellStyle name="SAPBEXfilterText 7" xfId="674" xr:uid="{00000000-0005-0000-0000-0000E4020000}"/>
    <cellStyle name="SAPBEXfilterText 8" xfId="927" xr:uid="{00000000-0005-0000-0000-0000E5020000}"/>
    <cellStyle name="SAPBEXformats" xfId="675" xr:uid="{00000000-0005-0000-0000-0000E6020000}"/>
    <cellStyle name="SAPBEXformats 2" xfId="676" xr:uid="{00000000-0005-0000-0000-0000E7020000}"/>
    <cellStyle name="SAPBEXformats 2 2" xfId="677" xr:uid="{00000000-0005-0000-0000-0000E8020000}"/>
    <cellStyle name="SAPBEXformats 2 3" xfId="678" xr:uid="{00000000-0005-0000-0000-0000E9020000}"/>
    <cellStyle name="SAPBEXformats 2 4" xfId="679" xr:uid="{00000000-0005-0000-0000-0000EA020000}"/>
    <cellStyle name="SAPBEXformats 3" xfId="680" xr:uid="{00000000-0005-0000-0000-0000EB020000}"/>
    <cellStyle name="SAPBEXformats 4" xfId="998" xr:uid="{A3A7CA6B-C9DE-4186-BD9C-1190078CFEB1}"/>
    <cellStyle name="SAPBEXheaderItem" xfId="681" xr:uid="{00000000-0005-0000-0000-0000EC020000}"/>
    <cellStyle name="SAPBEXheaderItem 2" xfId="682" xr:uid="{00000000-0005-0000-0000-0000ED020000}"/>
    <cellStyle name="SAPBEXheaderItem 2 2" xfId="683" xr:uid="{00000000-0005-0000-0000-0000EE020000}"/>
    <cellStyle name="SAPBEXheaderItem 2 3" xfId="684" xr:uid="{00000000-0005-0000-0000-0000EF020000}"/>
    <cellStyle name="SAPBEXheaderItem 3" xfId="685" xr:uid="{00000000-0005-0000-0000-0000F0020000}"/>
    <cellStyle name="SAPBEXheaderItem 4" xfId="686" xr:uid="{00000000-0005-0000-0000-0000F1020000}"/>
    <cellStyle name="SAPBEXheaderItem 5" xfId="687" xr:uid="{00000000-0005-0000-0000-0000F2020000}"/>
    <cellStyle name="SAPBEXheaderItem 6" xfId="688" xr:uid="{00000000-0005-0000-0000-0000F3020000}"/>
    <cellStyle name="SAPBEXheaderItem 7" xfId="689" xr:uid="{00000000-0005-0000-0000-0000F4020000}"/>
    <cellStyle name="SAPBEXheaderText" xfId="690" xr:uid="{00000000-0005-0000-0000-0000F5020000}"/>
    <cellStyle name="SAPBEXheaderText 2" xfId="691" xr:uid="{00000000-0005-0000-0000-0000F6020000}"/>
    <cellStyle name="SAPBEXheaderText 2 2" xfId="692" xr:uid="{00000000-0005-0000-0000-0000F7020000}"/>
    <cellStyle name="SAPBEXheaderText 2 3" xfId="693" xr:uid="{00000000-0005-0000-0000-0000F8020000}"/>
    <cellStyle name="SAPBEXheaderText 3" xfId="694" xr:uid="{00000000-0005-0000-0000-0000F9020000}"/>
    <cellStyle name="SAPBEXheaderText 4" xfId="695" xr:uid="{00000000-0005-0000-0000-0000FA020000}"/>
    <cellStyle name="SAPBEXheaderText 5" xfId="696" xr:uid="{00000000-0005-0000-0000-0000FB020000}"/>
    <cellStyle name="SAPBEXheaderText 6" xfId="697" xr:uid="{00000000-0005-0000-0000-0000FC020000}"/>
    <cellStyle name="SAPBEXheaderText 7" xfId="698" xr:uid="{00000000-0005-0000-0000-0000FD020000}"/>
    <cellStyle name="SAPBEXheaderText 8" xfId="928" xr:uid="{00000000-0005-0000-0000-0000FE020000}"/>
    <cellStyle name="SAPBEXHLevel0" xfId="699" xr:uid="{00000000-0005-0000-0000-0000FF020000}"/>
    <cellStyle name="SAPBEXHLevel0 2" xfId="700" xr:uid="{00000000-0005-0000-0000-000000030000}"/>
    <cellStyle name="SAPBEXHLevel0 2 2" xfId="701" xr:uid="{00000000-0005-0000-0000-000001030000}"/>
    <cellStyle name="SAPBEXHLevel0 2 2 2" xfId="702" xr:uid="{00000000-0005-0000-0000-000002030000}"/>
    <cellStyle name="SAPBEXHLevel0 2 3" xfId="703" xr:uid="{00000000-0005-0000-0000-000003030000}"/>
    <cellStyle name="SAPBEXHLevel0 3" xfId="704" xr:uid="{00000000-0005-0000-0000-000004030000}"/>
    <cellStyle name="SAPBEXHLevel0 3 2" xfId="705" xr:uid="{00000000-0005-0000-0000-000005030000}"/>
    <cellStyle name="SAPBEXHLevel0 4" xfId="706" xr:uid="{00000000-0005-0000-0000-000006030000}"/>
    <cellStyle name="SAPBEXHLevel0 5" xfId="707" xr:uid="{00000000-0005-0000-0000-000007030000}"/>
    <cellStyle name="SAPBEXHLevel0 6" xfId="999" xr:uid="{2518EB4E-4F39-4214-8704-7BEE75EA2F6A}"/>
    <cellStyle name="SAPBEXHLevel0X" xfId="708" xr:uid="{00000000-0005-0000-0000-000008030000}"/>
    <cellStyle name="SAPBEXHLevel0X 2" xfId="709" xr:uid="{00000000-0005-0000-0000-000009030000}"/>
    <cellStyle name="SAPBEXHLevel0X 2 2" xfId="710" xr:uid="{00000000-0005-0000-0000-00000A030000}"/>
    <cellStyle name="SAPBEXHLevel0X 2 2 2" xfId="711" xr:uid="{00000000-0005-0000-0000-00000B030000}"/>
    <cellStyle name="SAPBEXHLevel0X 2 3" xfId="712" xr:uid="{00000000-0005-0000-0000-00000C030000}"/>
    <cellStyle name="SAPBEXHLevel0X 2 4" xfId="713" xr:uid="{00000000-0005-0000-0000-00000D030000}"/>
    <cellStyle name="SAPBEXHLevel0X 2 5" xfId="1019" xr:uid="{B1BB38B5-2717-4015-A2B4-E0743DC1D55F}"/>
    <cellStyle name="SAPBEXHLevel0X 3" xfId="714" xr:uid="{00000000-0005-0000-0000-00000E030000}"/>
    <cellStyle name="SAPBEXHLevel0X 4" xfId="715" xr:uid="{00000000-0005-0000-0000-00000F030000}"/>
    <cellStyle name="SAPBEXHLevel0X 5" xfId="716" xr:uid="{00000000-0005-0000-0000-000010030000}"/>
    <cellStyle name="SAPBEXHLevel0X 6" xfId="717" xr:uid="{00000000-0005-0000-0000-000011030000}"/>
    <cellStyle name="SAPBEXHLevel0X 7" xfId="718" xr:uid="{00000000-0005-0000-0000-000012030000}"/>
    <cellStyle name="SAPBEXHLevel0X 8" xfId="929" xr:uid="{00000000-0005-0000-0000-000013030000}"/>
    <cellStyle name="SAPBEXHLevel0X 9" xfId="1000" xr:uid="{35B58482-EC76-4007-B18A-0894FC1136AB}"/>
    <cellStyle name="SAPBEXHLevel1" xfId="719" xr:uid="{00000000-0005-0000-0000-000014030000}"/>
    <cellStyle name="SAPBEXHLevel1 2" xfId="720" xr:uid="{00000000-0005-0000-0000-000015030000}"/>
    <cellStyle name="SAPBEXHLevel1 2 2" xfId="721" xr:uid="{00000000-0005-0000-0000-000016030000}"/>
    <cellStyle name="SAPBEXHLevel1 2 2 2" xfId="722" xr:uid="{00000000-0005-0000-0000-000017030000}"/>
    <cellStyle name="SAPBEXHLevel1 3" xfId="723" xr:uid="{00000000-0005-0000-0000-000018030000}"/>
    <cellStyle name="SAPBEXHLevel1 3 2" xfId="724" xr:uid="{00000000-0005-0000-0000-000019030000}"/>
    <cellStyle name="SAPBEXHLevel1 3 3" xfId="956" xr:uid="{00000000-0005-0000-0000-00001A030000}"/>
    <cellStyle name="SAPBEXHLevel1 4" xfId="725" xr:uid="{00000000-0005-0000-0000-00001B030000}"/>
    <cellStyle name="SAPBEXHLevel1 5" xfId="726" xr:uid="{00000000-0005-0000-0000-00001C030000}"/>
    <cellStyle name="SAPBEXHLevel1 6" xfId="1001" xr:uid="{505BB1E1-80C0-4A80-98DA-8DD6423B1492}"/>
    <cellStyle name="SAPBEXHLevel1X" xfId="727" xr:uid="{00000000-0005-0000-0000-00001D030000}"/>
    <cellStyle name="SAPBEXHLevel1X 2" xfId="728" xr:uid="{00000000-0005-0000-0000-00001E030000}"/>
    <cellStyle name="SAPBEXHLevel1X 2 2" xfId="729" xr:uid="{00000000-0005-0000-0000-00001F030000}"/>
    <cellStyle name="SAPBEXHLevel1X 2 2 2" xfId="730" xr:uid="{00000000-0005-0000-0000-000020030000}"/>
    <cellStyle name="SAPBEXHLevel1X 2 3" xfId="731" xr:uid="{00000000-0005-0000-0000-000021030000}"/>
    <cellStyle name="SAPBEXHLevel1X 2 4" xfId="732" xr:uid="{00000000-0005-0000-0000-000022030000}"/>
    <cellStyle name="SAPBEXHLevel1X 2 5" xfId="1020" xr:uid="{C505DA32-3865-4FD8-B252-267B913EC681}"/>
    <cellStyle name="SAPBEXHLevel1X 3" xfId="733" xr:uid="{00000000-0005-0000-0000-000023030000}"/>
    <cellStyle name="SAPBEXHLevel1X 4" xfId="734" xr:uid="{00000000-0005-0000-0000-000024030000}"/>
    <cellStyle name="SAPBEXHLevel1X 5" xfId="735" xr:uid="{00000000-0005-0000-0000-000025030000}"/>
    <cellStyle name="SAPBEXHLevel1X 6" xfId="736" xr:uid="{00000000-0005-0000-0000-000026030000}"/>
    <cellStyle name="SAPBEXHLevel1X 7" xfId="737" xr:uid="{00000000-0005-0000-0000-000027030000}"/>
    <cellStyle name="SAPBEXHLevel1X 8" xfId="930" xr:uid="{00000000-0005-0000-0000-000028030000}"/>
    <cellStyle name="SAPBEXHLevel1X 9" xfId="1002" xr:uid="{5FED6963-24A8-437A-BB6B-E2A680E219E5}"/>
    <cellStyle name="SAPBEXHLevel2" xfId="738" xr:uid="{00000000-0005-0000-0000-000029030000}"/>
    <cellStyle name="SAPBEXHLevel2 2" xfId="739" xr:uid="{00000000-0005-0000-0000-00002A030000}"/>
    <cellStyle name="SAPBEXHLevel2 2 2" xfId="740" xr:uid="{00000000-0005-0000-0000-00002B030000}"/>
    <cellStyle name="SAPBEXHLevel2 2 2 2" xfId="741" xr:uid="{00000000-0005-0000-0000-00002C030000}"/>
    <cellStyle name="SAPBEXHLevel2 3" xfId="742" xr:uid="{00000000-0005-0000-0000-00002D030000}"/>
    <cellStyle name="SAPBEXHLevel2 3 2" xfId="743" xr:uid="{00000000-0005-0000-0000-00002E030000}"/>
    <cellStyle name="SAPBEXHLevel2 3 3" xfId="957" xr:uid="{00000000-0005-0000-0000-00002F030000}"/>
    <cellStyle name="SAPBEXHLevel2 4" xfId="744" xr:uid="{00000000-0005-0000-0000-000030030000}"/>
    <cellStyle name="SAPBEXHLevel2 5" xfId="745" xr:uid="{00000000-0005-0000-0000-000031030000}"/>
    <cellStyle name="SAPBEXHLevel2 6" xfId="1003" xr:uid="{53377A6E-05B1-4592-9AFD-EA532033689D}"/>
    <cellStyle name="SAPBEXHLevel2X" xfId="746" xr:uid="{00000000-0005-0000-0000-000032030000}"/>
    <cellStyle name="SAPBEXHLevel2X 2" xfId="747" xr:uid="{00000000-0005-0000-0000-000033030000}"/>
    <cellStyle name="SAPBEXHLevel2X 2 2" xfId="748" xr:uid="{00000000-0005-0000-0000-000034030000}"/>
    <cellStyle name="SAPBEXHLevel2X 2 2 2" xfId="749" xr:uid="{00000000-0005-0000-0000-000035030000}"/>
    <cellStyle name="SAPBEXHLevel2X 2 3" xfId="750" xr:uid="{00000000-0005-0000-0000-000036030000}"/>
    <cellStyle name="SAPBEXHLevel2X 2 4" xfId="751" xr:uid="{00000000-0005-0000-0000-000037030000}"/>
    <cellStyle name="SAPBEXHLevel2X 2 5" xfId="1021" xr:uid="{FC060A38-B7B4-4D38-BD95-7196C2E05617}"/>
    <cellStyle name="SAPBEXHLevel2X 3" xfId="752" xr:uid="{00000000-0005-0000-0000-000038030000}"/>
    <cellStyle name="SAPBEXHLevel2X 4" xfId="753" xr:uid="{00000000-0005-0000-0000-000039030000}"/>
    <cellStyle name="SAPBEXHLevel2X 5" xfId="754" xr:uid="{00000000-0005-0000-0000-00003A030000}"/>
    <cellStyle name="SAPBEXHLevel2X 6" xfId="755" xr:uid="{00000000-0005-0000-0000-00003B030000}"/>
    <cellStyle name="SAPBEXHLevel2X 7" xfId="756" xr:uid="{00000000-0005-0000-0000-00003C030000}"/>
    <cellStyle name="SAPBEXHLevel2X 8" xfId="931" xr:uid="{00000000-0005-0000-0000-00003D030000}"/>
    <cellStyle name="SAPBEXHLevel2X 9" xfId="1004" xr:uid="{C3DDCAF5-8EE6-4054-8EE9-5A0528AA73CB}"/>
    <cellStyle name="SAPBEXHLevel3" xfId="757" xr:uid="{00000000-0005-0000-0000-00003E030000}"/>
    <cellStyle name="SAPBEXHLevel3 2" xfId="758" xr:uid="{00000000-0005-0000-0000-00003F030000}"/>
    <cellStyle name="SAPBEXHLevel3 2 2" xfId="759" xr:uid="{00000000-0005-0000-0000-000040030000}"/>
    <cellStyle name="SAPBEXHLevel3 2 2 2" xfId="760" xr:uid="{00000000-0005-0000-0000-000041030000}"/>
    <cellStyle name="SAPBEXHLevel3 2 3" xfId="933" xr:uid="{00000000-0005-0000-0000-000042030000}"/>
    <cellStyle name="SAPBEXHLevel3 3" xfId="761" xr:uid="{00000000-0005-0000-0000-000043030000}"/>
    <cellStyle name="SAPBEXHLevel3 3 2" xfId="762" xr:uid="{00000000-0005-0000-0000-000044030000}"/>
    <cellStyle name="SAPBEXHLevel3 4" xfId="763" xr:uid="{00000000-0005-0000-0000-000045030000}"/>
    <cellStyle name="SAPBEXHLevel3 4 2" xfId="958" xr:uid="{00000000-0005-0000-0000-000046030000}"/>
    <cellStyle name="SAPBEXHLevel3 5" xfId="764" xr:uid="{00000000-0005-0000-0000-000047030000}"/>
    <cellStyle name="SAPBEXHLevel3 6" xfId="932" xr:uid="{00000000-0005-0000-0000-000048030000}"/>
    <cellStyle name="SAPBEXHLevel3X" xfId="765" xr:uid="{00000000-0005-0000-0000-000049030000}"/>
    <cellStyle name="SAPBEXHLevel3X 2" xfId="766" xr:uid="{00000000-0005-0000-0000-00004A030000}"/>
    <cellStyle name="SAPBEXHLevel3X 2 2" xfId="767" xr:uid="{00000000-0005-0000-0000-00004B030000}"/>
    <cellStyle name="SAPBEXHLevel3X 2 2 2" xfId="768" xr:uid="{00000000-0005-0000-0000-00004C030000}"/>
    <cellStyle name="SAPBEXHLevel3X 2 3" xfId="769" xr:uid="{00000000-0005-0000-0000-00004D030000}"/>
    <cellStyle name="SAPBEXHLevel3X 2 4" xfId="770" xr:uid="{00000000-0005-0000-0000-00004E030000}"/>
    <cellStyle name="SAPBEXHLevel3X 2 5" xfId="1022" xr:uid="{BB674809-CC65-40C7-BC06-FBBA8DDB96B4}"/>
    <cellStyle name="SAPBEXHLevel3X 3" xfId="771" xr:uid="{00000000-0005-0000-0000-00004F030000}"/>
    <cellStyle name="SAPBEXHLevel3X 4" xfId="772" xr:uid="{00000000-0005-0000-0000-000050030000}"/>
    <cellStyle name="SAPBEXHLevel3X 5" xfId="773" xr:uid="{00000000-0005-0000-0000-000051030000}"/>
    <cellStyle name="SAPBEXHLevel3X 6" xfId="774" xr:uid="{00000000-0005-0000-0000-000052030000}"/>
    <cellStyle name="SAPBEXHLevel3X 7" xfId="775" xr:uid="{00000000-0005-0000-0000-000053030000}"/>
    <cellStyle name="SAPBEXHLevel3X 8" xfId="934" xr:uid="{00000000-0005-0000-0000-000054030000}"/>
    <cellStyle name="SAPBEXHLevel3X 9" xfId="1006" xr:uid="{C3C1216A-1A2C-4903-B534-B00DDC765F72}"/>
    <cellStyle name="SAPBEXinputData" xfId="776" xr:uid="{00000000-0005-0000-0000-000055030000}"/>
    <cellStyle name="SAPBEXinputData 2" xfId="777" xr:uid="{00000000-0005-0000-0000-000056030000}"/>
    <cellStyle name="SAPBEXinputData 2 2" xfId="778" xr:uid="{00000000-0005-0000-0000-000057030000}"/>
    <cellStyle name="SAPBEXinputData 2 3" xfId="779" xr:uid="{00000000-0005-0000-0000-000058030000}"/>
    <cellStyle name="SAPBEXinputData 2 4" xfId="1023" xr:uid="{BC23FBAF-82E8-4991-831B-FCF14EA819F6}"/>
    <cellStyle name="SAPBEXinputData 3" xfId="780" xr:uid="{00000000-0005-0000-0000-000059030000}"/>
    <cellStyle name="SAPBEXinputData 4" xfId="781" xr:uid="{00000000-0005-0000-0000-00005A030000}"/>
    <cellStyle name="SAPBEXinputData 5" xfId="782" xr:uid="{00000000-0005-0000-0000-00005B030000}"/>
    <cellStyle name="SAPBEXinputData 6" xfId="783" xr:uid="{00000000-0005-0000-0000-00005C030000}"/>
    <cellStyle name="SAPBEXinputData 7" xfId="784" xr:uid="{00000000-0005-0000-0000-00005D030000}"/>
    <cellStyle name="SAPBEXinputData 8" xfId="935" xr:uid="{00000000-0005-0000-0000-00005E030000}"/>
    <cellStyle name="SAPBEXinputData 9" xfId="1007" xr:uid="{CE322EB1-8609-49F1-9D27-293A8E1CE3DB}"/>
    <cellStyle name="SAPBEXItemHeader" xfId="785" xr:uid="{00000000-0005-0000-0000-00005F030000}"/>
    <cellStyle name="SAPBEXresData" xfId="786" xr:uid="{00000000-0005-0000-0000-000060030000}"/>
    <cellStyle name="SAPBEXresData 2" xfId="787" xr:uid="{00000000-0005-0000-0000-000061030000}"/>
    <cellStyle name="SAPBEXresData 2 2" xfId="788" xr:uid="{00000000-0005-0000-0000-000062030000}"/>
    <cellStyle name="SAPBEXresData 2 3" xfId="789" xr:uid="{00000000-0005-0000-0000-000063030000}"/>
    <cellStyle name="SAPBEXresData 2 4" xfId="790" xr:uid="{00000000-0005-0000-0000-000064030000}"/>
    <cellStyle name="SAPBEXresData 3" xfId="791" xr:uid="{00000000-0005-0000-0000-000065030000}"/>
    <cellStyle name="SAPBEXresData 4" xfId="936" xr:uid="{00000000-0005-0000-0000-000066030000}"/>
    <cellStyle name="SAPBEXresData 5" xfId="1008" xr:uid="{734B392D-C640-4C6F-8ECC-71DDB8462F64}"/>
    <cellStyle name="SAPBEXresDataEmph" xfId="792" xr:uid="{00000000-0005-0000-0000-000067030000}"/>
    <cellStyle name="SAPBEXresDataEmph 2" xfId="793" xr:uid="{00000000-0005-0000-0000-000068030000}"/>
    <cellStyle name="SAPBEXresDataEmph 2 2" xfId="794" xr:uid="{00000000-0005-0000-0000-000069030000}"/>
    <cellStyle name="SAPBEXresDataEmph 2 3" xfId="795" xr:uid="{00000000-0005-0000-0000-00006A030000}"/>
    <cellStyle name="SAPBEXresDataEmph 2 4" xfId="796" xr:uid="{00000000-0005-0000-0000-00006B030000}"/>
    <cellStyle name="SAPBEXresDataEmph 3" xfId="797" xr:uid="{00000000-0005-0000-0000-00006C030000}"/>
    <cellStyle name="SAPBEXresDataEmph 4" xfId="937" xr:uid="{00000000-0005-0000-0000-00006D030000}"/>
    <cellStyle name="SAPBEXresDataEmph 5" xfId="1009" xr:uid="{FAA9231D-F802-44B9-92E3-4A9611B767D8}"/>
    <cellStyle name="SAPBEXresItem" xfId="798" xr:uid="{00000000-0005-0000-0000-00006E030000}"/>
    <cellStyle name="SAPBEXresItem 2" xfId="799" xr:uid="{00000000-0005-0000-0000-00006F030000}"/>
    <cellStyle name="SAPBEXresItem 2 2" xfId="800" xr:uid="{00000000-0005-0000-0000-000070030000}"/>
    <cellStyle name="SAPBEXresItem 2 3" xfId="801" xr:uid="{00000000-0005-0000-0000-000071030000}"/>
    <cellStyle name="SAPBEXresItem 2 4" xfId="802" xr:uid="{00000000-0005-0000-0000-000072030000}"/>
    <cellStyle name="SAPBEXresItem 3" xfId="803" xr:uid="{00000000-0005-0000-0000-000073030000}"/>
    <cellStyle name="SAPBEXresItem 4" xfId="938" xr:uid="{00000000-0005-0000-0000-000074030000}"/>
    <cellStyle name="SAPBEXresItem 5" xfId="1010" xr:uid="{A74B44A0-7B61-4FAE-AD04-B7EFCA6B7ECC}"/>
    <cellStyle name="SAPBEXresItemX" xfId="804" xr:uid="{00000000-0005-0000-0000-000075030000}"/>
    <cellStyle name="SAPBEXresItemX 2" xfId="805" xr:uid="{00000000-0005-0000-0000-000076030000}"/>
    <cellStyle name="SAPBEXresItemX 2 2" xfId="806" xr:uid="{00000000-0005-0000-0000-000077030000}"/>
    <cellStyle name="SAPBEXresItemX 2 3" xfId="807" xr:uid="{00000000-0005-0000-0000-000078030000}"/>
    <cellStyle name="SAPBEXresItemX 2 4" xfId="808" xr:uid="{00000000-0005-0000-0000-000079030000}"/>
    <cellStyle name="SAPBEXresItemX 3" xfId="809" xr:uid="{00000000-0005-0000-0000-00007A030000}"/>
    <cellStyle name="SAPBEXresItemX 4" xfId="939" xr:uid="{00000000-0005-0000-0000-00007B030000}"/>
    <cellStyle name="SAPBEXresItemX 5" xfId="1011" xr:uid="{6CB71B16-4849-4F85-BF89-8CB60151EC30}"/>
    <cellStyle name="SAPBEXstdData" xfId="810" xr:uid="{00000000-0005-0000-0000-00007C030000}"/>
    <cellStyle name="SAPBEXstdData 2" xfId="811" xr:uid="{00000000-0005-0000-0000-00007D030000}"/>
    <cellStyle name="SAPBEXstdData 2 2" xfId="812" xr:uid="{00000000-0005-0000-0000-00007E030000}"/>
    <cellStyle name="SAPBEXstdData 2 2 2" xfId="941" xr:uid="{00000000-0005-0000-0000-00007F030000}"/>
    <cellStyle name="SAPBEXstdData 2 3" xfId="940" xr:uid="{00000000-0005-0000-0000-000080030000}"/>
    <cellStyle name="SAPBEXstdData 3" xfId="813" xr:uid="{00000000-0005-0000-0000-000081030000}"/>
    <cellStyle name="SAPBEXstdData 4" xfId="814" xr:uid="{00000000-0005-0000-0000-000082030000}"/>
    <cellStyle name="SAPBEXstdData 5" xfId="815" xr:uid="{00000000-0005-0000-0000-000083030000}"/>
    <cellStyle name="SAPBEXstdData_2009 g _150609" xfId="816" xr:uid="{00000000-0005-0000-0000-000084030000}"/>
    <cellStyle name="SAPBEXstdDataEmph" xfId="817" xr:uid="{00000000-0005-0000-0000-000085030000}"/>
    <cellStyle name="SAPBEXstdDataEmph 2" xfId="818" xr:uid="{00000000-0005-0000-0000-000086030000}"/>
    <cellStyle name="SAPBEXstdDataEmph 2 2" xfId="819" xr:uid="{00000000-0005-0000-0000-000087030000}"/>
    <cellStyle name="SAPBEXstdDataEmph 2 3" xfId="820" xr:uid="{00000000-0005-0000-0000-000088030000}"/>
    <cellStyle name="SAPBEXstdDataEmph 2 4" xfId="821" xr:uid="{00000000-0005-0000-0000-000089030000}"/>
    <cellStyle name="SAPBEXstdDataEmph 3" xfId="822" xr:uid="{00000000-0005-0000-0000-00008A030000}"/>
    <cellStyle name="SAPBEXstdDataEmph 4" xfId="1012" xr:uid="{36D7EBC5-5662-4E8E-AD18-4F1B987080CE}"/>
    <cellStyle name="SAPBEXstdItem" xfId="823" xr:uid="{00000000-0005-0000-0000-00008B030000}"/>
    <cellStyle name="SAPBEXstdItem 2" xfId="824" xr:uid="{00000000-0005-0000-0000-00008C030000}"/>
    <cellStyle name="SAPBEXstdItem 2 2" xfId="825" xr:uid="{00000000-0005-0000-0000-00008D030000}"/>
    <cellStyle name="SAPBEXstdItem 2 3" xfId="826" xr:uid="{00000000-0005-0000-0000-00008E030000}"/>
    <cellStyle name="SAPBEXstdItem 2 4" xfId="827" xr:uid="{00000000-0005-0000-0000-00008F030000}"/>
    <cellStyle name="SAPBEXstdItem 3" xfId="828" xr:uid="{00000000-0005-0000-0000-000090030000}"/>
    <cellStyle name="SAPBEXstdItem 3 2" xfId="829" xr:uid="{00000000-0005-0000-0000-000091030000}"/>
    <cellStyle name="SAPBEXstdItem 3 3" xfId="959" xr:uid="{00000000-0005-0000-0000-000092030000}"/>
    <cellStyle name="SAPBEXstdItem 4" xfId="830" xr:uid="{00000000-0005-0000-0000-000093030000}"/>
    <cellStyle name="SAPBEXstdItem 5" xfId="831" xr:uid="{00000000-0005-0000-0000-000094030000}"/>
    <cellStyle name="SAPBEXstdItem 6" xfId="942" xr:uid="{00000000-0005-0000-0000-000095030000}"/>
    <cellStyle name="SAPBEXstdItem_FMLikp03_081208_15_aprrez" xfId="832" xr:uid="{00000000-0005-0000-0000-000096030000}"/>
    <cellStyle name="SAPBEXstdItemX" xfId="833" xr:uid="{00000000-0005-0000-0000-000097030000}"/>
    <cellStyle name="SAPBEXstdItemX 2" xfId="834" xr:uid="{00000000-0005-0000-0000-000098030000}"/>
    <cellStyle name="SAPBEXstdItemX 2 2" xfId="835" xr:uid="{00000000-0005-0000-0000-000099030000}"/>
    <cellStyle name="SAPBEXstdItemX 2 3" xfId="836" xr:uid="{00000000-0005-0000-0000-00009A030000}"/>
    <cellStyle name="SAPBEXstdItemX 2 4" xfId="837" xr:uid="{00000000-0005-0000-0000-00009B030000}"/>
    <cellStyle name="SAPBEXstdItemX 3" xfId="838" xr:uid="{00000000-0005-0000-0000-00009C030000}"/>
    <cellStyle name="SAPBEXstdItemX 4" xfId="943" xr:uid="{00000000-0005-0000-0000-00009D030000}"/>
    <cellStyle name="SAPBEXstdItemX 5" xfId="1013" xr:uid="{DBFD9777-6D58-46E0-A553-F13DCF9E6220}"/>
    <cellStyle name="SAPBEXtitle" xfId="839" xr:uid="{00000000-0005-0000-0000-00009E030000}"/>
    <cellStyle name="SAPBEXtitle 2" xfId="840" xr:uid="{00000000-0005-0000-0000-00009F030000}"/>
    <cellStyle name="SAPBEXtitle 2 2" xfId="841" xr:uid="{00000000-0005-0000-0000-0000A0030000}"/>
    <cellStyle name="SAPBEXtitle 2 3" xfId="842" xr:uid="{00000000-0005-0000-0000-0000A1030000}"/>
    <cellStyle name="SAPBEXtitle 3" xfId="843" xr:uid="{00000000-0005-0000-0000-0000A2030000}"/>
    <cellStyle name="SAPBEXtitle 4" xfId="844" xr:uid="{00000000-0005-0000-0000-0000A3030000}"/>
    <cellStyle name="SAPBEXtitle 5" xfId="845" xr:uid="{00000000-0005-0000-0000-0000A4030000}"/>
    <cellStyle name="SAPBEXtitle 6" xfId="846" xr:uid="{00000000-0005-0000-0000-0000A5030000}"/>
    <cellStyle name="SAPBEXtitle 7" xfId="847" xr:uid="{00000000-0005-0000-0000-0000A6030000}"/>
    <cellStyle name="SAPBEXunassignedItem" xfId="848" xr:uid="{00000000-0005-0000-0000-0000A7030000}"/>
    <cellStyle name="SAPBEXundefined" xfId="849" xr:uid="{00000000-0005-0000-0000-0000A8030000}"/>
    <cellStyle name="SAPBEXundefined 2" xfId="850" xr:uid="{00000000-0005-0000-0000-0000A9030000}"/>
    <cellStyle name="SAPBEXundefined 2 2" xfId="851" xr:uid="{00000000-0005-0000-0000-0000AA030000}"/>
    <cellStyle name="SAPBEXundefined 2 3" xfId="852" xr:uid="{00000000-0005-0000-0000-0000AB030000}"/>
    <cellStyle name="SAPBEXundefined 2 4" xfId="853" xr:uid="{00000000-0005-0000-0000-0000AC030000}"/>
    <cellStyle name="SAPBEXundefined 3" xfId="854" xr:uid="{00000000-0005-0000-0000-0000AD030000}"/>
    <cellStyle name="SAPBEXundefined 4" xfId="855" xr:uid="{00000000-0005-0000-0000-0000AE030000}"/>
    <cellStyle name="SAPBEXundefined 5" xfId="856" xr:uid="{00000000-0005-0000-0000-0000AF030000}"/>
    <cellStyle name="SAPBEXundefined 6" xfId="1014" xr:uid="{736CBF74-F726-4495-8EF7-C68B13591ADD}"/>
    <cellStyle name="Sheet Title" xfId="857" xr:uid="{00000000-0005-0000-0000-0000B0030000}"/>
    <cellStyle name="Skaitli" xfId="858" xr:uid="{00000000-0005-0000-0000-0000B1030000}"/>
    <cellStyle name="Skaitli,0" xfId="859" xr:uid="{00000000-0005-0000-0000-0000B2030000}"/>
    <cellStyle name="Slikts 2" xfId="944" xr:uid="{00000000-0005-0000-0000-0000B3030000}"/>
    <cellStyle name="Stils 1" xfId="860" xr:uid="{00000000-0005-0000-0000-0000B4030000}"/>
    <cellStyle name="Style 1" xfId="861" xr:uid="{00000000-0005-0000-0000-0000B5030000}"/>
    <cellStyle name="Title 2" xfId="862" xr:uid="{00000000-0005-0000-0000-0000B6030000}"/>
    <cellStyle name="Title 2 2" xfId="863" xr:uid="{00000000-0005-0000-0000-0000B7030000}"/>
    <cellStyle name="Title 2 3" xfId="864" xr:uid="{00000000-0005-0000-0000-0000B8030000}"/>
    <cellStyle name="Total 2" xfId="865" xr:uid="{00000000-0005-0000-0000-0000B9030000}"/>
    <cellStyle name="Total 2 2" xfId="866" xr:uid="{00000000-0005-0000-0000-0000BA030000}"/>
    <cellStyle name="Total 3" xfId="1016" xr:uid="{8ED41347-3885-4160-ABE0-6F31C266A2A6}"/>
    <cellStyle name="V?st." xfId="867" xr:uid="{00000000-0005-0000-0000-0000BB030000}"/>
    <cellStyle name="V?st. 2" xfId="868" xr:uid="{00000000-0005-0000-0000-0000BC030000}"/>
    <cellStyle name="V?st. 3" xfId="869" xr:uid="{00000000-0005-0000-0000-0000BD030000}"/>
    <cellStyle name="Væst." xfId="870" xr:uid="{00000000-0005-0000-0000-0000BE030000}"/>
    <cellStyle name="Vęst." xfId="872" xr:uid="{00000000-0005-0000-0000-0000BF030000}"/>
    <cellStyle name="Vēst." xfId="871" xr:uid="{00000000-0005-0000-0000-0000C0030000}"/>
    <cellStyle name="Vēst. 2" xfId="873" xr:uid="{00000000-0005-0000-0000-0000C1030000}"/>
    <cellStyle name="Virsraksts 1 2" xfId="945" xr:uid="{00000000-0005-0000-0000-0000C2030000}"/>
    <cellStyle name="Virsraksts 2 2" xfId="946" xr:uid="{00000000-0005-0000-0000-0000C3030000}"/>
    <cellStyle name="Virsraksts 3 2" xfId="949" xr:uid="{00000000-0005-0000-0000-0000C4030000}"/>
    <cellStyle name="Virsraksts 3 3" xfId="947" xr:uid="{00000000-0005-0000-0000-0000C5030000}"/>
    <cellStyle name="Virsraksts 4 2" xfId="948" xr:uid="{00000000-0005-0000-0000-0000C6030000}"/>
    <cellStyle name="Warning Text 2" xfId="874" xr:uid="{00000000-0005-0000-0000-0000C7030000}"/>
    <cellStyle name="Warning Text 2 2" xfId="875" xr:uid="{00000000-0005-0000-0000-0000C8030000}"/>
    <cellStyle name="Warning Text 2 3" xfId="876" xr:uid="{00000000-0005-0000-0000-0000C9030000}"/>
    <cellStyle name="Warning Text 3" xfId="877" xr:uid="{00000000-0005-0000-0000-0000CA030000}"/>
  </cellStyles>
  <dxfs count="0"/>
  <tableStyles count="0" defaultTableStyle="TableStyleMedium9" defaultPivotStyle="PivotStyleLight16"/>
  <colors>
    <mruColors>
      <color rgb="FFFFFF99"/>
      <color rgb="FFFFFFCC"/>
      <color rgb="FFCCFFCC"/>
      <color rgb="FF0000FF"/>
      <color rgb="FFFFFFFF"/>
      <color rgb="FFCCECFF"/>
      <color rgb="FF0033CC"/>
      <color rgb="FF99FFCC"/>
      <color rgb="FF00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5222-BE59-4557-88F0-4DCB57A53FA2}">
  <dimension ref="A2:Z64"/>
  <sheetViews>
    <sheetView tabSelected="1" zoomScaleNormal="100" workbookViewId="0">
      <selection activeCell="N61" sqref="N61"/>
    </sheetView>
  </sheetViews>
  <sheetFormatPr defaultRowHeight="13.2"/>
  <cols>
    <col min="1" max="1" width="5.21875" customWidth="1"/>
    <col min="2" max="2" width="21.21875" customWidth="1"/>
    <col min="3" max="3" width="15.77734375" style="6" customWidth="1"/>
    <col min="4" max="8" width="12.77734375" customWidth="1"/>
    <col min="9" max="12" width="12.77734375" style="6" customWidth="1"/>
    <col min="13" max="13" width="15.33203125" style="6" customWidth="1"/>
    <col min="14" max="14" width="14.21875" style="6" customWidth="1"/>
    <col min="15" max="18" width="12.77734375" style="6" customWidth="1"/>
    <col min="19" max="19" width="4.5546875" customWidth="1"/>
    <col min="20" max="20" width="12.6640625" customWidth="1"/>
    <col min="21" max="21" width="11.109375" customWidth="1"/>
    <col min="22" max="23" width="12.77734375" customWidth="1"/>
    <col min="24" max="24" width="8.77734375" customWidth="1"/>
    <col min="25" max="25" width="12.77734375" customWidth="1"/>
    <col min="26" max="26" width="8.77734375" customWidth="1"/>
  </cols>
  <sheetData>
    <row r="2" spans="1:26" ht="20.399999999999999">
      <c r="B2" s="34" t="s">
        <v>173</v>
      </c>
      <c r="X2" s="36"/>
    </row>
    <row r="3" spans="1:26" ht="15.6">
      <c r="M3" s="116"/>
      <c r="O3" s="397"/>
      <c r="P3" s="398"/>
      <c r="Q3" s="398"/>
      <c r="R3" s="398"/>
      <c r="S3" s="398"/>
      <c r="T3" s="147"/>
      <c r="U3" s="147"/>
      <c r="V3" s="147"/>
    </row>
    <row r="4" spans="1:26" ht="38.25" customHeight="1">
      <c r="B4" s="399" t="s">
        <v>62</v>
      </c>
      <c r="C4" s="400"/>
      <c r="D4" s="401"/>
      <c r="E4" s="402" t="s">
        <v>67</v>
      </c>
      <c r="F4" s="403"/>
      <c r="H4" s="373"/>
      <c r="I4" s="401"/>
      <c r="J4" s="401"/>
      <c r="K4" s="117" t="s">
        <v>70</v>
      </c>
      <c r="L4" s="230"/>
      <c r="N4" s="60"/>
      <c r="O4" s="404"/>
      <c r="P4" s="405"/>
      <c r="Q4" s="405"/>
      <c r="R4" s="405"/>
      <c r="S4" s="405"/>
      <c r="T4" s="148"/>
      <c r="U4" s="148"/>
      <c r="V4" s="148"/>
      <c r="X4" s="138" t="s">
        <v>133</v>
      </c>
    </row>
    <row r="5" spans="1:26" ht="15.6">
      <c r="B5" s="366" t="s">
        <v>36</v>
      </c>
      <c r="C5" s="367"/>
      <c r="D5" s="368"/>
      <c r="E5" s="369">
        <v>1</v>
      </c>
      <c r="F5" s="370"/>
      <c r="H5" s="371" t="s">
        <v>71</v>
      </c>
      <c r="I5" s="372"/>
      <c r="J5" s="373"/>
      <c r="K5" s="375">
        <f>K16</f>
        <v>664.41774587292082</v>
      </c>
      <c r="L5" s="231"/>
    </row>
    <row r="6" spans="1:26" ht="15.6">
      <c r="B6" s="377" t="s">
        <v>63</v>
      </c>
      <c r="C6" s="378"/>
      <c r="D6" s="379"/>
      <c r="E6" s="380">
        <v>2.34</v>
      </c>
      <c r="F6" s="381"/>
      <c r="H6" s="374"/>
      <c r="I6" s="374"/>
      <c r="J6" s="373"/>
      <c r="K6" s="376"/>
      <c r="L6" s="10"/>
      <c r="O6" s="226"/>
      <c r="P6" s="227"/>
      <c r="Q6" s="227"/>
      <c r="R6" s="227"/>
      <c r="S6" s="227"/>
      <c r="T6" s="149"/>
      <c r="U6" s="149"/>
      <c r="V6" s="149"/>
    </row>
    <row r="7" spans="1:26" ht="15.6">
      <c r="B7" s="382" t="s">
        <v>64</v>
      </c>
      <c r="C7" s="383"/>
      <c r="D7" s="379"/>
      <c r="E7" s="380">
        <v>3.26</v>
      </c>
      <c r="F7" s="381"/>
      <c r="H7" s="371" t="s">
        <v>72</v>
      </c>
      <c r="I7" s="372"/>
      <c r="J7" s="373"/>
      <c r="K7" s="384">
        <f>MAX(K18:K60)</f>
        <v>1078.1741546608512</v>
      </c>
      <c r="L7" s="149"/>
      <c r="M7" s="299" t="s">
        <v>179</v>
      </c>
      <c r="N7" s="301">
        <f>N8+N9</f>
        <v>50630855</v>
      </c>
      <c r="O7" s="277"/>
      <c r="P7" s="277"/>
      <c r="Q7" s="277"/>
      <c r="R7" s="277"/>
      <c r="S7" s="278"/>
      <c r="T7" s="149"/>
      <c r="U7" s="149"/>
      <c r="V7" s="149"/>
      <c r="W7" s="228"/>
    </row>
    <row r="8" spans="1:26" ht="15.6">
      <c r="B8" s="377" t="s">
        <v>65</v>
      </c>
      <c r="C8" s="378"/>
      <c r="D8" s="379"/>
      <c r="E8" s="380">
        <v>0.74</v>
      </c>
      <c r="F8" s="381"/>
      <c r="H8" s="374"/>
      <c r="I8" s="374"/>
      <c r="J8" s="373"/>
      <c r="K8" s="385"/>
      <c r="L8" s="232"/>
      <c r="M8" s="113" t="s">
        <v>177</v>
      </c>
      <c r="N8" s="300">
        <v>35922255</v>
      </c>
      <c r="O8" s="386"/>
      <c r="P8" s="387"/>
      <c r="Q8" s="387"/>
      <c r="R8" s="387"/>
      <c r="S8" s="387"/>
      <c r="T8" s="229"/>
      <c r="U8" s="229"/>
      <c r="V8" s="229"/>
      <c r="W8" s="14"/>
      <c r="X8" s="36"/>
    </row>
    <row r="9" spans="1:26" ht="18.600000000000001">
      <c r="B9" s="388" t="s">
        <v>66</v>
      </c>
      <c r="C9" s="389"/>
      <c r="D9" s="390"/>
      <c r="E9" s="391">
        <v>1.52</v>
      </c>
      <c r="F9" s="392"/>
      <c r="H9" s="393" t="s">
        <v>154</v>
      </c>
      <c r="I9" s="393"/>
      <c r="J9" s="393"/>
      <c r="K9" s="27">
        <v>50630855</v>
      </c>
      <c r="L9" s="233"/>
      <c r="M9" s="113" t="s">
        <v>178</v>
      </c>
      <c r="N9" s="300">
        <v>14708600</v>
      </c>
      <c r="O9" s="14"/>
      <c r="P9" s="47"/>
      <c r="Q9" s="279"/>
      <c r="R9" s="279"/>
      <c r="S9" s="280"/>
      <c r="W9" s="36"/>
    </row>
    <row r="10" spans="1:26" ht="12.75" customHeight="1">
      <c r="M10" s="60"/>
      <c r="O10" s="44"/>
      <c r="P10" s="47"/>
      <c r="Q10" s="118"/>
      <c r="R10" s="118"/>
      <c r="S10" s="58"/>
      <c r="T10" s="14"/>
      <c r="U10" s="14"/>
      <c r="V10" s="14"/>
      <c r="X10" s="145"/>
    </row>
    <row r="11" spans="1:26">
      <c r="D11" s="60"/>
      <c r="E11" s="56"/>
      <c r="F11" s="36"/>
      <c r="G11" s="36"/>
      <c r="H11" s="36"/>
      <c r="L11" s="60"/>
      <c r="M11" s="44"/>
      <c r="N11" s="59"/>
      <c r="P11" s="60"/>
      <c r="Q11" s="60"/>
      <c r="R11" s="60"/>
      <c r="T11" s="47"/>
      <c r="U11" s="47"/>
      <c r="V11" s="47"/>
      <c r="W11" s="36"/>
      <c r="X11" s="36"/>
    </row>
    <row r="12" spans="1:26" ht="14.4" thickBot="1">
      <c r="C12" s="44"/>
      <c r="D12" s="48"/>
      <c r="E12" s="48"/>
      <c r="F12" s="48"/>
      <c r="G12" s="48"/>
      <c r="H12" s="48"/>
      <c r="K12" s="60"/>
      <c r="L12" s="60"/>
      <c r="M12" s="346"/>
      <c r="N12" s="44"/>
      <c r="O12" s="60"/>
      <c r="P12" s="60"/>
      <c r="Q12" s="60"/>
      <c r="R12" s="60"/>
    </row>
    <row r="13" spans="1:26" ht="14.4" thickBot="1">
      <c r="A13" s="16"/>
      <c r="B13" s="16"/>
      <c r="C13" s="114"/>
      <c r="D13" s="394" t="s">
        <v>75</v>
      </c>
      <c r="E13" s="395"/>
      <c r="F13" s="395"/>
      <c r="G13" s="395"/>
      <c r="H13" s="396"/>
      <c r="I13" s="17"/>
      <c r="T13" s="406" t="s">
        <v>167</v>
      </c>
      <c r="U13" s="407"/>
      <c r="V13" s="407"/>
      <c r="W13" s="407"/>
      <c r="X13" s="407"/>
      <c r="Y13" s="408"/>
      <c r="Z13" s="409"/>
    </row>
    <row r="14" spans="1:26" ht="65.55" customHeight="1">
      <c r="A14" s="23"/>
      <c r="B14" s="23"/>
      <c r="C14" s="23" t="s">
        <v>37</v>
      </c>
      <c r="D14" s="49" t="s">
        <v>36</v>
      </c>
      <c r="E14" s="49" t="s">
        <v>38</v>
      </c>
      <c r="F14" s="50" t="s">
        <v>39</v>
      </c>
      <c r="G14" s="49" t="s">
        <v>40</v>
      </c>
      <c r="H14" s="45" t="s">
        <v>68</v>
      </c>
      <c r="I14" s="45" t="s">
        <v>41</v>
      </c>
      <c r="J14" s="35" t="s">
        <v>69</v>
      </c>
      <c r="K14" s="35" t="s">
        <v>134</v>
      </c>
      <c r="L14" s="241" t="s">
        <v>158</v>
      </c>
      <c r="M14" s="249" t="s">
        <v>135</v>
      </c>
      <c r="N14" s="347" t="s">
        <v>155</v>
      </c>
      <c r="O14" s="220" t="s">
        <v>156</v>
      </c>
      <c r="P14" s="220" t="s">
        <v>157</v>
      </c>
      <c r="Q14" s="348" t="s">
        <v>182</v>
      </c>
      <c r="R14" s="348" t="s">
        <v>183</v>
      </c>
      <c r="S14" s="40"/>
      <c r="T14" s="354" t="s">
        <v>168</v>
      </c>
      <c r="U14" s="354" t="s">
        <v>185</v>
      </c>
      <c r="V14" s="354" t="s">
        <v>186</v>
      </c>
      <c r="W14" s="364" t="s">
        <v>176</v>
      </c>
      <c r="X14" s="365"/>
      <c r="Y14" s="364" t="s">
        <v>184</v>
      </c>
      <c r="Z14" s="365"/>
    </row>
    <row r="15" spans="1:26" ht="14.4" thickBot="1">
      <c r="A15" s="37"/>
      <c r="B15" s="37"/>
      <c r="C15" s="115"/>
      <c r="D15" s="38"/>
      <c r="E15" s="38"/>
      <c r="F15" s="38"/>
      <c r="G15" s="38"/>
      <c r="H15" s="6"/>
      <c r="I15" s="119"/>
      <c r="N15" s="251"/>
      <c r="O15" s="343"/>
      <c r="P15" s="344"/>
      <c r="S15" s="41"/>
      <c r="T15" s="359"/>
      <c r="U15" s="360"/>
      <c r="V15" s="360"/>
      <c r="W15" s="361" t="s">
        <v>73</v>
      </c>
      <c r="X15" s="362" t="s">
        <v>74</v>
      </c>
      <c r="Y15" s="361" t="s">
        <v>73</v>
      </c>
      <c r="Z15" s="362" t="s">
        <v>74</v>
      </c>
    </row>
    <row r="16" spans="1:26" ht="14.4" thickBot="1">
      <c r="A16" s="18"/>
      <c r="B16" s="19" t="s">
        <v>42</v>
      </c>
      <c r="C16" s="76">
        <f>SUM(C17:C60)</f>
        <v>2364625196.4000034</v>
      </c>
      <c r="D16" s="76">
        <f>SUM(D18:D60)</f>
        <v>2041553</v>
      </c>
      <c r="E16" s="76">
        <f>SUM(E18:E60)</f>
        <v>130783</v>
      </c>
      <c r="F16" s="76">
        <f>SUM(F18:F60)</f>
        <v>243883</v>
      </c>
      <c r="G16" s="76">
        <f>SUM(G18:G60)</f>
        <v>429937</v>
      </c>
      <c r="H16" s="76">
        <f t="shared" ref="H16" si="0">SUM(H17:H60)</f>
        <v>64569.926021000007</v>
      </c>
      <c r="I16" s="154">
        <f>I61</f>
        <v>1158.248253363985</v>
      </c>
      <c r="J16" s="154">
        <f>J61</f>
        <v>3558943.4675519206</v>
      </c>
      <c r="K16" s="154">
        <f>K61</f>
        <v>664.41774587292082</v>
      </c>
      <c r="L16" s="242">
        <f>C16/D16</f>
        <v>1158.248253363985</v>
      </c>
      <c r="M16" s="256">
        <f>M61</f>
        <v>50630854.999999791</v>
      </c>
      <c r="N16" s="247">
        <f>N61</f>
        <v>2415256051.4000039</v>
      </c>
      <c r="O16" s="323">
        <f>N16/J16</f>
        <v>678.64411823921967</v>
      </c>
      <c r="P16" s="167">
        <f>N16/D16</f>
        <v>1183.0484201977631</v>
      </c>
      <c r="Q16" s="339">
        <f>Q61</f>
        <v>2500000</v>
      </c>
      <c r="R16" s="332">
        <f>R61</f>
        <v>2417756051.4000039</v>
      </c>
      <c r="S16" s="42"/>
      <c r="T16" s="355">
        <f>SUM(T18:T60)</f>
        <v>2189419786.9999995</v>
      </c>
      <c r="U16" s="355">
        <f>SUM(U18:U60)</f>
        <v>7026996</v>
      </c>
      <c r="V16" s="355">
        <f>SUM(V18:V60)</f>
        <v>2196446782.9999995</v>
      </c>
      <c r="W16" s="356">
        <f>SUM(W18:W60)</f>
        <v>225836264.40000388</v>
      </c>
      <c r="X16" s="357">
        <f>N16/T16-1</f>
        <v>0.10314890992624637</v>
      </c>
      <c r="Y16" s="356">
        <f>SUM(Y18:Y60)</f>
        <v>221309268.40000394</v>
      </c>
      <c r="Z16" s="358">
        <f>R16/V16-1</f>
        <v>0.10075785587562969</v>
      </c>
    </row>
    <row r="17" spans="1:26" ht="13.8">
      <c r="A17" s="155"/>
      <c r="B17" s="155"/>
      <c r="C17" s="77"/>
      <c r="D17" s="77"/>
      <c r="E17" s="77"/>
      <c r="F17" s="77"/>
      <c r="G17" s="77"/>
      <c r="H17" s="78"/>
      <c r="I17" s="77"/>
      <c r="J17" s="78"/>
      <c r="K17" s="78"/>
      <c r="L17" s="78"/>
      <c r="M17" s="257"/>
      <c r="N17" s="252"/>
      <c r="O17" s="334"/>
      <c r="P17" s="335"/>
      <c r="Q17" s="335"/>
      <c r="R17" s="335"/>
      <c r="S17" s="41"/>
      <c r="T17" s="265"/>
      <c r="U17" s="265"/>
      <c r="V17" s="265"/>
      <c r="W17" s="265"/>
      <c r="X17" s="269"/>
      <c r="Y17" s="265"/>
      <c r="Z17" s="265"/>
    </row>
    <row r="18" spans="1:26" ht="15" customHeight="1">
      <c r="A18" s="61">
        <v>1</v>
      </c>
      <c r="B18" s="234" t="s">
        <v>55</v>
      </c>
      <c r="C18" s="122">
        <f>Vertetie_ienemumi!I6</f>
        <v>59414480.403868563</v>
      </c>
      <c r="D18" s="79">
        <f>Iedzivotaju_skaits_struktura!C5</f>
        <v>87306</v>
      </c>
      <c r="E18" s="79">
        <f>Iedzivotaju_skaits_struktura!D5</f>
        <v>4943</v>
      </c>
      <c r="F18" s="79">
        <f>Iedzivotaju_skaits_struktura!E5</f>
        <v>10687</v>
      </c>
      <c r="G18" s="79">
        <f>Iedzivotaju_skaits_struktura!F5</f>
        <v>20324</v>
      </c>
      <c r="H18" s="79">
        <v>72.358485000000002</v>
      </c>
      <c r="I18" s="79">
        <f>C18/D18</f>
        <v>680.53146867189616</v>
      </c>
      <c r="J18" s="79">
        <f>D18+($E$6*E18)+($E$7*F18)+($E$8*G18)+($E$9*H18)</f>
        <v>148861.98489719999</v>
      </c>
      <c r="K18" s="79">
        <f>C18/J18</f>
        <v>399.12460152199753</v>
      </c>
      <c r="L18" s="79">
        <f>C18/D18</f>
        <v>680.53146867189616</v>
      </c>
      <c r="M18" s="258">
        <f>(0.6*($K$16-K18)+$K$9/$J$16*($K$7-K18)/($K$7-$K$5))*J18</f>
        <v>27170877.82573523</v>
      </c>
      <c r="N18" s="253">
        <f>C18+M18</f>
        <v>86585358.229603797</v>
      </c>
      <c r="O18" s="345">
        <f t="shared" ref="O18:O61" si="1">N18/J18</f>
        <v>581.64855378891582</v>
      </c>
      <c r="P18" s="333">
        <f t="shared" ref="P18:P61" si="2">N18/D18</f>
        <v>991.74579329718233</v>
      </c>
      <c r="Q18" s="340"/>
      <c r="R18" s="336">
        <f>N18+Q18</f>
        <v>86585358.229603797</v>
      </c>
      <c r="S18" s="42"/>
      <c r="T18" s="122">
        <v>77684249.471430674</v>
      </c>
      <c r="U18" s="79">
        <v>1484712</v>
      </c>
      <c r="V18" s="349">
        <f>T18+U18</f>
        <v>79168961.471430674</v>
      </c>
      <c r="W18" s="266">
        <f t="shared" ref="W18:W60" si="3">N18-T18</f>
        <v>8901108.758173123</v>
      </c>
      <c r="X18" s="350">
        <f t="shared" ref="X18:X61" si="4">N18/T18-1</f>
        <v>0.1145806108540266</v>
      </c>
      <c r="Y18" s="194">
        <f>R18-V18</f>
        <v>7416396.758173123</v>
      </c>
      <c r="Z18" s="195">
        <f>R18/V18-1</f>
        <v>9.3678085708493786E-2</v>
      </c>
    </row>
    <row r="19" spans="1:26" ht="15" customHeight="1">
      <c r="A19" s="15">
        <v>2</v>
      </c>
      <c r="B19" s="235" t="s">
        <v>58</v>
      </c>
      <c r="C19" s="123">
        <f>Vertetie_ienemumi!I7</f>
        <v>63565104.734144069</v>
      </c>
      <c r="D19" s="80">
        <f>Iedzivotaju_skaits_struktura!C6</f>
        <v>59470</v>
      </c>
      <c r="E19" s="80">
        <f>Iedzivotaju_skaits_struktura!D6</f>
        <v>4332</v>
      </c>
      <c r="F19" s="80">
        <f>Iedzivotaju_skaits_struktura!E6</f>
        <v>8265</v>
      </c>
      <c r="G19" s="80">
        <f>Iedzivotaju_skaits_struktura!F6</f>
        <v>11906</v>
      </c>
      <c r="H19" s="80">
        <v>60.507382999999997</v>
      </c>
      <c r="I19" s="80">
        <f t="shared" ref="I19:I61" si="5">C19/D19</f>
        <v>1068.8600089817398</v>
      </c>
      <c r="J19" s="80">
        <f t="shared" ref="J19:J26" si="6">D19+($E$6*E19)+($E$7*F19)+($E$8*G19)+($E$9*H19)</f>
        <v>105453.19122216001</v>
      </c>
      <c r="K19" s="80">
        <f t="shared" ref="K19:K61" si="7">C19/J19</f>
        <v>602.78028571207858</v>
      </c>
      <c r="L19" s="80">
        <f t="shared" ref="L19:L61" si="8">C19/D19</f>
        <v>1068.8600089817398</v>
      </c>
      <c r="M19" s="259">
        <f t="shared" ref="M19:M60" si="9">(0.6*($K$16-K19)+$K$9/$J$16*($K$7-K19)/($K$7-$K$5))*J19</f>
        <v>5623624.3301270707</v>
      </c>
      <c r="N19" s="254">
        <f t="shared" ref="N19:N60" si="10">C19+M19</f>
        <v>69188729.064271137</v>
      </c>
      <c r="O19" s="328">
        <f t="shared" si="1"/>
        <v>656.108442640774</v>
      </c>
      <c r="P19" s="84">
        <f t="shared" si="2"/>
        <v>1163.4223821131854</v>
      </c>
      <c r="Q19" s="341"/>
      <c r="R19" s="337">
        <f t="shared" ref="R19:R60" si="11">N19+Q19</f>
        <v>69188729.064271137</v>
      </c>
      <c r="S19" s="42"/>
      <c r="T19" s="123">
        <v>62183992.444293886</v>
      </c>
      <c r="U19" s="80"/>
      <c r="V19" s="84">
        <f t="shared" ref="V19:V60" si="12">T19+U19</f>
        <v>62183992.444293886</v>
      </c>
      <c r="W19" s="267">
        <f t="shared" si="3"/>
        <v>7004736.6199772507</v>
      </c>
      <c r="X19" s="351">
        <f t="shared" si="4"/>
        <v>0.11264533434793988</v>
      </c>
      <c r="Y19" s="444">
        <f t="shared" ref="Y19:Y60" si="13">R19-V19</f>
        <v>7004736.6199772507</v>
      </c>
      <c r="Z19" s="445">
        <f t="shared" ref="Z19:Z61" si="14">R19/V19-1</f>
        <v>0.11264533434793988</v>
      </c>
    </row>
    <row r="20" spans="1:26" ht="15" customHeight="1">
      <c r="A20" s="15">
        <v>3</v>
      </c>
      <c r="B20" s="236" t="s">
        <v>59</v>
      </c>
      <c r="C20" s="123">
        <f>Vertetie_ienemumi!I8</f>
        <v>83418918.711460724</v>
      </c>
      <c r="D20" s="80">
        <f>Iedzivotaju_skaits_struktura!C7</f>
        <v>59815</v>
      </c>
      <c r="E20" s="80">
        <f>Iedzivotaju_skaits_struktura!D7</f>
        <v>3451</v>
      </c>
      <c r="F20" s="80">
        <f>Iedzivotaju_skaits_struktura!E7</f>
        <v>6800</v>
      </c>
      <c r="G20" s="80">
        <f>Iedzivotaju_skaits_struktura!F7</f>
        <v>13345</v>
      </c>
      <c r="H20" s="80">
        <v>101.15472</v>
      </c>
      <c r="I20" s="80">
        <f t="shared" si="5"/>
        <v>1394.6153759334736</v>
      </c>
      <c r="J20" s="80">
        <f t="shared" si="6"/>
        <v>100087.39517439999</v>
      </c>
      <c r="K20" s="80">
        <f t="shared" si="7"/>
        <v>833.46078261008961</v>
      </c>
      <c r="L20" s="80">
        <f t="shared" si="8"/>
        <v>1394.6153759334736</v>
      </c>
      <c r="M20" s="259">
        <f t="shared" si="9"/>
        <v>-9309302.0068527889</v>
      </c>
      <c r="N20" s="254">
        <f t="shared" si="10"/>
        <v>74109616.704607934</v>
      </c>
      <c r="O20" s="328">
        <f t="shared" si="1"/>
        <v>740.4490503072202</v>
      </c>
      <c r="P20" s="84">
        <f t="shared" si="2"/>
        <v>1238.9804681870423</v>
      </c>
      <c r="Q20" s="341"/>
      <c r="R20" s="337">
        <f t="shared" si="11"/>
        <v>74109616.704607934</v>
      </c>
      <c r="S20" s="42"/>
      <c r="T20" s="123">
        <v>67345085.740911528</v>
      </c>
      <c r="U20" s="80"/>
      <c r="V20" s="84">
        <f t="shared" si="12"/>
        <v>67345085.740911528</v>
      </c>
      <c r="W20" s="267">
        <f t="shared" si="3"/>
        <v>6764530.9636964053</v>
      </c>
      <c r="X20" s="352">
        <f t="shared" si="4"/>
        <v>0.10044579926322683</v>
      </c>
      <c r="Y20" s="444">
        <f t="shared" si="13"/>
        <v>6764530.9636964053</v>
      </c>
      <c r="Z20" s="445">
        <f t="shared" si="14"/>
        <v>0.10044579926322683</v>
      </c>
    </row>
    <row r="21" spans="1:26" ht="15" customHeight="1">
      <c r="A21" s="15">
        <v>4</v>
      </c>
      <c r="B21" s="236" t="s">
        <v>60</v>
      </c>
      <c r="C21" s="123">
        <f>Vertetie_ienemumi!I9</f>
        <v>62973767.180810191</v>
      </c>
      <c r="D21" s="80">
        <f>Iedzivotaju_skaits_struktura!C8</f>
        <v>74113</v>
      </c>
      <c r="E21" s="80">
        <f>Iedzivotaju_skaits_struktura!D8</f>
        <v>5078</v>
      </c>
      <c r="F21" s="80">
        <f>Iedzivotaju_skaits_struktura!E8</f>
        <v>9244</v>
      </c>
      <c r="G21" s="80">
        <f>Iedzivotaju_skaits_struktura!F8</f>
        <v>15702</v>
      </c>
      <c r="H21" s="80">
        <v>68.018142999999995</v>
      </c>
      <c r="I21" s="80">
        <f t="shared" si="5"/>
        <v>849.69933993780023</v>
      </c>
      <c r="J21" s="80">
        <f t="shared" si="6"/>
        <v>127853.82757736</v>
      </c>
      <c r="K21" s="80">
        <f t="shared" si="7"/>
        <v>492.54502875721033</v>
      </c>
      <c r="L21" s="80">
        <f t="shared" si="8"/>
        <v>849.69933993780023</v>
      </c>
      <c r="M21" s="259">
        <f t="shared" si="9"/>
        <v>15759209.016146073</v>
      </c>
      <c r="N21" s="254">
        <f t="shared" si="10"/>
        <v>78732976.196956262</v>
      </c>
      <c r="O21" s="328">
        <f t="shared" si="1"/>
        <v>615.80460819069037</v>
      </c>
      <c r="P21" s="84">
        <f t="shared" si="2"/>
        <v>1062.3369206071304</v>
      </c>
      <c r="Q21" s="341"/>
      <c r="R21" s="337">
        <f t="shared" si="11"/>
        <v>78732976.196956262</v>
      </c>
      <c r="S21" s="42"/>
      <c r="T21" s="123">
        <v>71614328.38715066</v>
      </c>
      <c r="U21" s="80"/>
      <c r="V21" s="84">
        <f t="shared" si="12"/>
        <v>71614328.38715066</v>
      </c>
      <c r="W21" s="267">
        <f t="shared" si="3"/>
        <v>7118647.8098056018</v>
      </c>
      <c r="X21" s="351">
        <f t="shared" si="4"/>
        <v>9.94025632876403E-2</v>
      </c>
      <c r="Y21" s="444">
        <f t="shared" si="13"/>
        <v>7118647.8098056018</v>
      </c>
      <c r="Z21" s="445">
        <f t="shared" si="14"/>
        <v>9.94025632876403E-2</v>
      </c>
    </row>
    <row r="22" spans="1:26" ht="15" customHeight="1">
      <c r="A22" s="15">
        <v>5</v>
      </c>
      <c r="B22" s="236" t="s">
        <v>61</v>
      </c>
      <c r="C22" s="123">
        <f>Vertetie_ienemumi!I10</f>
        <v>21097651.256851565</v>
      </c>
      <c r="D22" s="80">
        <f>Iedzivotaju_skaits_struktura!C9</f>
        <v>29102</v>
      </c>
      <c r="E22" s="80">
        <f>Iedzivotaju_skaits_struktura!D9</f>
        <v>1757</v>
      </c>
      <c r="F22" s="80">
        <f>Iedzivotaju_skaits_struktura!E9</f>
        <v>3527</v>
      </c>
      <c r="G22" s="80">
        <f>Iedzivotaju_skaits_struktura!F9</f>
        <v>6618</v>
      </c>
      <c r="H22" s="80">
        <v>17.508914999999998</v>
      </c>
      <c r="I22" s="80">
        <f t="shared" si="5"/>
        <v>724.95537271842363</v>
      </c>
      <c r="J22" s="80">
        <f t="shared" si="6"/>
        <v>49635.333550799995</v>
      </c>
      <c r="K22" s="80">
        <f t="shared" si="7"/>
        <v>425.05307706371855</v>
      </c>
      <c r="L22" s="80">
        <f t="shared" si="8"/>
        <v>724.95537271842363</v>
      </c>
      <c r="M22" s="259">
        <f t="shared" si="9"/>
        <v>8243205.7157512577</v>
      </c>
      <c r="N22" s="254">
        <f t="shared" si="10"/>
        <v>29340856.972602822</v>
      </c>
      <c r="O22" s="328">
        <f t="shared" si="1"/>
        <v>591.12843359002511</v>
      </c>
      <c r="P22" s="84">
        <f t="shared" si="2"/>
        <v>1008.2075792936163</v>
      </c>
      <c r="Q22" s="341"/>
      <c r="R22" s="337">
        <f t="shared" si="11"/>
        <v>29340856.972602822</v>
      </c>
      <c r="S22" s="42"/>
      <c r="T22" s="123">
        <v>26637686.271745268</v>
      </c>
      <c r="U22" s="80">
        <v>323948</v>
      </c>
      <c r="V22" s="84">
        <f t="shared" si="12"/>
        <v>26961634.271745268</v>
      </c>
      <c r="W22" s="267">
        <f t="shared" si="3"/>
        <v>2703170.7008575536</v>
      </c>
      <c r="X22" s="351">
        <f t="shared" si="4"/>
        <v>0.10147918528963307</v>
      </c>
      <c r="Y22" s="444">
        <f t="shared" si="13"/>
        <v>2379222.7008575536</v>
      </c>
      <c r="Z22" s="445">
        <f t="shared" si="14"/>
        <v>8.8244750925610127E-2</v>
      </c>
    </row>
    <row r="23" spans="1:26" ht="15" customHeight="1">
      <c r="A23" s="15">
        <v>6</v>
      </c>
      <c r="B23" s="236" t="s">
        <v>56</v>
      </c>
      <c r="C23" s="123">
        <f>Vertetie_ienemumi!I11</f>
        <v>990611682.85203278</v>
      </c>
      <c r="D23" s="80">
        <f>Iedzivotaju_skaits_struktura!C10</f>
        <v>674511</v>
      </c>
      <c r="E23" s="80">
        <f>Iedzivotaju_skaits_struktura!D10</f>
        <v>41139</v>
      </c>
      <c r="F23" s="80">
        <f>Iedzivotaju_skaits_struktura!E10</f>
        <v>75536</v>
      </c>
      <c r="G23" s="80">
        <f>Iedzivotaju_skaits_struktura!F10</f>
        <v>144045</v>
      </c>
      <c r="H23" s="80">
        <v>303.76070499999997</v>
      </c>
      <c r="I23" s="80">
        <f t="shared" si="5"/>
        <v>1468.6368092618693</v>
      </c>
      <c r="J23" s="80">
        <f t="shared" si="6"/>
        <v>1124078.6362715999</v>
      </c>
      <c r="K23" s="80">
        <f t="shared" si="7"/>
        <v>881.26546567751075</v>
      </c>
      <c r="L23" s="80">
        <f t="shared" si="8"/>
        <v>1468.6368092618693</v>
      </c>
      <c r="M23" s="259">
        <f>(0.6*($K$16-K23)+$K$9/$J$16*($K$7-K23)/($K$7-$K$5))*J23</f>
        <v>-138641871.65363276</v>
      </c>
      <c r="N23" s="254">
        <f t="shared" si="10"/>
        <v>851969811.19840002</v>
      </c>
      <c r="O23" s="328">
        <f t="shared" si="1"/>
        <v>757.92723365356005</v>
      </c>
      <c r="P23" s="84">
        <f t="shared" si="2"/>
        <v>1263.0925384439988</v>
      </c>
      <c r="Q23" s="341"/>
      <c r="R23" s="337">
        <f t="shared" si="11"/>
        <v>851969811.19840002</v>
      </c>
      <c r="S23" s="42"/>
      <c r="T23" s="123">
        <v>777573546.51981819</v>
      </c>
      <c r="U23" s="80"/>
      <c r="V23" s="84">
        <f t="shared" si="12"/>
        <v>777573546.51981819</v>
      </c>
      <c r="W23" s="267">
        <f t="shared" si="3"/>
        <v>74396264.678581834</v>
      </c>
      <c r="X23" s="352">
        <f t="shared" si="4"/>
        <v>9.5677463580849498E-2</v>
      </c>
      <c r="Y23" s="444">
        <f t="shared" si="13"/>
        <v>74396264.678581834</v>
      </c>
      <c r="Z23" s="445">
        <f t="shared" si="14"/>
        <v>9.5677463580849498E-2</v>
      </c>
    </row>
    <row r="24" spans="1:26" ht="15" customHeight="1">
      <c r="A24" s="15">
        <v>7</v>
      </c>
      <c r="B24" s="236" t="s">
        <v>57</v>
      </c>
      <c r="C24" s="123">
        <f>Vertetie_ienemumi!I12</f>
        <v>35748392.129454419</v>
      </c>
      <c r="D24" s="80">
        <f>Iedzivotaju_skaits_struktura!C11</f>
        <v>36198</v>
      </c>
      <c r="E24" s="80">
        <f>Iedzivotaju_skaits_struktura!D11</f>
        <v>2043</v>
      </c>
      <c r="F24" s="80">
        <f>Iedzivotaju_skaits_struktura!E11</f>
        <v>4332</v>
      </c>
      <c r="G24" s="80">
        <f>Iedzivotaju_skaits_struktura!F11</f>
        <v>8539</v>
      </c>
      <c r="H24" s="80">
        <v>57.946624</v>
      </c>
      <c r="I24" s="80">
        <f t="shared" si="5"/>
        <v>987.57920684718545</v>
      </c>
      <c r="J24" s="80">
        <f t="shared" si="6"/>
        <v>61507.878868480002</v>
      </c>
      <c r="K24" s="80">
        <f t="shared" si="7"/>
        <v>581.20021023475499</v>
      </c>
      <c r="L24" s="80">
        <f t="shared" si="8"/>
        <v>987.57920684718545</v>
      </c>
      <c r="M24" s="259">
        <f t="shared" si="9"/>
        <v>4122147.3053771621</v>
      </c>
      <c r="N24" s="254">
        <f t="shared" si="10"/>
        <v>39870539.434831582</v>
      </c>
      <c r="O24" s="328">
        <f t="shared" si="1"/>
        <v>648.2184098737215</v>
      </c>
      <c r="P24" s="84">
        <f t="shared" si="2"/>
        <v>1101.4569709605939</v>
      </c>
      <c r="Q24" s="341"/>
      <c r="R24" s="337">
        <f t="shared" si="11"/>
        <v>39870539.434831582</v>
      </c>
      <c r="S24" s="42"/>
      <c r="T24" s="123">
        <v>36561830.082262002</v>
      </c>
      <c r="U24" s="80"/>
      <c r="V24" s="84">
        <f t="shared" si="12"/>
        <v>36561830.082262002</v>
      </c>
      <c r="W24" s="267">
        <f t="shared" si="3"/>
        <v>3308709.3525695801</v>
      </c>
      <c r="X24" s="351">
        <f t="shared" si="4"/>
        <v>9.049627289239015E-2</v>
      </c>
      <c r="Y24" s="444">
        <f t="shared" si="13"/>
        <v>3308709.3525695801</v>
      </c>
      <c r="Z24" s="445">
        <f t="shared" si="14"/>
        <v>9.049627289239015E-2</v>
      </c>
    </row>
    <row r="25" spans="1:26" ht="15" customHeight="1">
      <c r="A25" s="15">
        <v>8</v>
      </c>
      <c r="B25" s="236" t="s">
        <v>2</v>
      </c>
      <c r="C25" s="123">
        <f>Vertetie_ienemumi!I13</f>
        <v>26595917.18780781</v>
      </c>
      <c r="D25" s="80">
        <f>Iedzivotaju_skaits_struktura!C12</f>
        <v>30007</v>
      </c>
      <c r="E25" s="80">
        <f>Iedzivotaju_skaits_struktura!D12</f>
        <v>1765</v>
      </c>
      <c r="F25" s="80">
        <f>Iedzivotaju_skaits_struktura!E12</f>
        <v>3287</v>
      </c>
      <c r="G25" s="80">
        <f>Iedzivotaju_skaits_struktura!F12</f>
        <v>6964</v>
      </c>
      <c r="H25" s="80">
        <v>2272.836577</v>
      </c>
      <c r="I25" s="80">
        <f t="shared" si="5"/>
        <v>886.32376404864897</v>
      </c>
      <c r="J25" s="80">
        <f t="shared" si="6"/>
        <v>53460.791597039999</v>
      </c>
      <c r="K25" s="80">
        <f t="shared" si="7"/>
        <v>497.48453760793853</v>
      </c>
      <c r="L25" s="80">
        <f t="shared" si="8"/>
        <v>886.32376404864897</v>
      </c>
      <c r="M25" s="259">
        <f t="shared" si="9"/>
        <v>6422033.0172757916</v>
      </c>
      <c r="N25" s="254">
        <f t="shared" si="10"/>
        <v>33017950.205083601</v>
      </c>
      <c r="O25" s="328">
        <f t="shared" si="1"/>
        <v>617.61057438049102</v>
      </c>
      <c r="P25" s="84">
        <f t="shared" si="2"/>
        <v>1100.3415937975674</v>
      </c>
      <c r="Q25" s="341"/>
      <c r="R25" s="337">
        <f t="shared" si="11"/>
        <v>33017950.205083601</v>
      </c>
      <c r="S25" s="42"/>
      <c r="T25" s="123">
        <v>30081765.745329998</v>
      </c>
      <c r="U25" s="80"/>
      <c r="V25" s="84">
        <f t="shared" si="12"/>
        <v>30081765.745329998</v>
      </c>
      <c r="W25" s="267">
        <f t="shared" si="3"/>
        <v>2936184.4597536027</v>
      </c>
      <c r="X25" s="351">
        <f t="shared" si="4"/>
        <v>9.7606785605975466E-2</v>
      </c>
      <c r="Y25" s="444">
        <f t="shared" si="13"/>
        <v>2936184.4597536027</v>
      </c>
      <c r="Z25" s="445">
        <f t="shared" si="14"/>
        <v>9.7606785605975466E-2</v>
      </c>
    </row>
    <row r="26" spans="1:26" ht="15" customHeight="1">
      <c r="A26" s="15">
        <v>9</v>
      </c>
      <c r="B26" s="235" t="s">
        <v>3</v>
      </c>
      <c r="C26" s="123">
        <f>Vertetie_ienemumi!I14</f>
        <v>10711373.009227594</v>
      </c>
      <c r="D26" s="80">
        <f>Iedzivotaju_skaits_struktura!C13</f>
        <v>14684</v>
      </c>
      <c r="E26" s="80">
        <f>Iedzivotaju_skaits_struktura!D13</f>
        <v>758</v>
      </c>
      <c r="F26" s="80">
        <f>Iedzivotaju_skaits_struktura!E13</f>
        <v>1572</v>
      </c>
      <c r="G26" s="80">
        <f>Iedzivotaju_skaits_struktura!F13</f>
        <v>3300</v>
      </c>
      <c r="H26" s="80">
        <v>1697.720266</v>
      </c>
      <c r="I26" s="80">
        <f t="shared" si="5"/>
        <v>729.45879932086586</v>
      </c>
      <c r="J26" s="80">
        <f t="shared" si="6"/>
        <v>26604.974804320002</v>
      </c>
      <c r="K26" s="80">
        <f t="shared" si="7"/>
        <v>402.60789901174149</v>
      </c>
      <c r="L26" s="80">
        <f t="shared" si="8"/>
        <v>729.45879932086586</v>
      </c>
      <c r="M26" s="259">
        <f t="shared" si="9"/>
        <v>4797254.9072673945</v>
      </c>
      <c r="N26" s="254">
        <f t="shared" si="10"/>
        <v>15508627.916494988</v>
      </c>
      <c r="O26" s="328">
        <f t="shared" si="1"/>
        <v>582.92210500333806</v>
      </c>
      <c r="P26" s="84">
        <f t="shared" si="2"/>
        <v>1056.1582618152402</v>
      </c>
      <c r="Q26" s="341">
        <v>319136.522753792</v>
      </c>
      <c r="R26" s="337">
        <f t="shared" si="11"/>
        <v>15827764.43924878</v>
      </c>
      <c r="S26" s="42"/>
      <c r="T26" s="123">
        <v>14088007.134891588</v>
      </c>
      <c r="U26" s="80">
        <v>201441</v>
      </c>
      <c r="V26" s="84">
        <f t="shared" si="12"/>
        <v>14289448.134891588</v>
      </c>
      <c r="W26" s="267">
        <f t="shared" si="3"/>
        <v>1420620.7816033997</v>
      </c>
      <c r="X26" s="351">
        <f t="shared" si="4"/>
        <v>0.10083901633503345</v>
      </c>
      <c r="Y26" s="444">
        <f t="shared" si="13"/>
        <v>1538316.3043571915</v>
      </c>
      <c r="Z26" s="445">
        <f t="shared" si="14"/>
        <v>0.10765400383804691</v>
      </c>
    </row>
    <row r="27" spans="1:26" ht="15" customHeight="1">
      <c r="A27" s="15">
        <v>10</v>
      </c>
      <c r="B27" s="236" t="s">
        <v>80</v>
      </c>
      <c r="C27" s="123">
        <f>Vertetie_ienemumi!I15</f>
        <v>15377401.644244282</v>
      </c>
      <c r="D27" s="80">
        <f>Iedzivotaju_skaits_struktura!C14</f>
        <v>26391</v>
      </c>
      <c r="E27" s="80">
        <f>Iedzivotaju_skaits_struktura!D14</f>
        <v>1026</v>
      </c>
      <c r="F27" s="80">
        <f>Iedzivotaju_skaits_struktura!E14</f>
        <v>2197</v>
      </c>
      <c r="G27" s="80">
        <f>Iedzivotaju_skaits_struktura!F14</f>
        <v>6367</v>
      </c>
      <c r="H27" s="82">
        <v>2523.0850270000001</v>
      </c>
      <c r="I27" s="82">
        <f t="shared" si="5"/>
        <v>582.67597454603015</v>
      </c>
      <c r="J27" s="82">
        <f>D27+($E$6*E27)+($E$7*F27)+($E$8*G27)+($E$9*H27)</f>
        <v>44500.729241039997</v>
      </c>
      <c r="K27" s="82">
        <f t="shared" si="7"/>
        <v>345.5539247672092</v>
      </c>
      <c r="L27" s="80">
        <f t="shared" si="8"/>
        <v>582.67597454603015</v>
      </c>
      <c r="M27" s="259">
        <f t="shared" si="9"/>
        <v>9634777.3680200502</v>
      </c>
      <c r="N27" s="254">
        <f t="shared" si="10"/>
        <v>25012179.012264334</v>
      </c>
      <c r="O27" s="328">
        <f t="shared" si="1"/>
        <v>562.06222771732246</v>
      </c>
      <c r="P27" s="84">
        <f t="shared" si="2"/>
        <v>947.75412118769032</v>
      </c>
      <c r="Q27" s="341">
        <v>220536.75612602101</v>
      </c>
      <c r="R27" s="337">
        <f t="shared" si="11"/>
        <v>25232715.768390354</v>
      </c>
      <c r="S27" s="42"/>
      <c r="T27" s="123">
        <v>22908471.59160573</v>
      </c>
      <c r="U27" s="80">
        <v>650751</v>
      </c>
      <c r="V27" s="84">
        <f t="shared" si="12"/>
        <v>23559222.59160573</v>
      </c>
      <c r="W27" s="267">
        <f t="shared" si="3"/>
        <v>2103707.4206586033</v>
      </c>
      <c r="X27" s="351">
        <f t="shared" si="4"/>
        <v>9.1830981051981508E-2</v>
      </c>
      <c r="Y27" s="444">
        <f t="shared" si="13"/>
        <v>1673493.1767846234</v>
      </c>
      <c r="Z27" s="445">
        <f t="shared" si="14"/>
        <v>7.1033463446323442E-2</v>
      </c>
    </row>
    <row r="28" spans="1:26" ht="15" customHeight="1">
      <c r="A28" s="15">
        <v>11</v>
      </c>
      <c r="B28" s="237" t="s">
        <v>4</v>
      </c>
      <c r="C28" s="123">
        <f>Vertetie_ienemumi!I16</f>
        <v>42071568.035891481</v>
      </c>
      <c r="D28" s="80">
        <f>Iedzivotaju_skaits_struktura!C15</f>
        <v>24466</v>
      </c>
      <c r="E28" s="80">
        <f>Iedzivotaju_skaits_struktura!D15</f>
        <v>2123</v>
      </c>
      <c r="F28" s="80">
        <f>Iedzivotaju_skaits_struktura!E15</f>
        <v>3906</v>
      </c>
      <c r="G28" s="80">
        <f>Iedzivotaju_skaits_struktura!F15</f>
        <v>3838</v>
      </c>
      <c r="H28" s="82">
        <v>243.13002499999999</v>
      </c>
      <c r="I28" s="82">
        <f t="shared" si="5"/>
        <v>1719.5932328901938</v>
      </c>
      <c r="J28" s="82">
        <f t="shared" ref="J28:J60" si="15">D28+($E$6*E28)+($E$7*F28)+($E$8*G28)+($E$9*H28)</f>
        <v>45377.057637999998</v>
      </c>
      <c r="K28" s="82">
        <f t="shared" si="7"/>
        <v>927.1550476348998</v>
      </c>
      <c r="L28" s="80">
        <f t="shared" si="8"/>
        <v>1719.5932328901938</v>
      </c>
      <c r="M28" s="259">
        <f t="shared" si="9"/>
        <v>-6917724.4186839964</v>
      </c>
      <c r="N28" s="254">
        <f t="shared" si="10"/>
        <v>35153843.617207482</v>
      </c>
      <c r="O28" s="328">
        <f t="shared" si="1"/>
        <v>774.70522433716997</v>
      </c>
      <c r="P28" s="84">
        <f t="shared" si="2"/>
        <v>1436.8447485166141</v>
      </c>
      <c r="Q28" s="341"/>
      <c r="R28" s="337">
        <f t="shared" si="11"/>
        <v>35153843.617207482</v>
      </c>
      <c r="S28" s="42"/>
      <c r="T28" s="123">
        <v>30999520.890011989</v>
      </c>
      <c r="U28" s="80"/>
      <c r="V28" s="84">
        <f t="shared" si="12"/>
        <v>30999520.890011989</v>
      </c>
      <c r="W28" s="267">
        <f t="shared" si="3"/>
        <v>4154322.7271954939</v>
      </c>
      <c r="X28" s="351">
        <f t="shared" si="4"/>
        <v>0.13401248173916169</v>
      </c>
      <c r="Y28" s="444">
        <f t="shared" si="13"/>
        <v>4154322.7271954939</v>
      </c>
      <c r="Z28" s="445">
        <f t="shared" si="14"/>
        <v>0.13401248173916169</v>
      </c>
    </row>
    <row r="29" spans="1:26" ht="15" customHeight="1">
      <c r="A29" s="15">
        <v>12</v>
      </c>
      <c r="B29" s="237" t="s">
        <v>5</v>
      </c>
      <c r="C29" s="123">
        <f>Vertetie_ienemumi!I17</f>
        <v>12549500.957459135</v>
      </c>
      <c r="D29" s="80">
        <f>Iedzivotaju_skaits_struktura!C16</f>
        <v>19008</v>
      </c>
      <c r="E29" s="80">
        <f>Iedzivotaju_skaits_struktura!D16</f>
        <v>1015</v>
      </c>
      <c r="F29" s="80">
        <f>Iedzivotaju_skaits_struktura!E16</f>
        <v>1935</v>
      </c>
      <c r="G29" s="80">
        <f>Iedzivotaju_skaits_struktura!F16</f>
        <v>4352</v>
      </c>
      <c r="H29" s="82">
        <v>2386.8544879999999</v>
      </c>
      <c r="I29" s="82">
        <f t="shared" si="5"/>
        <v>660.22206215588881</v>
      </c>
      <c r="J29" s="82">
        <f t="shared" si="15"/>
        <v>34539.698821759994</v>
      </c>
      <c r="K29" s="82">
        <f t="shared" si="7"/>
        <v>363.33556416400933</v>
      </c>
      <c r="L29" s="80">
        <f t="shared" si="8"/>
        <v>660.22206215588881</v>
      </c>
      <c r="M29" s="259">
        <f t="shared" si="9"/>
        <v>7088510.7269578651</v>
      </c>
      <c r="N29" s="254">
        <f t="shared" si="10"/>
        <v>19638011.684417002</v>
      </c>
      <c r="O29" s="328">
        <f t="shared" si="1"/>
        <v>568.56348938529436</v>
      </c>
      <c r="P29" s="84">
        <f t="shared" si="2"/>
        <v>1033.1445541044297</v>
      </c>
      <c r="Q29" s="341">
        <v>484247.37456242711</v>
      </c>
      <c r="R29" s="337">
        <f t="shared" si="11"/>
        <v>20122259.058979429</v>
      </c>
      <c r="S29" s="42"/>
      <c r="T29" s="123">
        <v>18121685.191321161</v>
      </c>
      <c r="U29" s="80">
        <v>366546</v>
      </c>
      <c r="V29" s="84">
        <f t="shared" si="12"/>
        <v>18488231.191321161</v>
      </c>
      <c r="W29" s="267">
        <f t="shared" si="3"/>
        <v>1516326.4930958413</v>
      </c>
      <c r="X29" s="351">
        <f t="shared" si="4"/>
        <v>8.3674695652589781E-2</v>
      </c>
      <c r="Y29" s="444">
        <f t="shared" si="13"/>
        <v>1634027.8676582687</v>
      </c>
      <c r="Z29" s="445">
        <f t="shared" si="14"/>
        <v>8.8382055089473388E-2</v>
      </c>
    </row>
    <row r="30" spans="1:26" ht="15" customHeight="1">
      <c r="A30" s="15">
        <v>13</v>
      </c>
      <c r="B30" s="236" t="s">
        <v>6</v>
      </c>
      <c r="C30" s="123">
        <f>Vertetie_ienemumi!I18</f>
        <v>40824445.28601934</v>
      </c>
      <c r="D30" s="80">
        <f>Iedzivotaju_skaits_struktura!C17</f>
        <v>43232</v>
      </c>
      <c r="E30" s="80">
        <f>Iedzivotaju_skaits_struktura!D17</f>
        <v>2828</v>
      </c>
      <c r="F30" s="80">
        <f>Iedzivotaju_skaits_struktura!E17</f>
        <v>5234</v>
      </c>
      <c r="G30" s="80">
        <f>Iedzivotaju_skaits_struktura!F17</f>
        <v>8913</v>
      </c>
      <c r="H30" s="82">
        <v>2173.2134590000001</v>
      </c>
      <c r="I30" s="82">
        <f t="shared" si="5"/>
        <v>944.31081805189069</v>
      </c>
      <c r="J30" s="82">
        <f t="shared" si="15"/>
        <v>76811.264457679994</v>
      </c>
      <c r="K30" s="82">
        <f t="shared" si="7"/>
        <v>531.49034291073303</v>
      </c>
      <c r="L30" s="80">
        <f t="shared" si="8"/>
        <v>944.31081805189069</v>
      </c>
      <c r="M30" s="259">
        <f t="shared" si="9"/>
        <v>7570004.8737359066</v>
      </c>
      <c r="N30" s="254">
        <f t="shared" si="10"/>
        <v>48394450.159755245</v>
      </c>
      <c r="O30" s="328">
        <f t="shared" si="1"/>
        <v>630.04365963040095</v>
      </c>
      <c r="P30" s="84">
        <f t="shared" si="2"/>
        <v>1119.4127072482245</v>
      </c>
      <c r="Q30" s="341"/>
      <c r="R30" s="337">
        <f t="shared" si="11"/>
        <v>48394450.159755245</v>
      </c>
      <c r="S30" s="42"/>
      <c r="T30" s="123">
        <v>44080259.351723403</v>
      </c>
      <c r="U30" s="80"/>
      <c r="V30" s="84">
        <f t="shared" si="12"/>
        <v>44080259.351723403</v>
      </c>
      <c r="W30" s="267">
        <f t="shared" si="3"/>
        <v>4314190.8080318421</v>
      </c>
      <c r="X30" s="351">
        <f t="shared" si="4"/>
        <v>9.7871266446239114E-2</v>
      </c>
      <c r="Y30" s="444">
        <f t="shared" si="13"/>
        <v>4314190.8080318421</v>
      </c>
      <c r="Z30" s="445">
        <f t="shared" si="14"/>
        <v>9.7871266446239114E-2</v>
      </c>
    </row>
    <row r="31" spans="1:26" ht="15" customHeight="1">
      <c r="A31" s="15">
        <v>14</v>
      </c>
      <c r="B31" s="236" t="s">
        <v>7</v>
      </c>
      <c r="C31" s="123">
        <f>Vertetie_ienemumi!I19</f>
        <v>41200029.960767671</v>
      </c>
      <c r="D31" s="80">
        <f>Iedzivotaju_skaits_struktura!C18</f>
        <v>44308</v>
      </c>
      <c r="E31" s="80">
        <f>Iedzivotaju_skaits_struktura!D18</f>
        <v>2956</v>
      </c>
      <c r="F31" s="80">
        <f>Iedzivotaju_skaits_struktura!E18</f>
        <v>5323</v>
      </c>
      <c r="G31" s="80">
        <f>Iedzivotaju_skaits_struktura!F18</f>
        <v>9440</v>
      </c>
      <c r="H31" s="82">
        <v>2666.504183</v>
      </c>
      <c r="I31" s="82">
        <f t="shared" si="5"/>
        <v>929.85532998031215</v>
      </c>
      <c r="J31" s="82">
        <f t="shared" si="15"/>
        <v>79616.706358160009</v>
      </c>
      <c r="K31" s="82">
        <f t="shared" si="7"/>
        <v>517.47970803297403</v>
      </c>
      <c r="L31" s="80">
        <f t="shared" si="8"/>
        <v>929.85532998031215</v>
      </c>
      <c r="M31" s="259">
        <f t="shared" si="9"/>
        <v>8554132.910050163</v>
      </c>
      <c r="N31" s="254">
        <f t="shared" si="10"/>
        <v>49754162.870817833</v>
      </c>
      <c r="O31" s="328">
        <f t="shared" si="1"/>
        <v>624.92113962861106</v>
      </c>
      <c r="P31" s="84">
        <f t="shared" si="2"/>
        <v>1122.9160167648695</v>
      </c>
      <c r="Q31" s="341"/>
      <c r="R31" s="337">
        <f t="shared" si="11"/>
        <v>49754162.870817833</v>
      </c>
      <c r="S31" s="42"/>
      <c r="T31" s="123">
        <v>45080800.232504934</v>
      </c>
      <c r="U31" s="80"/>
      <c r="V31" s="84">
        <f t="shared" si="12"/>
        <v>45080800.232504934</v>
      </c>
      <c r="W31" s="267">
        <f t="shared" si="3"/>
        <v>4673362.6383128986</v>
      </c>
      <c r="X31" s="351">
        <f t="shared" si="4"/>
        <v>0.10366636382251326</v>
      </c>
      <c r="Y31" s="444">
        <f t="shared" si="13"/>
        <v>4673362.6383128986</v>
      </c>
      <c r="Z31" s="445">
        <f t="shared" si="14"/>
        <v>0.10366636382251326</v>
      </c>
    </row>
    <row r="32" spans="1:26" ht="15" customHeight="1">
      <c r="A32" s="15">
        <v>15</v>
      </c>
      <c r="B32" s="236" t="s">
        <v>81</v>
      </c>
      <c r="C32" s="123">
        <f>Vertetie_ienemumi!I20</f>
        <v>29786836.042284958</v>
      </c>
      <c r="D32" s="80">
        <f>Iedzivotaju_skaits_struktura!C19</f>
        <v>34382</v>
      </c>
      <c r="E32" s="80">
        <f>Iedzivotaju_skaits_struktura!D19</f>
        <v>2128</v>
      </c>
      <c r="F32" s="80">
        <f>Iedzivotaju_skaits_struktura!E19</f>
        <v>3965</v>
      </c>
      <c r="G32" s="80">
        <f>Iedzivotaju_skaits_struktura!F19</f>
        <v>7890</v>
      </c>
      <c r="H32" s="82">
        <v>3590.4740240000001</v>
      </c>
      <c r="I32" s="82">
        <f t="shared" si="5"/>
        <v>866.34971910549007</v>
      </c>
      <c r="J32" s="82">
        <f t="shared" si="15"/>
        <v>63583.540516479996</v>
      </c>
      <c r="K32" s="82">
        <f t="shared" si="7"/>
        <v>468.46771665010715</v>
      </c>
      <c r="L32" s="80">
        <f t="shared" si="8"/>
        <v>866.34971910549007</v>
      </c>
      <c r="M32" s="259">
        <f t="shared" si="9"/>
        <v>8808471.2483631726</v>
      </c>
      <c r="N32" s="254">
        <f t="shared" si="10"/>
        <v>38595307.290648133</v>
      </c>
      <c r="O32" s="328">
        <f t="shared" si="1"/>
        <v>607.00154437994456</v>
      </c>
      <c r="P32" s="84">
        <f t="shared" si="2"/>
        <v>1122.5439849528279</v>
      </c>
      <c r="Q32" s="341"/>
      <c r="R32" s="337">
        <f t="shared" si="11"/>
        <v>38595307.290648133</v>
      </c>
      <c r="S32" s="42"/>
      <c r="T32" s="123">
        <v>34932418.898714989</v>
      </c>
      <c r="U32" s="80">
        <v>136526</v>
      </c>
      <c r="V32" s="84">
        <f t="shared" si="12"/>
        <v>35068944.898714989</v>
      </c>
      <c r="W32" s="267">
        <f t="shared" si="3"/>
        <v>3662888.3919331431</v>
      </c>
      <c r="X32" s="351">
        <f t="shared" si="4"/>
        <v>0.10485642012233765</v>
      </c>
      <c r="Y32" s="444">
        <f t="shared" si="13"/>
        <v>3526362.3919331431</v>
      </c>
      <c r="Z32" s="445">
        <f t="shared" si="14"/>
        <v>0.10055513224358115</v>
      </c>
    </row>
    <row r="33" spans="1:26" ht="15" customHeight="1">
      <c r="A33" s="15">
        <v>16</v>
      </c>
      <c r="B33" s="236" t="s">
        <v>8</v>
      </c>
      <c r="C33" s="123">
        <f>Vertetie_ienemumi!I21</f>
        <v>28924385.382415216</v>
      </c>
      <c r="D33" s="80">
        <f>Iedzivotaju_skaits_struktura!C20</f>
        <v>29319</v>
      </c>
      <c r="E33" s="80">
        <f>Iedzivotaju_skaits_struktura!D20</f>
        <v>1808</v>
      </c>
      <c r="F33" s="80">
        <f>Iedzivotaju_skaits_struktura!E20</f>
        <v>3389</v>
      </c>
      <c r="G33" s="80">
        <f>Iedzivotaju_skaits_struktura!F20</f>
        <v>6537</v>
      </c>
      <c r="H33" s="82">
        <v>1628.14229</v>
      </c>
      <c r="I33" s="82">
        <f t="shared" si="5"/>
        <v>986.54065221921678</v>
      </c>
      <c r="J33" s="82">
        <f t="shared" si="15"/>
        <v>51910.016280799995</v>
      </c>
      <c r="K33" s="82">
        <f t="shared" si="7"/>
        <v>557.20239473539721</v>
      </c>
      <c r="L33" s="80">
        <f t="shared" si="8"/>
        <v>986.54065221921678</v>
      </c>
      <c r="M33" s="259">
        <f t="shared" si="9"/>
        <v>4269184.4208338382</v>
      </c>
      <c r="N33" s="254">
        <f t="shared" si="10"/>
        <v>33193569.803249054</v>
      </c>
      <c r="O33" s="328">
        <f t="shared" si="1"/>
        <v>639.44441133851831</v>
      </c>
      <c r="P33" s="84">
        <f t="shared" si="2"/>
        <v>1132.1521812902572</v>
      </c>
      <c r="Q33" s="341"/>
      <c r="R33" s="337">
        <f t="shared" si="11"/>
        <v>33193569.803249054</v>
      </c>
      <c r="S33" s="42"/>
      <c r="T33" s="123">
        <v>30289473.843376145</v>
      </c>
      <c r="U33" s="80"/>
      <c r="V33" s="84">
        <f t="shared" si="12"/>
        <v>30289473.843376145</v>
      </c>
      <c r="W33" s="267">
        <f t="shared" si="3"/>
        <v>2904095.9598729089</v>
      </c>
      <c r="X33" s="351">
        <f t="shared" si="4"/>
        <v>9.5878058988073001E-2</v>
      </c>
      <c r="Y33" s="444">
        <f t="shared" si="13"/>
        <v>2904095.9598729089</v>
      </c>
      <c r="Z33" s="445">
        <f t="shared" si="14"/>
        <v>9.5878058988073001E-2</v>
      </c>
    </row>
    <row r="34" spans="1:26" ht="15" customHeight="1">
      <c r="A34" s="15">
        <v>17</v>
      </c>
      <c r="B34" s="236" t="s">
        <v>9</v>
      </c>
      <c r="C34" s="123">
        <f>Vertetie_ienemumi!I22</f>
        <v>15874742.314500479</v>
      </c>
      <c r="D34" s="80">
        <f>Iedzivotaju_skaits_struktura!C21</f>
        <v>19884</v>
      </c>
      <c r="E34" s="80">
        <f>Iedzivotaju_skaits_struktura!D21</f>
        <v>1180</v>
      </c>
      <c r="F34" s="80">
        <f>Iedzivotaju_skaits_struktura!E21</f>
        <v>2178</v>
      </c>
      <c r="G34" s="80">
        <f>Iedzivotaju_skaits_struktura!F21</f>
        <v>4349</v>
      </c>
      <c r="H34" s="82">
        <v>1871.8641689999999</v>
      </c>
      <c r="I34" s="82">
        <f t="shared" si="5"/>
        <v>798.36764808391058</v>
      </c>
      <c r="J34" s="82">
        <f t="shared" si="15"/>
        <v>35808.973536879996</v>
      </c>
      <c r="K34" s="82">
        <f t="shared" si="7"/>
        <v>443.31743545094736</v>
      </c>
      <c r="L34" s="80">
        <f t="shared" si="8"/>
        <v>798.36764808391058</v>
      </c>
      <c r="M34" s="259">
        <f t="shared" si="9"/>
        <v>5532083.5554626612</v>
      </c>
      <c r="N34" s="254">
        <f t="shared" si="10"/>
        <v>21406825.869963139</v>
      </c>
      <c r="O34" s="328">
        <f t="shared" si="1"/>
        <v>597.80618531039568</v>
      </c>
      <c r="P34" s="84">
        <f t="shared" si="2"/>
        <v>1076.5854893363075</v>
      </c>
      <c r="Q34" s="341"/>
      <c r="R34" s="337">
        <f t="shared" si="11"/>
        <v>21406825.869963139</v>
      </c>
      <c r="S34" s="42"/>
      <c r="T34" s="123">
        <v>19663950.997981116</v>
      </c>
      <c r="U34" s="80">
        <v>120246</v>
      </c>
      <c r="V34" s="84">
        <f t="shared" si="12"/>
        <v>19784196.997981116</v>
      </c>
      <c r="W34" s="267">
        <f t="shared" si="3"/>
        <v>1742874.8719820231</v>
      </c>
      <c r="X34" s="351">
        <f t="shared" si="4"/>
        <v>8.8632995076165733E-2</v>
      </c>
      <c r="Y34" s="444">
        <f t="shared" si="13"/>
        <v>1622628.8719820231</v>
      </c>
      <c r="Z34" s="445">
        <f t="shared" si="14"/>
        <v>8.2016413006178901E-2</v>
      </c>
    </row>
    <row r="35" spans="1:26" ht="15" customHeight="1">
      <c r="A35" s="15">
        <v>18</v>
      </c>
      <c r="B35" s="236" t="s">
        <v>11</v>
      </c>
      <c r="C35" s="123">
        <f>Vertetie_ienemumi!I23</f>
        <v>36258885.540848076</v>
      </c>
      <c r="D35" s="80">
        <f>Iedzivotaju_skaits_struktura!C22</f>
        <v>33666</v>
      </c>
      <c r="E35" s="80">
        <f>Iedzivotaju_skaits_struktura!D22</f>
        <v>2447</v>
      </c>
      <c r="F35" s="80">
        <f>Iedzivotaju_skaits_struktura!E22</f>
        <v>4057</v>
      </c>
      <c r="G35" s="80">
        <f>Iedzivotaju_skaits_struktura!F22</f>
        <v>6401</v>
      </c>
      <c r="H35" s="82">
        <v>1602.8197210000001</v>
      </c>
      <c r="I35" s="82">
        <f t="shared" si="5"/>
        <v>1077.0179273108797</v>
      </c>
      <c r="J35" s="82">
        <f t="shared" si="15"/>
        <v>59790.825975919994</v>
      </c>
      <c r="K35" s="82">
        <f t="shared" si="7"/>
        <v>606.42891194463323</v>
      </c>
      <c r="L35" s="80">
        <f t="shared" si="8"/>
        <v>1077.0179273108797</v>
      </c>
      <c r="M35" s="259">
        <f t="shared" si="9"/>
        <v>3050141.0250087683</v>
      </c>
      <c r="N35" s="254">
        <f t="shared" si="10"/>
        <v>39309026.565856844</v>
      </c>
      <c r="O35" s="328">
        <f t="shared" si="1"/>
        <v>657.44244077992937</v>
      </c>
      <c r="P35" s="84">
        <f t="shared" si="2"/>
        <v>1167.617969638711</v>
      </c>
      <c r="Q35" s="341"/>
      <c r="R35" s="337">
        <f t="shared" si="11"/>
        <v>39309026.565856844</v>
      </c>
      <c r="S35" s="42"/>
      <c r="T35" s="123">
        <v>35607064.027089342</v>
      </c>
      <c r="U35" s="80"/>
      <c r="V35" s="84">
        <f t="shared" si="12"/>
        <v>35607064.027089342</v>
      </c>
      <c r="W35" s="267">
        <f t="shared" si="3"/>
        <v>3701962.5387675017</v>
      </c>
      <c r="X35" s="351">
        <f t="shared" si="4"/>
        <v>0.10396708181138159</v>
      </c>
      <c r="Y35" s="444">
        <f t="shared" si="13"/>
        <v>3701962.5387675017</v>
      </c>
      <c r="Z35" s="445">
        <f t="shared" si="14"/>
        <v>0.10396708181138159</v>
      </c>
    </row>
    <row r="36" spans="1:26" ht="15" customHeight="1">
      <c r="A36" s="15">
        <v>19</v>
      </c>
      <c r="B36" s="236" t="s">
        <v>10</v>
      </c>
      <c r="C36" s="123">
        <f>Vertetie_ienemumi!I24</f>
        <v>33219161.494572047</v>
      </c>
      <c r="D36" s="80">
        <f>Iedzivotaju_skaits_struktura!C23</f>
        <v>41373</v>
      </c>
      <c r="E36" s="80">
        <f>Iedzivotaju_skaits_struktura!D23</f>
        <v>2499</v>
      </c>
      <c r="F36" s="80">
        <f>Iedzivotaju_skaits_struktura!E23</f>
        <v>4865</v>
      </c>
      <c r="G36" s="80">
        <f>Iedzivotaju_skaits_struktura!F23</f>
        <v>9041</v>
      </c>
      <c r="H36" s="82">
        <v>2994.6706349999999</v>
      </c>
      <c r="I36" s="82">
        <f t="shared" si="5"/>
        <v>802.91884790979736</v>
      </c>
      <c r="J36" s="82">
        <f t="shared" si="15"/>
        <v>74322.799365200015</v>
      </c>
      <c r="K36" s="82">
        <f t="shared" si="7"/>
        <v>446.95788880802269</v>
      </c>
      <c r="L36" s="80">
        <f t="shared" si="8"/>
        <v>802.91884790979736</v>
      </c>
      <c r="M36" s="259">
        <f t="shared" si="9"/>
        <v>11310392.064756539</v>
      </c>
      <c r="N36" s="254">
        <f t="shared" si="10"/>
        <v>44529553.559328586</v>
      </c>
      <c r="O36" s="328">
        <f t="shared" si="1"/>
        <v>599.13719531100639</v>
      </c>
      <c r="P36" s="84">
        <f t="shared" si="2"/>
        <v>1076.2950126732069</v>
      </c>
      <c r="Q36" s="341"/>
      <c r="R36" s="337">
        <f t="shared" si="11"/>
        <v>44529553.559328586</v>
      </c>
      <c r="S36" s="42"/>
      <c r="T36" s="123">
        <v>40593544.745271116</v>
      </c>
      <c r="U36" s="80">
        <v>259617</v>
      </c>
      <c r="V36" s="84">
        <f t="shared" si="12"/>
        <v>40853161.745271116</v>
      </c>
      <c r="W36" s="267">
        <f t="shared" si="3"/>
        <v>3936008.8140574694</v>
      </c>
      <c r="X36" s="351">
        <f t="shared" si="4"/>
        <v>9.6961446425936737E-2</v>
      </c>
      <c r="Y36" s="444">
        <f t="shared" si="13"/>
        <v>3676391.8140574694</v>
      </c>
      <c r="Z36" s="445">
        <f t="shared" si="14"/>
        <v>8.9990386471936246E-2</v>
      </c>
    </row>
    <row r="37" spans="1:26" ht="15" customHeight="1">
      <c r="A37" s="15">
        <v>20</v>
      </c>
      <c r="B37" s="238" t="s">
        <v>12</v>
      </c>
      <c r="C37" s="123">
        <f>Vertetie_ienemumi!I25</f>
        <v>11479513.365044367</v>
      </c>
      <c r="D37" s="80">
        <f>Iedzivotaju_skaits_struktura!C24</f>
        <v>21854</v>
      </c>
      <c r="E37" s="80">
        <f>Iedzivotaju_skaits_struktura!D24</f>
        <v>846</v>
      </c>
      <c r="F37" s="80">
        <f>Iedzivotaju_skaits_struktura!E24</f>
        <v>1979</v>
      </c>
      <c r="G37" s="80">
        <f>Iedzivotaju_skaits_struktura!F24</f>
        <v>5662</v>
      </c>
      <c r="H37" s="82">
        <v>2289.6002800000001</v>
      </c>
      <c r="I37" s="82">
        <f t="shared" si="5"/>
        <v>525.28202457419081</v>
      </c>
      <c r="J37" s="82">
        <f t="shared" si="15"/>
        <v>37955.252425599996</v>
      </c>
      <c r="K37" s="82">
        <f t="shared" si="7"/>
        <v>302.44861070405324</v>
      </c>
      <c r="L37" s="80">
        <f t="shared" si="8"/>
        <v>525.28202457419081</v>
      </c>
      <c r="M37" s="259">
        <f t="shared" si="9"/>
        <v>9255524.9715209622</v>
      </c>
      <c r="N37" s="254">
        <f t="shared" si="10"/>
        <v>20735038.336565331</v>
      </c>
      <c r="O37" s="328">
        <f t="shared" si="1"/>
        <v>546.3022114583539</v>
      </c>
      <c r="P37" s="84">
        <f t="shared" si="2"/>
        <v>948.79831319508241</v>
      </c>
      <c r="Q37" s="341">
        <v>653442.24037339562</v>
      </c>
      <c r="R37" s="337">
        <f t="shared" si="11"/>
        <v>21388480.576938726</v>
      </c>
      <c r="S37" s="42"/>
      <c r="T37" s="123">
        <v>19058230.929163191</v>
      </c>
      <c r="U37" s="80">
        <v>706715</v>
      </c>
      <c r="V37" s="84">
        <f t="shared" si="12"/>
        <v>19764945.929163191</v>
      </c>
      <c r="W37" s="267">
        <f t="shared" si="3"/>
        <v>1676807.4074021392</v>
      </c>
      <c r="X37" s="351">
        <f t="shared" si="4"/>
        <v>8.7983371260144771E-2</v>
      </c>
      <c r="Y37" s="444">
        <f t="shared" si="13"/>
        <v>1623534.6477755345</v>
      </c>
      <c r="Z37" s="445">
        <f t="shared" si="14"/>
        <v>8.2142124425445884E-2</v>
      </c>
    </row>
    <row r="38" spans="1:26" ht="15" customHeight="1">
      <c r="A38" s="15">
        <v>21</v>
      </c>
      <c r="B38" s="236" t="s">
        <v>13</v>
      </c>
      <c r="C38" s="123">
        <f>Vertetie_ienemumi!I26</f>
        <v>22425874.150826335</v>
      </c>
      <c r="D38" s="80">
        <f>Iedzivotaju_skaits_struktura!C25</f>
        <v>28471</v>
      </c>
      <c r="E38" s="80">
        <f>Iedzivotaju_skaits_struktura!D25</f>
        <v>1839</v>
      </c>
      <c r="F38" s="80">
        <f>Iedzivotaju_skaits_struktura!E25</f>
        <v>3314</v>
      </c>
      <c r="G38" s="80">
        <f>Iedzivotaju_skaits_struktura!F25</f>
        <v>6229</v>
      </c>
      <c r="H38" s="82">
        <v>2504.1197550000002</v>
      </c>
      <c r="I38" s="82">
        <f t="shared" si="5"/>
        <v>787.67427033916385</v>
      </c>
      <c r="J38" s="82">
        <f t="shared" si="15"/>
        <v>51993.622027600002</v>
      </c>
      <c r="K38" s="82">
        <f t="shared" si="7"/>
        <v>431.3197133856516</v>
      </c>
      <c r="L38" s="80">
        <f t="shared" si="8"/>
        <v>787.67427033916385</v>
      </c>
      <c r="M38" s="259">
        <f t="shared" si="9"/>
        <v>8428161.251747271</v>
      </c>
      <c r="N38" s="254">
        <f t="shared" si="10"/>
        <v>30854035.402573608</v>
      </c>
      <c r="O38" s="328">
        <f t="shared" si="1"/>
        <v>593.41961954862893</v>
      </c>
      <c r="P38" s="84">
        <f t="shared" si="2"/>
        <v>1083.7004461583228</v>
      </c>
      <c r="Q38" s="341"/>
      <c r="R38" s="337">
        <f t="shared" si="11"/>
        <v>30854035.402573608</v>
      </c>
      <c r="S38" s="42"/>
      <c r="T38" s="123">
        <v>27862353.964735083</v>
      </c>
      <c r="U38" s="80">
        <v>325587</v>
      </c>
      <c r="V38" s="84">
        <f t="shared" si="12"/>
        <v>28187940.964735083</v>
      </c>
      <c r="W38" s="267">
        <f t="shared" si="3"/>
        <v>2991681.4378385246</v>
      </c>
      <c r="X38" s="351">
        <f t="shared" si="4"/>
        <v>0.10737360675358043</v>
      </c>
      <c r="Y38" s="444">
        <f t="shared" si="13"/>
        <v>2666094.4378385246</v>
      </c>
      <c r="Z38" s="445">
        <f t="shared" si="14"/>
        <v>9.4582801956835993E-2</v>
      </c>
    </row>
    <row r="39" spans="1:26" ht="15" customHeight="1">
      <c r="A39" s="15">
        <v>22</v>
      </c>
      <c r="B39" s="236" t="s">
        <v>14</v>
      </c>
      <c r="C39" s="123">
        <f>Vertetie_ienemumi!I27</f>
        <v>52862185.60086976</v>
      </c>
      <c r="D39" s="80">
        <f>Iedzivotaju_skaits_struktura!C26</f>
        <v>32693</v>
      </c>
      <c r="E39" s="80">
        <f>Iedzivotaju_skaits_struktura!D26</f>
        <v>3037</v>
      </c>
      <c r="F39" s="80">
        <f>Iedzivotaju_skaits_struktura!E26</f>
        <v>5085</v>
      </c>
      <c r="G39" s="80">
        <f>Iedzivotaju_skaits_struktura!F26</f>
        <v>5103</v>
      </c>
      <c r="H39" s="82">
        <v>443.90660600000001</v>
      </c>
      <c r="I39" s="82">
        <f t="shared" si="5"/>
        <v>1616.9267305193698</v>
      </c>
      <c r="J39" s="82">
        <f t="shared" si="15"/>
        <v>60827.638041120001</v>
      </c>
      <c r="K39" s="82">
        <f t="shared" si="7"/>
        <v>869.04879596236287</v>
      </c>
      <c r="L39" s="80">
        <f t="shared" si="8"/>
        <v>1616.9267305193698</v>
      </c>
      <c r="M39" s="259">
        <f t="shared" si="9"/>
        <v>-7030955.9113170104</v>
      </c>
      <c r="N39" s="254">
        <f t="shared" si="10"/>
        <v>45831229.689552747</v>
      </c>
      <c r="O39" s="328">
        <f t="shared" si="1"/>
        <v>753.46061700719736</v>
      </c>
      <c r="P39" s="84">
        <f t="shared" si="2"/>
        <v>1401.8667509727693</v>
      </c>
      <c r="Q39" s="341"/>
      <c r="R39" s="337">
        <f t="shared" si="11"/>
        <v>45831229.689552747</v>
      </c>
      <c r="S39" s="42"/>
      <c r="T39" s="123">
        <v>41192054.109957233</v>
      </c>
      <c r="U39" s="80"/>
      <c r="V39" s="84">
        <f t="shared" si="12"/>
        <v>41192054.109957233</v>
      </c>
      <c r="W39" s="267">
        <f t="shared" si="3"/>
        <v>4639175.5795955136</v>
      </c>
      <c r="X39" s="351">
        <f t="shared" si="4"/>
        <v>0.1126230696631878</v>
      </c>
      <c r="Y39" s="444">
        <f t="shared" si="13"/>
        <v>4639175.5795955136</v>
      </c>
      <c r="Z39" s="445">
        <f t="shared" si="14"/>
        <v>0.1126230696631878</v>
      </c>
    </row>
    <row r="40" spans="1:26" ht="15" customHeight="1">
      <c r="A40" s="15">
        <v>23</v>
      </c>
      <c r="B40" s="236" t="s">
        <v>15</v>
      </c>
      <c r="C40" s="123">
        <f>Vertetie_ienemumi!I28</f>
        <v>25958290.058083836</v>
      </c>
      <c r="D40" s="80">
        <f>Iedzivotaju_skaits_struktura!C27</f>
        <v>29176</v>
      </c>
      <c r="E40" s="80">
        <f>Iedzivotaju_skaits_struktura!D27</f>
        <v>1537</v>
      </c>
      <c r="F40" s="80">
        <f>Iedzivotaju_skaits_struktura!E27</f>
        <v>3125</v>
      </c>
      <c r="G40" s="80">
        <f>Iedzivotaju_skaits_struktura!F27</f>
        <v>6781</v>
      </c>
      <c r="H40" s="82">
        <v>2439.1081180000001</v>
      </c>
      <c r="I40" s="82">
        <f t="shared" si="5"/>
        <v>889.71380785864528</v>
      </c>
      <c r="J40" s="82">
        <f t="shared" si="15"/>
        <v>51685.464339360005</v>
      </c>
      <c r="K40" s="82">
        <f t="shared" si="7"/>
        <v>502.23579085301617</v>
      </c>
      <c r="L40" s="80">
        <f t="shared" si="8"/>
        <v>889.71380785864528</v>
      </c>
      <c r="M40" s="259">
        <f t="shared" si="9"/>
        <v>6052983.9830685481</v>
      </c>
      <c r="N40" s="254">
        <f t="shared" si="10"/>
        <v>32011274.041152384</v>
      </c>
      <c r="O40" s="328">
        <f t="shared" si="1"/>
        <v>619.34771120504092</v>
      </c>
      <c r="P40" s="84">
        <f t="shared" si="2"/>
        <v>1097.1782986410881</v>
      </c>
      <c r="Q40" s="341"/>
      <c r="R40" s="337">
        <f t="shared" si="11"/>
        <v>32011274.041152384</v>
      </c>
      <c r="S40" s="42"/>
      <c r="T40" s="123">
        <v>29188512.203009814</v>
      </c>
      <c r="U40" s="80"/>
      <c r="V40" s="84">
        <f t="shared" si="12"/>
        <v>29188512.203009814</v>
      </c>
      <c r="W40" s="267">
        <f t="shared" si="3"/>
        <v>2822761.8381425701</v>
      </c>
      <c r="X40" s="351">
        <f t="shared" si="4"/>
        <v>9.6707972592433133E-2</v>
      </c>
      <c r="Y40" s="444">
        <f t="shared" si="13"/>
        <v>2822761.8381425701</v>
      </c>
      <c r="Z40" s="445">
        <f t="shared" si="14"/>
        <v>9.6707972592433133E-2</v>
      </c>
    </row>
    <row r="41" spans="1:26" ht="15" customHeight="1">
      <c r="A41" s="15">
        <v>24</v>
      </c>
      <c r="B41" s="236" t="s">
        <v>16</v>
      </c>
      <c r="C41" s="123">
        <f>Vertetie_ienemumi!I29</f>
        <v>8582494.5601205677</v>
      </c>
      <c r="D41" s="80">
        <f>Iedzivotaju_skaits_struktura!C28</f>
        <v>10981</v>
      </c>
      <c r="E41" s="80">
        <f>Iedzivotaju_skaits_struktura!D28</f>
        <v>596</v>
      </c>
      <c r="F41" s="80">
        <f>Iedzivotaju_skaits_struktura!E28</f>
        <v>1169</v>
      </c>
      <c r="G41" s="80">
        <f>Iedzivotaju_skaits_struktura!F28</f>
        <v>2666</v>
      </c>
      <c r="H41" s="82">
        <v>622.39005499999996</v>
      </c>
      <c r="I41" s="82">
        <f t="shared" si="5"/>
        <v>781.5767744395381</v>
      </c>
      <c r="J41" s="82">
        <f t="shared" si="15"/>
        <v>19105.452883599999</v>
      </c>
      <c r="K41" s="82">
        <f t="shared" si="7"/>
        <v>449.21701738291307</v>
      </c>
      <c r="L41" s="80">
        <f t="shared" si="8"/>
        <v>781.5767744395381</v>
      </c>
      <c r="M41" s="259">
        <f t="shared" si="9"/>
        <v>2880073.5182902762</v>
      </c>
      <c r="N41" s="254">
        <f t="shared" si="10"/>
        <v>11462568.078410843</v>
      </c>
      <c r="O41" s="328">
        <f t="shared" si="1"/>
        <v>599.96317010889811</v>
      </c>
      <c r="P41" s="84">
        <f t="shared" si="2"/>
        <v>1043.8546651863076</v>
      </c>
      <c r="Q41" s="341"/>
      <c r="R41" s="337">
        <f t="shared" si="11"/>
        <v>11462568.078410843</v>
      </c>
      <c r="S41" s="42"/>
      <c r="T41" s="123">
        <v>10470187.027637031</v>
      </c>
      <c r="U41" s="80">
        <v>91747</v>
      </c>
      <c r="V41" s="84">
        <f t="shared" si="12"/>
        <v>10561934.027637031</v>
      </c>
      <c r="W41" s="267">
        <f t="shared" si="3"/>
        <v>992381.05077381246</v>
      </c>
      <c r="X41" s="351">
        <f t="shared" si="4"/>
        <v>9.4781597325275246E-2</v>
      </c>
      <c r="Y41" s="444">
        <f t="shared" si="13"/>
        <v>900634.05077381246</v>
      </c>
      <c r="Z41" s="445">
        <f t="shared" si="14"/>
        <v>8.527169819629199E-2</v>
      </c>
    </row>
    <row r="42" spans="1:26" ht="15" customHeight="1">
      <c r="A42" s="15">
        <v>25</v>
      </c>
      <c r="B42" s="236" t="s">
        <v>17</v>
      </c>
      <c r="C42" s="123">
        <f>Vertetie_ienemumi!I30</f>
        <v>13707336.30609077</v>
      </c>
      <c r="D42" s="80">
        <f>Iedzivotaju_skaits_struktura!C29</f>
        <v>23522</v>
      </c>
      <c r="E42" s="80">
        <f>Iedzivotaju_skaits_struktura!D29</f>
        <v>1114</v>
      </c>
      <c r="F42" s="80">
        <f>Iedzivotaju_skaits_struktura!E29</f>
        <v>2354</v>
      </c>
      <c r="G42" s="80">
        <f>Iedzivotaju_skaits_struktura!F29</f>
        <v>5315</v>
      </c>
      <c r="H42" s="82">
        <v>2412.726772</v>
      </c>
      <c r="I42" s="82">
        <f t="shared" si="5"/>
        <v>582.74535779656367</v>
      </c>
      <c r="J42" s="82">
        <f t="shared" si="15"/>
        <v>41403.244693439992</v>
      </c>
      <c r="K42" s="82">
        <f t="shared" si="7"/>
        <v>331.0691325663804</v>
      </c>
      <c r="L42" s="80">
        <f t="shared" si="8"/>
        <v>582.74535779656367</v>
      </c>
      <c r="M42" s="259">
        <f t="shared" si="9"/>
        <v>9344597.0351736117</v>
      </c>
      <c r="N42" s="254">
        <f t="shared" si="10"/>
        <v>23051933.341264382</v>
      </c>
      <c r="O42" s="328">
        <f t="shared" si="1"/>
        <v>556.76634795042457</v>
      </c>
      <c r="P42" s="84">
        <f t="shared" si="2"/>
        <v>980.01587200341726</v>
      </c>
      <c r="Q42" s="341">
        <v>822637.10618436406</v>
      </c>
      <c r="R42" s="337">
        <f t="shared" si="11"/>
        <v>23874570.447448745</v>
      </c>
      <c r="S42" s="42"/>
      <c r="T42" s="123">
        <v>21241762.943411708</v>
      </c>
      <c r="U42" s="80">
        <v>696555</v>
      </c>
      <c r="V42" s="84">
        <f t="shared" si="12"/>
        <v>21938317.943411708</v>
      </c>
      <c r="W42" s="267">
        <f t="shared" si="3"/>
        <v>1810170.3978526741</v>
      </c>
      <c r="X42" s="351">
        <f t="shared" si="4"/>
        <v>8.5217521854235256E-2</v>
      </c>
      <c r="Y42" s="444">
        <f t="shared" si="13"/>
        <v>1936252.5040370375</v>
      </c>
      <c r="Z42" s="445">
        <f t="shared" si="14"/>
        <v>8.8258931656996609E-2</v>
      </c>
    </row>
    <row r="43" spans="1:26" ht="15" customHeight="1">
      <c r="A43" s="15">
        <v>26</v>
      </c>
      <c r="B43" s="236" t="s">
        <v>18</v>
      </c>
      <c r="C43" s="123">
        <f>Vertetie_ienemumi!I31</f>
        <v>23896796.442528013</v>
      </c>
      <c r="D43" s="80">
        <f>Iedzivotaju_skaits_struktura!C30</f>
        <v>29071</v>
      </c>
      <c r="E43" s="80">
        <f>Iedzivotaju_skaits_struktura!D30</f>
        <v>1617</v>
      </c>
      <c r="F43" s="80">
        <f>Iedzivotaju_skaits_struktura!E30</f>
        <v>3185</v>
      </c>
      <c r="G43" s="80">
        <f>Iedzivotaju_skaits_struktura!F30</f>
        <v>6782</v>
      </c>
      <c r="H43" s="82">
        <v>3075.7347199999999</v>
      </c>
      <c r="I43" s="82">
        <f t="shared" si="5"/>
        <v>822.01494418932998</v>
      </c>
      <c r="J43" s="82">
        <f t="shared" si="15"/>
        <v>52931.676774399995</v>
      </c>
      <c r="K43" s="82">
        <f t="shared" si="7"/>
        <v>451.4649430883988</v>
      </c>
      <c r="L43" s="80">
        <f t="shared" si="8"/>
        <v>822.01494418932998</v>
      </c>
      <c r="M43" s="259">
        <f t="shared" si="9"/>
        <v>7903763.5795080746</v>
      </c>
      <c r="N43" s="254">
        <f t="shared" si="10"/>
        <v>31800560.022036087</v>
      </c>
      <c r="O43" s="328">
        <f t="shared" si="1"/>
        <v>600.78504895231629</v>
      </c>
      <c r="P43" s="84">
        <f t="shared" si="2"/>
        <v>1093.8928836997725</v>
      </c>
      <c r="Q43" s="341"/>
      <c r="R43" s="337">
        <f t="shared" si="11"/>
        <v>31800560.022036087</v>
      </c>
      <c r="S43" s="42"/>
      <c r="T43" s="123">
        <v>28996053.129808046</v>
      </c>
      <c r="U43" s="80">
        <v>150145</v>
      </c>
      <c r="V43" s="84">
        <f t="shared" si="12"/>
        <v>29146198.129808046</v>
      </c>
      <c r="W43" s="267">
        <f t="shared" si="3"/>
        <v>2804506.8922280408</v>
      </c>
      <c r="X43" s="351">
        <f t="shared" si="4"/>
        <v>9.6720297747868278E-2</v>
      </c>
      <c r="Y43" s="444">
        <f t="shared" si="13"/>
        <v>2654361.8922280408</v>
      </c>
      <c r="Z43" s="445">
        <f t="shared" si="14"/>
        <v>9.1070604831763768E-2</v>
      </c>
    </row>
    <row r="44" spans="1:26" ht="15" customHeight="1">
      <c r="A44" s="15">
        <v>27</v>
      </c>
      <c r="B44" s="238" t="s">
        <v>19</v>
      </c>
      <c r="C44" s="123">
        <f>Vertetie_ienemumi!I32</f>
        <v>85867539.618792415</v>
      </c>
      <c r="D44" s="80">
        <f>Iedzivotaju_skaits_struktura!C31</f>
        <v>41170</v>
      </c>
      <c r="E44" s="80">
        <f>Iedzivotaju_skaits_struktura!D31</f>
        <v>4311</v>
      </c>
      <c r="F44" s="80">
        <f>Iedzivotaju_skaits_struktura!E31</f>
        <v>7614</v>
      </c>
      <c r="G44" s="80">
        <f>Iedzivotaju_skaits_struktura!F31</f>
        <v>4101</v>
      </c>
      <c r="H44" s="82">
        <v>347.04148700000002</v>
      </c>
      <c r="I44" s="82">
        <f t="shared" si="5"/>
        <v>2085.6822836723927</v>
      </c>
      <c r="J44" s="82">
        <f t="shared" si="15"/>
        <v>79641.623060240003</v>
      </c>
      <c r="K44" s="244">
        <f t="shared" si="7"/>
        <v>1078.1741546608512</v>
      </c>
      <c r="L44" s="80">
        <f t="shared" si="8"/>
        <v>2085.6822836723927</v>
      </c>
      <c r="M44" s="259">
        <f t="shared" si="9"/>
        <v>-19771339.168468155</v>
      </c>
      <c r="N44" s="254">
        <f t="shared" si="10"/>
        <v>66096200.45032426</v>
      </c>
      <c r="O44" s="328">
        <f t="shared" si="1"/>
        <v>829.92030938809296</v>
      </c>
      <c r="P44" s="84">
        <f t="shared" si="2"/>
        <v>1605.4457238359062</v>
      </c>
      <c r="Q44" s="341"/>
      <c r="R44" s="337">
        <f t="shared" si="11"/>
        <v>66096200.45032426</v>
      </c>
      <c r="S44" s="42"/>
      <c r="T44" s="123">
        <v>57706398.625867091</v>
      </c>
      <c r="U44" s="80"/>
      <c r="V44" s="84">
        <f t="shared" si="12"/>
        <v>57706398.625867091</v>
      </c>
      <c r="W44" s="267">
        <f t="shared" si="3"/>
        <v>8389801.8244571686</v>
      </c>
      <c r="X44" s="351">
        <f t="shared" si="4"/>
        <v>0.14538772171265624</v>
      </c>
      <c r="Y44" s="444">
        <f t="shared" si="13"/>
        <v>8389801.8244571686</v>
      </c>
      <c r="Z44" s="445">
        <f t="shared" si="14"/>
        <v>0.14538772171265624</v>
      </c>
    </row>
    <row r="45" spans="1:26" ht="15" customHeight="1">
      <c r="A45" s="15">
        <v>28</v>
      </c>
      <c r="B45" s="238" t="s">
        <v>20</v>
      </c>
      <c r="C45" s="123">
        <f>Vertetie_ienemumi!I33</f>
        <v>73450506.923192441</v>
      </c>
      <c r="D45" s="80">
        <f>Iedzivotaju_skaits_struktura!C32</f>
        <v>61177</v>
      </c>
      <c r="E45" s="80">
        <f>Iedzivotaju_skaits_struktura!D32</f>
        <v>4436</v>
      </c>
      <c r="F45" s="80">
        <f>Iedzivotaju_skaits_struktura!E32</f>
        <v>8348</v>
      </c>
      <c r="G45" s="80">
        <f>Iedzivotaju_skaits_struktura!F32</f>
        <v>12328</v>
      </c>
      <c r="H45" s="82">
        <v>1838.092641</v>
      </c>
      <c r="I45" s="82">
        <f t="shared" si="5"/>
        <v>1200.622896238659</v>
      </c>
      <c r="J45" s="82">
        <f t="shared" si="15"/>
        <v>110688.34081432001</v>
      </c>
      <c r="K45" s="82">
        <f t="shared" si="7"/>
        <v>663.57943738994038</v>
      </c>
      <c r="L45" s="80">
        <f t="shared" si="8"/>
        <v>1200.622896238659</v>
      </c>
      <c r="M45" s="259">
        <f t="shared" si="9"/>
        <v>1633558.6118312704</v>
      </c>
      <c r="N45" s="254">
        <f t="shared" si="10"/>
        <v>75084065.535023719</v>
      </c>
      <c r="O45" s="328">
        <f t="shared" si="1"/>
        <v>678.33761878297048</v>
      </c>
      <c r="P45" s="84">
        <f t="shared" si="2"/>
        <v>1227.3250655478973</v>
      </c>
      <c r="Q45" s="341"/>
      <c r="R45" s="337">
        <f t="shared" si="11"/>
        <v>75084065.535023719</v>
      </c>
      <c r="S45" s="42"/>
      <c r="T45" s="123">
        <v>67488509.687581927</v>
      </c>
      <c r="U45" s="80"/>
      <c r="V45" s="84">
        <f t="shared" si="12"/>
        <v>67488509.687581927</v>
      </c>
      <c r="W45" s="267">
        <f t="shared" si="3"/>
        <v>7595555.8474417925</v>
      </c>
      <c r="X45" s="351">
        <f t="shared" si="4"/>
        <v>0.11254591163152328</v>
      </c>
      <c r="Y45" s="444">
        <f t="shared" si="13"/>
        <v>7595555.8474417925</v>
      </c>
      <c r="Z45" s="445">
        <f t="shared" si="14"/>
        <v>0.11254591163152328</v>
      </c>
    </row>
    <row r="46" spans="1:26" ht="15" customHeight="1">
      <c r="A46" s="15">
        <v>29</v>
      </c>
      <c r="B46" s="236" t="s">
        <v>21</v>
      </c>
      <c r="C46" s="123">
        <f>Vertetie_ienemumi!I34</f>
        <v>27399545.323880147</v>
      </c>
      <c r="D46" s="80">
        <f>Iedzivotaju_skaits_struktura!C33</f>
        <v>21663</v>
      </c>
      <c r="E46" s="80">
        <f>Iedzivotaju_skaits_struktura!D33</f>
        <v>1495</v>
      </c>
      <c r="F46" s="80">
        <f>Iedzivotaju_skaits_struktura!E33</f>
        <v>2713</v>
      </c>
      <c r="G46" s="80">
        <f>Iedzivotaju_skaits_struktura!F33</f>
        <v>4135</v>
      </c>
      <c r="H46" s="82">
        <v>308.42339800000002</v>
      </c>
      <c r="I46" s="82">
        <f t="shared" si="5"/>
        <v>1264.8084440696186</v>
      </c>
      <c r="J46" s="82">
        <f t="shared" si="15"/>
        <v>37534.383564960001</v>
      </c>
      <c r="K46" s="82">
        <f t="shared" si="7"/>
        <v>729.9852221220126</v>
      </c>
      <c r="L46" s="80">
        <f t="shared" si="8"/>
        <v>1264.8084440696186</v>
      </c>
      <c r="M46" s="259">
        <f t="shared" si="9"/>
        <v>-1027261.6291693099</v>
      </c>
      <c r="N46" s="254">
        <f t="shared" si="10"/>
        <v>26372283.694710836</v>
      </c>
      <c r="O46" s="328">
        <f t="shared" si="1"/>
        <v>702.61667276535547</v>
      </c>
      <c r="P46" s="84">
        <f t="shared" si="2"/>
        <v>1217.3883439371664</v>
      </c>
      <c r="Q46" s="341"/>
      <c r="R46" s="337">
        <f t="shared" si="11"/>
        <v>26372283.694710836</v>
      </c>
      <c r="S46" s="42"/>
      <c r="T46" s="123">
        <v>23462377.860226277</v>
      </c>
      <c r="U46" s="80"/>
      <c r="V46" s="84">
        <f t="shared" si="12"/>
        <v>23462377.860226277</v>
      </c>
      <c r="W46" s="267">
        <f t="shared" si="3"/>
        <v>2909905.8344845586</v>
      </c>
      <c r="X46" s="351">
        <f t="shared" si="4"/>
        <v>0.12402433597395368</v>
      </c>
      <c r="Y46" s="444">
        <f t="shared" si="13"/>
        <v>2909905.8344845586</v>
      </c>
      <c r="Z46" s="445">
        <f t="shared" si="14"/>
        <v>0.12402433597395368</v>
      </c>
    </row>
    <row r="47" spans="1:26" ht="15" customHeight="1">
      <c r="A47" s="15">
        <v>30</v>
      </c>
      <c r="B47" s="238" t="s">
        <v>22</v>
      </c>
      <c r="C47" s="123">
        <f>Vertetie_ienemumi!I35</f>
        <v>11470898.688437795</v>
      </c>
      <c r="D47" s="80">
        <f>Iedzivotaju_skaits_struktura!C34</f>
        <v>16660</v>
      </c>
      <c r="E47" s="80">
        <f>Iedzivotaju_skaits_struktura!D34</f>
        <v>891</v>
      </c>
      <c r="F47" s="80">
        <f>Iedzivotaju_skaits_struktura!E34</f>
        <v>1687</v>
      </c>
      <c r="G47" s="80">
        <f>Iedzivotaju_skaits_struktura!F34</f>
        <v>3887</v>
      </c>
      <c r="H47" s="82">
        <v>1413.3044090000001</v>
      </c>
      <c r="I47" s="82">
        <f t="shared" si="5"/>
        <v>688.5293330394835</v>
      </c>
      <c r="J47" s="82">
        <f t="shared" si="15"/>
        <v>29269.162701679998</v>
      </c>
      <c r="K47" s="82">
        <f t="shared" si="7"/>
        <v>391.91072205763459</v>
      </c>
      <c r="L47" s="80">
        <f t="shared" si="8"/>
        <v>688.5293330394835</v>
      </c>
      <c r="M47" s="259">
        <f t="shared" si="9"/>
        <v>5476269.6491352143</v>
      </c>
      <c r="N47" s="254">
        <f t="shared" si="10"/>
        <v>16947168.33757301</v>
      </c>
      <c r="O47" s="328">
        <f t="shared" si="1"/>
        <v>579.01104005958712</v>
      </c>
      <c r="P47" s="84">
        <f t="shared" si="2"/>
        <v>1017.2369950524015</v>
      </c>
      <c r="Q47" s="341"/>
      <c r="R47" s="337">
        <f t="shared" si="11"/>
        <v>16947168.33757301</v>
      </c>
      <c r="S47" s="42"/>
      <c r="T47" s="123">
        <v>15502676.645227931</v>
      </c>
      <c r="U47" s="80">
        <v>255861</v>
      </c>
      <c r="V47" s="84">
        <f t="shared" si="12"/>
        <v>15758537.645227931</v>
      </c>
      <c r="W47" s="267">
        <f t="shared" si="3"/>
        <v>1444491.692345079</v>
      </c>
      <c r="X47" s="351">
        <f t="shared" si="4"/>
        <v>9.3176921985902661E-2</v>
      </c>
      <c r="Y47" s="444">
        <f t="shared" si="13"/>
        <v>1188630.692345079</v>
      </c>
      <c r="Z47" s="445">
        <f t="shared" si="14"/>
        <v>7.5427728073805378E-2</v>
      </c>
    </row>
    <row r="48" spans="1:26" ht="15" customHeight="1">
      <c r="A48" s="15">
        <v>31</v>
      </c>
      <c r="B48" s="238" t="s">
        <v>23</v>
      </c>
      <c r="C48" s="123">
        <f>Vertetie_ienemumi!I36</f>
        <v>17367869.821266115</v>
      </c>
      <c r="D48" s="80">
        <f>Iedzivotaju_skaits_struktura!C35</f>
        <v>30051</v>
      </c>
      <c r="E48" s="80">
        <f>Iedzivotaju_skaits_struktura!D35</f>
        <v>1641</v>
      </c>
      <c r="F48" s="80">
        <f>Iedzivotaju_skaits_struktura!E35</f>
        <v>3114</v>
      </c>
      <c r="G48" s="80">
        <f>Iedzivotaju_skaits_struktura!F35</f>
        <v>6199</v>
      </c>
      <c r="H48" s="82">
        <v>2811.3632400000001</v>
      </c>
      <c r="I48" s="82">
        <f t="shared" si="5"/>
        <v>577.94648501767381</v>
      </c>
      <c r="J48" s="82">
        <f t="shared" si="15"/>
        <v>52903.112124800005</v>
      </c>
      <c r="K48" s="82">
        <f t="shared" si="7"/>
        <v>328.29580574191544</v>
      </c>
      <c r="L48" s="80">
        <f t="shared" si="8"/>
        <v>577.94648501767381</v>
      </c>
      <c r="M48" s="259">
        <f t="shared" si="9"/>
        <v>12033160.321487475</v>
      </c>
      <c r="N48" s="254">
        <f t="shared" si="10"/>
        <v>29401030.14275359</v>
      </c>
      <c r="O48" s="328">
        <f t="shared" si="1"/>
        <v>555.75237376197629</v>
      </c>
      <c r="P48" s="84">
        <f t="shared" si="2"/>
        <v>978.37110720953012</v>
      </c>
      <c r="Q48" s="341"/>
      <c r="R48" s="337">
        <f t="shared" si="11"/>
        <v>29401030.14275359</v>
      </c>
      <c r="S48" s="42"/>
      <c r="T48" s="123">
        <v>26705022.218386143</v>
      </c>
      <c r="U48" s="80">
        <v>873072</v>
      </c>
      <c r="V48" s="84">
        <f t="shared" si="12"/>
        <v>27578094.218386143</v>
      </c>
      <c r="W48" s="267">
        <f t="shared" si="3"/>
        <v>2696007.9243674465</v>
      </c>
      <c r="X48" s="351">
        <f t="shared" si="4"/>
        <v>0.1009550901070313</v>
      </c>
      <c r="Y48" s="444">
        <f t="shared" si="13"/>
        <v>1822935.9243674465</v>
      </c>
      <c r="Z48" s="445">
        <f t="shared" si="14"/>
        <v>6.6100866504114952E-2</v>
      </c>
    </row>
    <row r="49" spans="1:26" ht="15" customHeight="1">
      <c r="A49" s="15">
        <v>32</v>
      </c>
      <c r="B49" s="238" t="s">
        <v>24</v>
      </c>
      <c r="C49" s="123">
        <f>Vertetie_ienemumi!I37</f>
        <v>62717241.429301538</v>
      </c>
      <c r="D49" s="80">
        <f>Iedzivotaju_skaits_struktura!C36</f>
        <v>38219</v>
      </c>
      <c r="E49" s="80">
        <f>Iedzivotaju_skaits_struktura!D36</f>
        <v>3334</v>
      </c>
      <c r="F49" s="80">
        <f>Iedzivotaju_skaits_struktura!E36</f>
        <v>5687</v>
      </c>
      <c r="G49" s="80">
        <f>Iedzivotaju_skaits_struktura!F36</f>
        <v>5517</v>
      </c>
      <c r="H49" s="82">
        <v>535.707314</v>
      </c>
      <c r="I49" s="82">
        <f t="shared" si="5"/>
        <v>1640.9964004631606</v>
      </c>
      <c r="J49" s="82">
        <f t="shared" si="15"/>
        <v>69457.03511728</v>
      </c>
      <c r="K49" s="82">
        <f t="shared" si="7"/>
        <v>902.96456396968074</v>
      </c>
      <c r="L49" s="80">
        <f t="shared" si="8"/>
        <v>1640.9964004631606</v>
      </c>
      <c r="M49" s="259">
        <f t="shared" si="9"/>
        <v>-9522822.1203775182</v>
      </c>
      <c r="N49" s="254">
        <f t="shared" si="10"/>
        <v>53194419.308924019</v>
      </c>
      <c r="O49" s="328">
        <f t="shared" si="1"/>
        <v>765.86078313167081</v>
      </c>
      <c r="P49" s="84">
        <f t="shared" si="2"/>
        <v>1391.8317933207049</v>
      </c>
      <c r="Q49" s="341"/>
      <c r="R49" s="337">
        <f t="shared" si="11"/>
        <v>53194419.308924019</v>
      </c>
      <c r="S49" s="42"/>
      <c r="T49" s="123">
        <v>46567136.990798354</v>
      </c>
      <c r="U49" s="80"/>
      <c r="V49" s="84">
        <f t="shared" si="12"/>
        <v>46567136.990798354</v>
      </c>
      <c r="W49" s="267">
        <f t="shared" si="3"/>
        <v>6627282.3181256652</v>
      </c>
      <c r="X49" s="352">
        <f t="shared" si="4"/>
        <v>0.14231672261567674</v>
      </c>
      <c r="Y49" s="444">
        <f t="shared" si="13"/>
        <v>6627282.3181256652</v>
      </c>
      <c r="Z49" s="445">
        <f t="shared" si="14"/>
        <v>0.14231672261567674</v>
      </c>
    </row>
    <row r="50" spans="1:26" ht="15" customHeight="1">
      <c r="A50" s="15">
        <v>33</v>
      </c>
      <c r="B50" s="238" t="s">
        <v>25</v>
      </c>
      <c r="C50" s="123">
        <f>Vertetie_ienemumi!I38</f>
        <v>32324481.745237004</v>
      </c>
      <c r="D50" s="80">
        <f>Iedzivotaju_skaits_struktura!C37</f>
        <v>24892</v>
      </c>
      <c r="E50" s="80">
        <f>Iedzivotaju_skaits_struktura!D37</f>
        <v>1864</v>
      </c>
      <c r="F50" s="80">
        <f>Iedzivotaju_skaits_struktura!E37</f>
        <v>3395</v>
      </c>
      <c r="G50" s="80">
        <f>Iedzivotaju_skaits_struktura!F37</f>
        <v>4434</v>
      </c>
      <c r="H50" s="82">
        <v>122.71631600000001</v>
      </c>
      <c r="I50" s="82">
        <f t="shared" si="5"/>
        <v>1298.5891750456774</v>
      </c>
      <c r="J50" s="82">
        <f t="shared" si="15"/>
        <v>43789.148800319992</v>
      </c>
      <c r="K50" s="82">
        <f t="shared" si="7"/>
        <v>738.18474738199961</v>
      </c>
      <c r="L50" s="80">
        <f t="shared" si="8"/>
        <v>1298.5891750456774</v>
      </c>
      <c r="M50" s="259">
        <f t="shared" si="9"/>
        <v>-1426221.0045667691</v>
      </c>
      <c r="N50" s="254">
        <f t="shared" si="10"/>
        <v>30898260.740670234</v>
      </c>
      <c r="O50" s="328">
        <f t="shared" si="1"/>
        <v>705.61455491102038</v>
      </c>
      <c r="P50" s="84">
        <f t="shared" si="2"/>
        <v>1241.29281458582</v>
      </c>
      <c r="Q50" s="341"/>
      <c r="R50" s="337">
        <f t="shared" si="11"/>
        <v>30898260.740670234</v>
      </c>
      <c r="S50" s="42"/>
      <c r="T50" s="123">
        <v>27536472.397798982</v>
      </c>
      <c r="U50" s="80"/>
      <c r="V50" s="84">
        <f t="shared" si="12"/>
        <v>27536472.397798982</v>
      </c>
      <c r="W50" s="267">
        <f t="shared" si="3"/>
        <v>3361788.3428712524</v>
      </c>
      <c r="X50" s="351">
        <f t="shared" si="4"/>
        <v>0.1220849313705108</v>
      </c>
      <c r="Y50" s="444">
        <f t="shared" si="13"/>
        <v>3361788.3428712524</v>
      </c>
      <c r="Z50" s="445">
        <f t="shared" si="14"/>
        <v>0.1220849313705108</v>
      </c>
    </row>
    <row r="51" spans="1:26" ht="15" customHeight="1">
      <c r="A51" s="15">
        <v>34</v>
      </c>
      <c r="B51" s="238" t="s">
        <v>26</v>
      </c>
      <c r="C51" s="123">
        <f>Vertetie_ienemumi!I39</f>
        <v>25179932.8123083</v>
      </c>
      <c r="D51" s="80">
        <f>Iedzivotaju_skaits_struktura!C38</f>
        <v>28670</v>
      </c>
      <c r="E51" s="80">
        <f>Iedzivotaju_skaits_struktura!D38</f>
        <v>1837</v>
      </c>
      <c r="F51" s="80">
        <f>Iedzivotaju_skaits_struktura!E38</f>
        <v>3400</v>
      </c>
      <c r="G51" s="80">
        <f>Iedzivotaju_skaits_struktura!F38</f>
        <v>6112</v>
      </c>
      <c r="H51" s="82">
        <v>2178.180906</v>
      </c>
      <c r="I51" s="82">
        <f t="shared" si="5"/>
        <v>878.26762512411233</v>
      </c>
      <c r="J51" s="82">
        <f t="shared" si="15"/>
        <v>51886.29497712</v>
      </c>
      <c r="K51" s="82">
        <f t="shared" si="7"/>
        <v>485.29063066483644</v>
      </c>
      <c r="L51" s="80">
        <f t="shared" si="8"/>
        <v>878.26762512411233</v>
      </c>
      <c r="M51" s="259">
        <f t="shared" si="9"/>
        <v>6634267.2630223315</v>
      </c>
      <c r="N51" s="254">
        <f t="shared" si="10"/>
        <v>31814200.07533063</v>
      </c>
      <c r="O51" s="328">
        <f t="shared" si="1"/>
        <v>613.15228018033577</v>
      </c>
      <c r="P51" s="84">
        <f t="shared" si="2"/>
        <v>1109.6686458085326</v>
      </c>
      <c r="Q51" s="341"/>
      <c r="R51" s="337">
        <f t="shared" si="11"/>
        <v>31814200.07533063</v>
      </c>
      <c r="S51" s="42"/>
      <c r="T51" s="123">
        <v>28840985.333765004</v>
      </c>
      <c r="U51" s="80"/>
      <c r="V51" s="84">
        <f t="shared" si="12"/>
        <v>28840985.333765004</v>
      </c>
      <c r="W51" s="267">
        <f t="shared" si="3"/>
        <v>2973214.7415656261</v>
      </c>
      <c r="X51" s="351">
        <f t="shared" si="4"/>
        <v>0.10308991551979996</v>
      </c>
      <c r="Y51" s="444">
        <f t="shared" si="13"/>
        <v>2973214.7415656261</v>
      </c>
      <c r="Z51" s="445">
        <f t="shared" si="14"/>
        <v>0.10308991551979996</v>
      </c>
    </row>
    <row r="52" spans="1:26" ht="15" customHeight="1">
      <c r="A52" s="15">
        <v>35</v>
      </c>
      <c r="B52" s="238" t="s">
        <v>27</v>
      </c>
      <c r="C52" s="123">
        <f>Vertetie_ienemumi!I40</f>
        <v>15202804.762304243</v>
      </c>
      <c r="D52" s="80">
        <f>Iedzivotaju_skaits_struktura!C39</f>
        <v>10691</v>
      </c>
      <c r="E52" s="80">
        <f>Iedzivotaju_skaits_struktura!D39</f>
        <v>596</v>
      </c>
      <c r="F52" s="80">
        <f>Iedzivotaju_skaits_struktura!E39</f>
        <v>1110</v>
      </c>
      <c r="G52" s="80">
        <f>Iedzivotaju_skaits_struktura!F39</f>
        <v>2268</v>
      </c>
      <c r="H52" s="82">
        <v>277.57975599999997</v>
      </c>
      <c r="I52" s="82">
        <f t="shared" si="5"/>
        <v>1422.0189657005185</v>
      </c>
      <c r="J52" s="82">
        <f t="shared" si="15"/>
        <v>17804.48122912</v>
      </c>
      <c r="K52" s="82">
        <f t="shared" si="7"/>
        <v>853.87518831154694</v>
      </c>
      <c r="L52" s="80">
        <f t="shared" si="8"/>
        <v>1422.0189657005185</v>
      </c>
      <c r="M52" s="259">
        <f t="shared" si="9"/>
        <v>-1886603.6638413921</v>
      </c>
      <c r="N52" s="254">
        <f t="shared" si="10"/>
        <v>13316201.09846285</v>
      </c>
      <c r="O52" s="328">
        <f t="shared" si="1"/>
        <v>747.91289491117698</v>
      </c>
      <c r="P52" s="84">
        <f t="shared" si="2"/>
        <v>1245.5524364851603</v>
      </c>
      <c r="Q52" s="341"/>
      <c r="R52" s="337">
        <f t="shared" si="11"/>
        <v>13316201.09846285</v>
      </c>
      <c r="S52" s="42"/>
      <c r="T52" s="123">
        <v>11758989.89335905</v>
      </c>
      <c r="U52" s="80"/>
      <c r="V52" s="84">
        <f t="shared" si="12"/>
        <v>11758989.89335905</v>
      </c>
      <c r="W52" s="267">
        <f t="shared" si="3"/>
        <v>1557211.2051037997</v>
      </c>
      <c r="X52" s="352">
        <f t="shared" si="4"/>
        <v>0.13242729343472281</v>
      </c>
      <c r="Y52" s="444">
        <f t="shared" si="13"/>
        <v>1557211.2051037997</v>
      </c>
      <c r="Z52" s="445">
        <f t="shared" si="14"/>
        <v>0.13242729343472281</v>
      </c>
    </row>
    <row r="53" spans="1:26" ht="15" customHeight="1">
      <c r="A53" s="15">
        <v>36</v>
      </c>
      <c r="B53" s="238" t="s">
        <v>28</v>
      </c>
      <c r="C53" s="123">
        <f>Vertetie_ienemumi!I41</f>
        <v>40076265.392221704</v>
      </c>
      <c r="D53" s="80">
        <f>Iedzivotaju_skaits_struktura!C40</f>
        <v>33144</v>
      </c>
      <c r="E53" s="80">
        <f>Iedzivotaju_skaits_struktura!D40</f>
        <v>2722</v>
      </c>
      <c r="F53" s="80">
        <f>Iedzivotaju_skaits_struktura!E40</f>
        <v>4781</v>
      </c>
      <c r="G53" s="80">
        <f>Iedzivotaju_skaits_struktura!F40</f>
        <v>5956</v>
      </c>
      <c r="H53" s="82">
        <v>1029.1424280000001</v>
      </c>
      <c r="I53" s="82">
        <f t="shared" si="5"/>
        <v>1209.1559676629768</v>
      </c>
      <c r="J53" s="82">
        <f t="shared" si="15"/>
        <v>61071.276490559998</v>
      </c>
      <c r="K53" s="82">
        <f t="shared" si="7"/>
        <v>656.22118441255168</v>
      </c>
      <c r="L53" s="80">
        <f t="shared" si="8"/>
        <v>1209.1559676629768</v>
      </c>
      <c r="M53" s="259">
        <f t="shared" si="9"/>
        <v>1186378.8797560078</v>
      </c>
      <c r="N53" s="254">
        <f t="shared" si="10"/>
        <v>41262644.271977715</v>
      </c>
      <c r="O53" s="328">
        <f t="shared" si="1"/>
        <v>675.64731970774881</v>
      </c>
      <c r="P53" s="84">
        <f t="shared" si="2"/>
        <v>1244.9506478390574</v>
      </c>
      <c r="Q53" s="341"/>
      <c r="R53" s="337">
        <f t="shared" si="11"/>
        <v>41262644.271977715</v>
      </c>
      <c r="S53" s="42"/>
      <c r="T53" s="123">
        <v>37358132.109502465</v>
      </c>
      <c r="U53" s="80"/>
      <c r="V53" s="84">
        <f t="shared" si="12"/>
        <v>37358132.109502465</v>
      </c>
      <c r="W53" s="267">
        <f t="shared" si="3"/>
        <v>3904512.1624752507</v>
      </c>
      <c r="X53" s="351">
        <f t="shared" si="4"/>
        <v>0.10451572233404294</v>
      </c>
      <c r="Y53" s="444">
        <f t="shared" si="13"/>
        <v>3904512.1624752507</v>
      </c>
      <c r="Z53" s="445">
        <f t="shared" si="14"/>
        <v>0.10451572233404294</v>
      </c>
    </row>
    <row r="54" spans="1:26" ht="15" customHeight="1">
      <c r="A54" s="15">
        <v>37</v>
      </c>
      <c r="B54" s="236" t="s">
        <v>29</v>
      </c>
      <c r="C54" s="123">
        <f>Vertetie_ienemumi!I42</f>
        <v>16586603.239232168</v>
      </c>
      <c r="D54" s="80">
        <f>Iedzivotaju_skaits_struktura!C41</f>
        <v>18621</v>
      </c>
      <c r="E54" s="80">
        <f>Iedzivotaju_skaits_struktura!D41</f>
        <v>1272</v>
      </c>
      <c r="F54" s="80">
        <f>Iedzivotaju_skaits_struktura!E41</f>
        <v>2238</v>
      </c>
      <c r="G54" s="80">
        <f>Iedzivotaju_skaits_struktura!F41</f>
        <v>3927</v>
      </c>
      <c r="H54" s="82">
        <v>1800.618784</v>
      </c>
      <c r="I54" s="82">
        <f t="shared" si="5"/>
        <v>890.74718002428267</v>
      </c>
      <c r="J54" s="82">
        <f t="shared" si="15"/>
        <v>34536.28055168</v>
      </c>
      <c r="K54" s="82">
        <f t="shared" si="7"/>
        <v>480.26605570371186</v>
      </c>
      <c r="L54" s="80">
        <f t="shared" si="8"/>
        <v>890.74718002428267</v>
      </c>
      <c r="M54" s="259">
        <f t="shared" si="9"/>
        <v>4525950.4421606977</v>
      </c>
      <c r="N54" s="254">
        <f t="shared" si="10"/>
        <v>21112553.681392863</v>
      </c>
      <c r="O54" s="328">
        <f t="shared" si="1"/>
        <v>611.31521241264227</v>
      </c>
      <c r="P54" s="84">
        <f t="shared" si="2"/>
        <v>1133.8034306102177</v>
      </c>
      <c r="Q54" s="341"/>
      <c r="R54" s="337">
        <f t="shared" si="11"/>
        <v>21112553.681392863</v>
      </c>
      <c r="S54" s="42"/>
      <c r="T54" s="123">
        <v>19231366.829576552</v>
      </c>
      <c r="U54" s="80"/>
      <c r="V54" s="84">
        <f t="shared" si="12"/>
        <v>19231366.829576552</v>
      </c>
      <c r="W54" s="267">
        <f t="shared" si="3"/>
        <v>1881186.8518163115</v>
      </c>
      <c r="X54" s="351">
        <f t="shared" si="4"/>
        <v>9.7818676565576856E-2</v>
      </c>
      <c r="Y54" s="444">
        <f t="shared" si="13"/>
        <v>1881186.8518163115</v>
      </c>
      <c r="Z54" s="445">
        <f t="shared" si="14"/>
        <v>9.7818676565576856E-2</v>
      </c>
    </row>
    <row r="55" spans="1:26" ht="15" customHeight="1">
      <c r="A55" s="15">
        <v>38</v>
      </c>
      <c r="B55" s="236" t="s">
        <v>30</v>
      </c>
      <c r="C55" s="123">
        <f>Vertetie_ienemumi!I43</f>
        <v>30347241.616296209</v>
      </c>
      <c r="D55" s="80">
        <f>Iedzivotaju_skaits_struktura!C42</f>
        <v>37191</v>
      </c>
      <c r="E55" s="80">
        <f>Iedzivotaju_skaits_struktura!D42</f>
        <v>2362</v>
      </c>
      <c r="F55" s="80">
        <f>Iedzivotaju_skaits_struktura!E42</f>
        <v>4246</v>
      </c>
      <c r="G55" s="80">
        <f>Iedzivotaju_skaits_struktura!F42</f>
        <v>8389</v>
      </c>
      <c r="H55" s="82">
        <v>2749.0829349999999</v>
      </c>
      <c r="I55" s="82">
        <f t="shared" si="5"/>
        <v>815.98348031233922</v>
      </c>
      <c r="J55" s="82">
        <f t="shared" si="15"/>
        <v>66946.506061199994</v>
      </c>
      <c r="K55" s="82">
        <f t="shared" si="7"/>
        <v>453.30583180179553</v>
      </c>
      <c r="L55" s="80">
        <f t="shared" si="8"/>
        <v>815.98348031233922</v>
      </c>
      <c r="M55" s="259">
        <f t="shared" si="9"/>
        <v>9918277.2788802385</v>
      </c>
      <c r="N55" s="254">
        <f t="shared" si="10"/>
        <v>40265518.895176448</v>
      </c>
      <c r="O55" s="328">
        <f t="shared" si="1"/>
        <v>601.45810833454425</v>
      </c>
      <c r="P55" s="84">
        <f t="shared" si="2"/>
        <v>1082.668357806363</v>
      </c>
      <c r="Q55" s="341"/>
      <c r="R55" s="337">
        <f t="shared" si="11"/>
        <v>40265518.895176448</v>
      </c>
      <c r="S55" s="42"/>
      <c r="T55" s="123">
        <v>36645130.560570046</v>
      </c>
      <c r="U55" s="80">
        <v>137827</v>
      </c>
      <c r="V55" s="84">
        <f t="shared" si="12"/>
        <v>36782957.560570046</v>
      </c>
      <c r="W55" s="267">
        <f t="shared" si="3"/>
        <v>3620388.3346064016</v>
      </c>
      <c r="X55" s="351">
        <f t="shared" si="4"/>
        <v>9.879589127462185E-2</v>
      </c>
      <c r="Y55" s="444">
        <f t="shared" si="13"/>
        <v>3482561.3346064016</v>
      </c>
      <c r="Z55" s="445">
        <f t="shared" si="14"/>
        <v>9.4678665489900116E-2</v>
      </c>
    </row>
    <row r="56" spans="1:26" ht="15" customHeight="1">
      <c r="A56" s="15">
        <v>39</v>
      </c>
      <c r="B56" s="236" t="s">
        <v>31</v>
      </c>
      <c r="C56" s="123">
        <f>Vertetie_ienemumi!I44</f>
        <v>45158456.722171038</v>
      </c>
      <c r="D56" s="80">
        <f>Iedzivotaju_skaits_struktura!C43</f>
        <v>46582</v>
      </c>
      <c r="E56" s="80">
        <f>Iedzivotaju_skaits_struktura!D43</f>
        <v>3132</v>
      </c>
      <c r="F56" s="80">
        <f>Iedzivotaju_skaits_struktura!E43</f>
        <v>5836</v>
      </c>
      <c r="G56" s="80">
        <f>Iedzivotaju_skaits_struktura!F43</f>
        <v>9600</v>
      </c>
      <c r="H56" s="82">
        <v>2448.489971</v>
      </c>
      <c r="I56" s="82">
        <f t="shared" si="5"/>
        <v>969.44005672085871</v>
      </c>
      <c r="J56" s="82">
        <f t="shared" si="15"/>
        <v>83761.944755919991</v>
      </c>
      <c r="K56" s="82">
        <f t="shared" si="7"/>
        <v>539.1285607534727</v>
      </c>
      <c r="L56" s="80">
        <f t="shared" si="8"/>
        <v>969.44005672085871</v>
      </c>
      <c r="M56" s="259">
        <f t="shared" si="9"/>
        <v>7849144.0270717824</v>
      </c>
      <c r="N56" s="254">
        <f t="shared" si="10"/>
        <v>53007600.74924282</v>
      </c>
      <c r="O56" s="328">
        <f t="shared" si="1"/>
        <v>632.83631849410267</v>
      </c>
      <c r="P56" s="84">
        <f t="shared" si="2"/>
        <v>1137.9417103010351</v>
      </c>
      <c r="Q56" s="341"/>
      <c r="R56" s="337">
        <f t="shared" si="11"/>
        <v>53007600.74924282</v>
      </c>
      <c r="S56" s="42"/>
      <c r="T56" s="123">
        <v>47498132.347798936</v>
      </c>
      <c r="U56" s="80"/>
      <c r="V56" s="84">
        <f t="shared" si="12"/>
        <v>47498132.347798936</v>
      </c>
      <c r="W56" s="267">
        <f t="shared" si="3"/>
        <v>5509468.4014438838</v>
      </c>
      <c r="X56" s="351">
        <f t="shared" si="4"/>
        <v>0.1159933691940036</v>
      </c>
      <c r="Y56" s="444">
        <f t="shared" si="13"/>
        <v>5509468.4014438838</v>
      </c>
      <c r="Z56" s="445">
        <f t="shared" si="14"/>
        <v>0.1159933691940036</v>
      </c>
    </row>
    <row r="57" spans="1:26" s="6" customFormat="1" ht="15" customHeight="1">
      <c r="A57" s="15">
        <v>40</v>
      </c>
      <c r="B57" s="238" t="s">
        <v>32</v>
      </c>
      <c r="C57" s="123">
        <f>Vertetie_ienemumi!I45</f>
        <v>7168169.8003326496</v>
      </c>
      <c r="D57" s="80">
        <f>Iedzivotaju_skaits_struktura!C44</f>
        <v>8395</v>
      </c>
      <c r="E57" s="80">
        <f>Iedzivotaju_skaits_struktura!D44</f>
        <v>494</v>
      </c>
      <c r="F57" s="80">
        <f>Iedzivotaju_skaits_struktura!E44</f>
        <v>937</v>
      </c>
      <c r="G57" s="80">
        <f>Iedzivotaju_skaits_struktura!F44</f>
        <v>2152</v>
      </c>
      <c r="H57" s="82">
        <v>908.40743399999997</v>
      </c>
      <c r="I57" s="82">
        <f t="shared" si="5"/>
        <v>853.86179872932098</v>
      </c>
      <c r="J57" s="82">
        <f t="shared" si="15"/>
        <v>15578.839299679998</v>
      </c>
      <c r="K57" s="80">
        <f t="shared" si="7"/>
        <v>460.1221992501001</v>
      </c>
      <c r="L57" s="80">
        <f t="shared" si="8"/>
        <v>853.86179872932098</v>
      </c>
      <c r="M57" s="259">
        <f t="shared" si="9"/>
        <v>2240674.6361047993</v>
      </c>
      <c r="N57" s="254">
        <f t="shared" si="10"/>
        <v>9408844.4364374485</v>
      </c>
      <c r="O57" s="328">
        <f t="shared" si="1"/>
        <v>603.95028509156737</v>
      </c>
      <c r="P57" s="84">
        <f t="shared" si="2"/>
        <v>1120.7676517495472</v>
      </c>
      <c r="Q57" s="341"/>
      <c r="R57" s="337">
        <f t="shared" si="11"/>
        <v>9408844.4364374485</v>
      </c>
      <c r="S57" s="42"/>
      <c r="T57" s="123">
        <v>8152344.9041759614</v>
      </c>
      <c r="U57" s="80">
        <v>139324</v>
      </c>
      <c r="V57" s="84">
        <f t="shared" si="12"/>
        <v>8291668.9041759614</v>
      </c>
      <c r="W57" s="267">
        <f t="shared" si="3"/>
        <v>1256499.5322614871</v>
      </c>
      <c r="X57" s="352">
        <f t="shared" si="4"/>
        <v>0.15412737648254526</v>
      </c>
      <c r="Y57" s="444">
        <f t="shared" si="13"/>
        <v>1117175.5322614871</v>
      </c>
      <c r="Z57" s="445">
        <f t="shared" si="14"/>
        <v>0.13473470120096565</v>
      </c>
    </row>
    <row r="58" spans="1:26" ht="15" customHeight="1">
      <c r="A58" s="15">
        <v>41</v>
      </c>
      <c r="B58" s="236" t="s">
        <v>82</v>
      </c>
      <c r="C58" s="123">
        <f>Vertetie_ienemumi!I46</f>
        <v>52830730.022260532</v>
      </c>
      <c r="D58" s="80">
        <f>Iedzivotaju_skaits_struktura!C45</f>
        <v>53486</v>
      </c>
      <c r="E58" s="80">
        <f>Iedzivotaju_skaits_struktura!D45</f>
        <v>3751</v>
      </c>
      <c r="F58" s="80">
        <f>Iedzivotaju_skaits_struktura!E45</f>
        <v>6640</v>
      </c>
      <c r="G58" s="80">
        <f>Iedzivotaju_skaits_struktura!F45</f>
        <v>11471</v>
      </c>
      <c r="H58" s="82">
        <v>2946.0522390000001</v>
      </c>
      <c r="I58" s="82">
        <f t="shared" si="5"/>
        <v>987.74875710018568</v>
      </c>
      <c r="J58" s="82">
        <f t="shared" si="15"/>
        <v>96876.279403279987</v>
      </c>
      <c r="K58" s="82">
        <f t="shared" si="7"/>
        <v>545.34226900204237</v>
      </c>
      <c r="L58" s="80">
        <f t="shared" si="8"/>
        <v>987.74875710018568</v>
      </c>
      <c r="M58" s="259">
        <f t="shared" si="9"/>
        <v>8696184.8661473598</v>
      </c>
      <c r="N58" s="254">
        <f t="shared" si="10"/>
        <v>61526914.888407893</v>
      </c>
      <c r="O58" s="328">
        <f t="shared" si="1"/>
        <v>635.10815307307053</v>
      </c>
      <c r="P58" s="84">
        <f t="shared" si="2"/>
        <v>1150.3368150246399</v>
      </c>
      <c r="Q58" s="341"/>
      <c r="R58" s="337">
        <f t="shared" si="11"/>
        <v>61526914.888407893</v>
      </c>
      <c r="S58" s="42"/>
      <c r="T58" s="123">
        <v>55742730.738439023</v>
      </c>
      <c r="U58" s="80"/>
      <c r="V58" s="84">
        <f t="shared" si="12"/>
        <v>55742730.738439023</v>
      </c>
      <c r="W58" s="267">
        <f t="shared" si="3"/>
        <v>5784184.14996887</v>
      </c>
      <c r="X58" s="351">
        <f t="shared" si="4"/>
        <v>0.10376571210890129</v>
      </c>
      <c r="Y58" s="444">
        <f t="shared" si="13"/>
        <v>5784184.14996887</v>
      </c>
      <c r="Z58" s="445">
        <f t="shared" si="14"/>
        <v>0.10376571210890129</v>
      </c>
    </row>
    <row r="59" spans="1:26" ht="15" customHeight="1">
      <c r="A59" s="15">
        <v>42</v>
      </c>
      <c r="B59" s="236" t="s">
        <v>33</v>
      </c>
      <c r="C59" s="123">
        <f>Vertetie_ienemumi!I47</f>
        <v>2067601.2400405318</v>
      </c>
      <c r="D59" s="80">
        <f>Iedzivotaju_skaits_struktura!C46</f>
        <v>3007</v>
      </c>
      <c r="E59" s="80">
        <f>Iedzivotaju_skaits_struktura!D46</f>
        <v>143</v>
      </c>
      <c r="F59" s="80">
        <f>Iedzivotaju_skaits_struktura!E46</f>
        <v>301</v>
      </c>
      <c r="G59" s="80">
        <f>Iedzivotaju_skaits_struktura!F46</f>
        <v>712</v>
      </c>
      <c r="H59" s="82">
        <v>277.90098699999999</v>
      </c>
      <c r="I59" s="82">
        <f t="shared" si="5"/>
        <v>687.59602262738008</v>
      </c>
      <c r="J59" s="82">
        <f t="shared" si="15"/>
        <v>5272.1695002400002</v>
      </c>
      <c r="K59" s="82">
        <f t="shared" si="7"/>
        <v>392.17275543709479</v>
      </c>
      <c r="L59" s="80">
        <f t="shared" si="8"/>
        <v>687.59602262738008</v>
      </c>
      <c r="M59" s="259">
        <f t="shared" si="9"/>
        <v>985548.19922229333</v>
      </c>
      <c r="N59" s="254">
        <f t="shared" si="10"/>
        <v>3053149.4392628251</v>
      </c>
      <c r="O59" s="328">
        <f t="shared" si="1"/>
        <v>579.10684380004079</v>
      </c>
      <c r="P59" s="84">
        <f t="shared" si="2"/>
        <v>1015.3473359703443</v>
      </c>
      <c r="Q59" s="341"/>
      <c r="R59" s="337">
        <f t="shared" si="11"/>
        <v>3053149.4392628251</v>
      </c>
      <c r="S59" s="42"/>
      <c r="T59" s="123">
        <v>2849576.7272898718</v>
      </c>
      <c r="U59" s="80">
        <v>56871</v>
      </c>
      <c r="V59" s="84">
        <f t="shared" si="12"/>
        <v>2906447.7272898718</v>
      </c>
      <c r="W59" s="267">
        <f t="shared" si="3"/>
        <v>203572.71197295329</v>
      </c>
      <c r="X59" s="351">
        <f t="shared" si="4"/>
        <v>7.1439631726134989E-2</v>
      </c>
      <c r="Y59" s="444">
        <f t="shared" si="13"/>
        <v>146701.71197295329</v>
      </c>
      <c r="Z59" s="445">
        <f t="shared" si="14"/>
        <v>5.0474574373214676E-2</v>
      </c>
    </row>
    <row r="60" spans="1:26" ht="15" customHeight="1">
      <c r="A60" s="163">
        <v>43</v>
      </c>
      <c r="B60" s="243" t="s">
        <v>34</v>
      </c>
      <c r="C60" s="124">
        <f>Vertetie_ienemumi!I48</f>
        <v>10272572.634504644</v>
      </c>
      <c r="D60" s="80">
        <f>Iedzivotaju_skaits_struktura!C47</f>
        <v>10931</v>
      </c>
      <c r="E60" s="80">
        <f>Iedzivotaju_skaits_struktura!D47</f>
        <v>640</v>
      </c>
      <c r="F60" s="80">
        <f>Iedzivotaju_skaits_struktura!E47</f>
        <v>1326</v>
      </c>
      <c r="G60" s="80">
        <f>Iedzivotaju_skaits_struktura!F47</f>
        <v>2340</v>
      </c>
      <c r="H60" s="83">
        <v>2457.6656309999998</v>
      </c>
      <c r="I60" s="83">
        <f t="shared" si="5"/>
        <v>939.765129860456</v>
      </c>
      <c r="J60" s="83">
        <f t="shared" si="15"/>
        <v>22218.611759119998</v>
      </c>
      <c r="K60" s="83">
        <f t="shared" si="7"/>
        <v>462.34088546455189</v>
      </c>
      <c r="L60" s="81">
        <f t="shared" si="8"/>
        <v>939.765129860456</v>
      </c>
      <c r="M60" s="260">
        <f t="shared" si="9"/>
        <v>3164387.7519123266</v>
      </c>
      <c r="N60" s="255">
        <f t="shared" si="10"/>
        <v>13436960.386416972</v>
      </c>
      <c r="O60" s="330">
        <f t="shared" si="1"/>
        <v>604.76147349311998</v>
      </c>
      <c r="P60" s="85">
        <f t="shared" si="2"/>
        <v>1229.2526197435707</v>
      </c>
      <c r="Q60" s="342"/>
      <c r="R60" s="338">
        <f t="shared" si="11"/>
        <v>13436960.386416972</v>
      </c>
      <c r="S60" s="42"/>
      <c r="T60" s="124">
        <v>12316967.25447998</v>
      </c>
      <c r="U60" s="81">
        <v>49505</v>
      </c>
      <c r="V60" s="85">
        <f t="shared" si="12"/>
        <v>12366472.25447998</v>
      </c>
      <c r="W60" s="268">
        <f t="shared" si="3"/>
        <v>1119993.1319369916</v>
      </c>
      <c r="X60" s="353">
        <f t="shared" si="4"/>
        <v>9.0930917391992105E-2</v>
      </c>
      <c r="Y60" s="446">
        <f t="shared" si="13"/>
        <v>1070488.1319369916</v>
      </c>
      <c r="Z60" s="447">
        <f t="shared" si="14"/>
        <v>8.6563743475766675E-2</v>
      </c>
    </row>
    <row r="61" spans="1:26" ht="15" customHeight="1" thickBot="1">
      <c r="A61" s="16"/>
      <c r="B61" s="208" t="s">
        <v>35</v>
      </c>
      <c r="C61" s="209">
        <f>SUM(C18:C60)</f>
        <v>2364625196.4000034</v>
      </c>
      <c r="D61" s="209">
        <f t="shared" ref="D61:N61" si="16">SUM(D18:D60)</f>
        <v>2041553</v>
      </c>
      <c r="E61" s="209">
        <f t="shared" si="16"/>
        <v>130783</v>
      </c>
      <c r="F61" s="209">
        <f t="shared" si="16"/>
        <v>243883</v>
      </c>
      <c r="G61" s="209">
        <f t="shared" si="16"/>
        <v>429937</v>
      </c>
      <c r="H61" s="209">
        <f t="shared" si="16"/>
        <v>64569.926021000007</v>
      </c>
      <c r="I61" s="217">
        <f t="shared" si="5"/>
        <v>1158.248253363985</v>
      </c>
      <c r="J61" s="209">
        <f t="shared" si="16"/>
        <v>3558943.4675519206</v>
      </c>
      <c r="K61" s="209">
        <f t="shared" si="7"/>
        <v>664.41774587292082</v>
      </c>
      <c r="L61" s="209">
        <f t="shared" si="8"/>
        <v>1158.248253363985</v>
      </c>
      <c r="M61" s="250">
        <f t="shared" si="16"/>
        <v>50630854.999999791</v>
      </c>
      <c r="N61" s="250">
        <f t="shared" si="16"/>
        <v>2415256051.4000039</v>
      </c>
      <c r="O61" s="248">
        <f t="shared" si="1"/>
        <v>678.64411823921967</v>
      </c>
      <c r="P61" s="240">
        <f t="shared" si="2"/>
        <v>1183.0484201977631</v>
      </c>
      <c r="Q61" s="302">
        <f t="shared" ref="Q61:R61" si="17">SUM(Q18:Q60)</f>
        <v>2500000</v>
      </c>
      <c r="R61" s="302">
        <f t="shared" si="17"/>
        <v>2417756051.4000039</v>
      </c>
      <c r="S61" s="43"/>
      <c r="T61" s="270">
        <f t="shared" ref="T61:Y61" si="18">SUM(T18:T60)</f>
        <v>2189419786.9999995</v>
      </c>
      <c r="U61" s="270">
        <f t="shared" si="18"/>
        <v>7026996</v>
      </c>
      <c r="V61" s="270">
        <f t="shared" si="18"/>
        <v>2196446782.9999995</v>
      </c>
      <c r="W61" s="270">
        <f t="shared" si="18"/>
        <v>225836264.40000388</v>
      </c>
      <c r="X61" s="271">
        <f t="shared" si="4"/>
        <v>0.10314890992624637</v>
      </c>
      <c r="Y61" s="270">
        <f t="shared" si="18"/>
        <v>221309268.40000394</v>
      </c>
      <c r="Z61" s="363">
        <f t="shared" si="14"/>
        <v>0.10075785587562969</v>
      </c>
    </row>
    <row r="63" spans="1:26" ht="15.6">
      <c r="B63" s="2"/>
      <c r="D63" s="36"/>
      <c r="E63" s="36"/>
      <c r="F63" s="36"/>
      <c r="G63" s="36"/>
      <c r="H63" s="36"/>
      <c r="W63" s="36"/>
    </row>
    <row r="64" spans="1:26">
      <c r="T64" s="59"/>
      <c r="U64" s="59"/>
      <c r="V64" s="59"/>
    </row>
  </sheetData>
  <sheetProtection formatCells="0" formatColumns="0" formatRows="0" insertColumns="0" insertRows="0" insertHyperlinks="0" deleteColumns="0" deleteRows="0"/>
  <mergeCells count="25">
    <mergeCell ref="T13:Z13"/>
    <mergeCell ref="E9:F9"/>
    <mergeCell ref="H9:J9"/>
    <mergeCell ref="D13:H13"/>
    <mergeCell ref="O3:S3"/>
    <mergeCell ref="B4:D4"/>
    <mergeCell ref="E4:F4"/>
    <mergeCell ref="H4:J4"/>
    <mergeCell ref="O4:S4"/>
    <mergeCell ref="Y14:Z14"/>
    <mergeCell ref="B5:D5"/>
    <mergeCell ref="E5:F5"/>
    <mergeCell ref="H5:J6"/>
    <mergeCell ref="K5:K6"/>
    <mergeCell ref="B6:D6"/>
    <mergeCell ref="E6:F6"/>
    <mergeCell ref="B7:D7"/>
    <mergeCell ref="E7:F7"/>
    <mergeCell ref="H7:J8"/>
    <mergeCell ref="K7:K8"/>
    <mergeCell ref="B8:D8"/>
    <mergeCell ref="E8:F8"/>
    <mergeCell ref="W14:X14"/>
    <mergeCell ref="O8:S8"/>
    <mergeCell ref="B9:D9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D5AF-3F30-4A02-AA4D-39EA2F3F13A2}">
  <dimension ref="A2:AF62"/>
  <sheetViews>
    <sheetView topLeftCell="O1" zoomScaleNormal="100" workbookViewId="0">
      <selection activeCell="AD15" sqref="AD15"/>
    </sheetView>
  </sheetViews>
  <sheetFormatPr defaultRowHeight="13.2"/>
  <cols>
    <col min="1" max="1" width="5.21875" customWidth="1"/>
    <col min="2" max="2" width="22.21875" customWidth="1"/>
    <col min="3" max="3" width="15.77734375" style="6" customWidth="1"/>
    <col min="4" max="8" width="12.77734375" customWidth="1"/>
    <col min="9" max="11" width="12.77734375" style="6" customWidth="1"/>
    <col min="12" max="12" width="15" style="6" customWidth="1"/>
    <col min="13" max="15" width="12.77734375" style="6" customWidth="1"/>
    <col min="16" max="16" width="14.77734375" style="6" customWidth="1"/>
    <col min="17" max="19" width="13.77734375" style="6" customWidth="1"/>
    <col min="20" max="20" width="15.21875" style="6" customWidth="1"/>
    <col min="21" max="21" width="15" style="6" customWidth="1"/>
    <col min="22" max="22" width="16" style="6" customWidth="1"/>
    <col min="23" max="28" width="15" style="6" customWidth="1"/>
    <col min="30" max="30" width="14.77734375" customWidth="1"/>
  </cols>
  <sheetData>
    <row r="2" spans="1:30" ht="20.399999999999999">
      <c r="B2" s="34" t="s">
        <v>173</v>
      </c>
    </row>
    <row r="3" spans="1:30">
      <c r="L3" s="116"/>
    </row>
    <row r="4" spans="1:30" ht="30" customHeight="1">
      <c r="B4" s="399" t="s">
        <v>62</v>
      </c>
      <c r="C4" s="400"/>
      <c r="D4" s="401"/>
      <c r="E4" s="402" t="s">
        <v>67</v>
      </c>
      <c r="F4" s="403"/>
      <c r="H4" s="373"/>
      <c r="I4" s="401"/>
      <c r="J4" s="401"/>
      <c r="K4" s="117" t="s">
        <v>70</v>
      </c>
      <c r="M4" s="412"/>
      <c r="N4" s="413"/>
      <c r="O4" s="413"/>
    </row>
    <row r="5" spans="1:30" ht="15.6">
      <c r="B5" s="410" t="s">
        <v>36</v>
      </c>
      <c r="C5" s="367"/>
      <c r="D5" s="411"/>
      <c r="E5" s="369">
        <v>1</v>
      </c>
      <c r="F5" s="370"/>
      <c r="H5" s="371" t="s">
        <v>71</v>
      </c>
      <c r="I5" s="372"/>
      <c r="J5" s="373"/>
      <c r="K5" s="375">
        <f>PFI_2025!K5</f>
        <v>664.41774587292082</v>
      </c>
      <c r="M5" s="226"/>
      <c r="N5" s="227"/>
      <c r="O5" s="227"/>
      <c r="P5" s="149"/>
      <c r="Q5" s="147"/>
      <c r="R5" s="147"/>
      <c r="S5" s="147"/>
    </row>
    <row r="6" spans="1:30" ht="15.6">
      <c r="B6" s="377" t="s">
        <v>63</v>
      </c>
      <c r="C6" s="378"/>
      <c r="D6" s="379"/>
      <c r="E6" s="380">
        <v>2.34</v>
      </c>
      <c r="F6" s="381"/>
      <c r="H6" s="374"/>
      <c r="I6" s="374"/>
      <c r="J6" s="373"/>
      <c r="K6" s="376"/>
      <c r="M6" s="226"/>
      <c r="N6" s="226"/>
      <c r="O6" s="227"/>
      <c r="P6" s="149"/>
      <c r="Q6" s="148"/>
      <c r="R6" s="148"/>
      <c r="S6" s="148"/>
    </row>
    <row r="7" spans="1:30" ht="15.6">
      <c r="B7" s="382" t="s">
        <v>64</v>
      </c>
      <c r="C7" s="383"/>
      <c r="D7" s="379"/>
      <c r="E7" s="380">
        <v>3.26</v>
      </c>
      <c r="F7" s="381"/>
      <c r="H7" s="371" t="s">
        <v>72</v>
      </c>
      <c r="I7" s="372"/>
      <c r="J7" s="373"/>
      <c r="K7" s="384">
        <f>PFI_2025!K7</f>
        <v>1078.1741546608512</v>
      </c>
      <c r="M7" s="421"/>
      <c r="N7" s="412"/>
      <c r="O7" s="412"/>
      <c r="P7" s="229"/>
      <c r="Q7" s="148"/>
      <c r="R7" s="148"/>
      <c r="S7" s="148"/>
    </row>
    <row r="8" spans="1:30" ht="15.6">
      <c r="B8" s="377" t="s">
        <v>65</v>
      </c>
      <c r="C8" s="378"/>
      <c r="D8" s="379"/>
      <c r="E8" s="380">
        <v>0.74</v>
      </c>
      <c r="F8" s="381"/>
      <c r="H8" s="374"/>
      <c r="I8" s="374"/>
      <c r="J8" s="373"/>
      <c r="K8" s="385"/>
    </row>
    <row r="9" spans="1:30" ht="18.600000000000001">
      <c r="B9" s="388" t="s">
        <v>66</v>
      </c>
      <c r="C9" s="389"/>
      <c r="D9" s="390"/>
      <c r="E9" s="391">
        <v>1.52</v>
      </c>
      <c r="F9" s="392"/>
      <c r="H9" s="393" t="s">
        <v>154</v>
      </c>
      <c r="I9" s="393"/>
      <c r="J9" s="393"/>
      <c r="K9" s="27">
        <f>PFI_2025!K9</f>
        <v>50630855</v>
      </c>
      <c r="Q9" s="149"/>
      <c r="R9" s="149"/>
      <c r="S9" s="149"/>
      <c r="T9" s="44"/>
      <c r="U9" s="118"/>
      <c r="V9" s="118"/>
      <c r="W9" s="118"/>
      <c r="X9" s="118"/>
      <c r="Y9" s="118"/>
      <c r="Z9" s="118"/>
      <c r="AA9" s="118"/>
      <c r="AB9" s="118"/>
    </row>
    <row r="10" spans="1:30" ht="15.75" customHeight="1">
      <c r="C10" s="14"/>
      <c r="D10" s="14"/>
      <c r="E10" s="14"/>
      <c r="F10" s="14"/>
      <c r="G10" s="14"/>
      <c r="H10" s="14"/>
      <c r="I10" s="14"/>
      <c r="J10" s="14"/>
      <c r="K10" s="14"/>
      <c r="L10" s="60"/>
      <c r="Q10" s="149"/>
      <c r="R10" s="149"/>
      <c r="S10" s="149"/>
      <c r="T10" s="44"/>
      <c r="U10" s="118"/>
      <c r="V10" s="118"/>
      <c r="W10" s="118"/>
      <c r="X10" s="118"/>
      <c r="Y10" s="118"/>
      <c r="Z10" s="118"/>
      <c r="AA10" s="118"/>
      <c r="AB10" s="118"/>
    </row>
    <row r="11" spans="1:30" ht="13.8" thickBot="1">
      <c r="C11" s="44"/>
      <c r="D11" s="48"/>
      <c r="E11" s="48"/>
      <c r="F11" s="48"/>
      <c r="G11" s="48"/>
      <c r="H11" s="48"/>
      <c r="K11" s="60"/>
      <c r="L11" s="44"/>
      <c r="M11" s="44"/>
      <c r="N11" s="44"/>
      <c r="O11" s="44"/>
      <c r="P11" s="44"/>
      <c r="Q11" s="44"/>
      <c r="R11" s="44"/>
      <c r="S11" s="44"/>
      <c r="T11" s="60"/>
    </row>
    <row r="12" spans="1:30" ht="15.6">
      <c r="A12" s="16"/>
      <c r="B12" s="16"/>
      <c r="C12" s="114"/>
      <c r="D12" s="394" t="s">
        <v>75</v>
      </c>
      <c r="E12" s="395"/>
      <c r="F12" s="395"/>
      <c r="G12" s="395"/>
      <c r="H12" s="396"/>
      <c r="I12" s="17"/>
      <c r="L12" s="414" t="s">
        <v>143</v>
      </c>
      <c r="M12" s="415"/>
      <c r="N12" s="415"/>
      <c r="O12" s="415"/>
      <c r="P12" s="415"/>
      <c r="Q12" s="415"/>
      <c r="R12" s="415"/>
      <c r="S12" s="415"/>
      <c r="T12" s="415"/>
      <c r="U12" s="416"/>
      <c r="V12" s="417" t="s">
        <v>147</v>
      </c>
      <c r="W12" s="418"/>
      <c r="X12" s="419"/>
      <c r="Y12" s="420" t="s">
        <v>149</v>
      </c>
      <c r="Z12" s="415"/>
      <c r="AA12" s="415"/>
      <c r="AB12" s="416"/>
    </row>
    <row r="13" spans="1:30" ht="76.5" customHeight="1">
      <c r="A13" s="23"/>
      <c r="B13" s="23"/>
      <c r="C13" s="23" t="s">
        <v>37</v>
      </c>
      <c r="D13" s="49" t="s">
        <v>36</v>
      </c>
      <c r="E13" s="49" t="s">
        <v>38</v>
      </c>
      <c r="F13" s="50" t="s">
        <v>39</v>
      </c>
      <c r="G13" s="49" t="s">
        <v>40</v>
      </c>
      <c r="H13" s="45" t="s">
        <v>68</v>
      </c>
      <c r="I13" s="45" t="s">
        <v>41</v>
      </c>
      <c r="J13" s="35" t="s">
        <v>69</v>
      </c>
      <c r="K13" s="304" t="s">
        <v>134</v>
      </c>
      <c r="L13" s="313" t="s">
        <v>136</v>
      </c>
      <c r="M13" s="314" t="s">
        <v>137</v>
      </c>
      <c r="N13" s="314" t="s">
        <v>138</v>
      </c>
      <c r="O13" s="315" t="s">
        <v>139</v>
      </c>
      <c r="P13" s="220" t="s">
        <v>159</v>
      </c>
      <c r="Q13" s="316" t="s">
        <v>140</v>
      </c>
      <c r="R13" s="317" t="s">
        <v>160</v>
      </c>
      <c r="S13" s="316" t="s">
        <v>141</v>
      </c>
      <c r="T13" s="220" t="s">
        <v>161</v>
      </c>
      <c r="U13" s="181" t="s">
        <v>142</v>
      </c>
      <c r="V13" s="309" t="s">
        <v>144</v>
      </c>
      <c r="W13" s="35" t="s">
        <v>145</v>
      </c>
      <c r="X13" s="150" t="s">
        <v>146</v>
      </c>
      <c r="Y13" s="184" t="s">
        <v>162</v>
      </c>
      <c r="Z13" s="210" t="s">
        <v>163</v>
      </c>
      <c r="AA13" s="185" t="s">
        <v>164</v>
      </c>
      <c r="AB13" s="186" t="s">
        <v>165</v>
      </c>
    </row>
    <row r="14" spans="1:30" ht="14.4" thickBot="1">
      <c r="A14" s="37"/>
      <c r="B14" s="37"/>
      <c r="C14" s="115"/>
      <c r="D14" s="38"/>
      <c r="E14" s="38"/>
      <c r="F14" s="38"/>
      <c r="G14" s="38"/>
      <c r="H14" s="6"/>
      <c r="I14" s="119"/>
      <c r="K14" s="305"/>
      <c r="L14" s="318">
        <v>0.6</v>
      </c>
      <c r="M14" s="319"/>
      <c r="N14" s="319"/>
      <c r="O14" s="320"/>
      <c r="P14" s="321"/>
      <c r="Q14" s="321"/>
      <c r="R14" s="166">
        <v>0.4</v>
      </c>
      <c r="S14" s="321"/>
      <c r="T14" s="321"/>
      <c r="U14" s="322"/>
      <c r="V14" s="310" t="s">
        <v>148</v>
      </c>
      <c r="W14" s="245">
        <f>K9/V15</f>
        <v>3.4383448966926834E-2</v>
      </c>
      <c r="X14" s="151"/>
      <c r="Y14" s="151"/>
      <c r="Z14" s="211"/>
      <c r="AA14" s="151"/>
      <c r="AB14" s="151"/>
    </row>
    <row r="15" spans="1:30" ht="15" thickBot="1">
      <c r="A15" s="18"/>
      <c r="B15" s="19" t="s">
        <v>42</v>
      </c>
      <c r="C15" s="76">
        <f>SUM(C16:C59)</f>
        <v>2364625196.4000034</v>
      </c>
      <c r="D15" s="76">
        <f>SUM(D17:D59)</f>
        <v>2041553</v>
      </c>
      <c r="E15" s="76">
        <f t="shared" ref="E15:H15" si="0">SUM(E16:E59)</f>
        <v>130783</v>
      </c>
      <c r="F15" s="76">
        <f t="shared" si="0"/>
        <v>243883</v>
      </c>
      <c r="G15" s="76">
        <f t="shared" si="0"/>
        <v>429937</v>
      </c>
      <c r="H15" s="76">
        <f t="shared" si="0"/>
        <v>64569.926021000007</v>
      </c>
      <c r="I15" s="76">
        <f>C15/D15</f>
        <v>1158.248253363985</v>
      </c>
      <c r="J15" s="76">
        <f>SUM(J17:J59)</f>
        <v>3558943.4675519206</v>
      </c>
      <c r="K15" s="182">
        <f>C15/J15</f>
        <v>664.41774587292082</v>
      </c>
      <c r="L15" s="323">
        <f t="shared" ref="L15" si="1">SUM(L16:L59)</f>
        <v>1418775117.8400021</v>
      </c>
      <c r="M15" s="153"/>
      <c r="N15" s="153"/>
      <c r="O15" s="154">
        <f t="shared" ref="O15:Z15" si="2">SUM(O16:O59)</f>
        <v>-1.9464641809463501E-7</v>
      </c>
      <c r="P15" s="154">
        <f t="shared" si="2"/>
        <v>1418775117.8400021</v>
      </c>
      <c r="Q15" s="154"/>
      <c r="R15" s="154">
        <f t="shared" si="2"/>
        <v>945850078.56000173</v>
      </c>
      <c r="S15" s="154"/>
      <c r="T15" s="154">
        <f t="shared" si="2"/>
        <v>2364625196.400003</v>
      </c>
      <c r="U15" s="171"/>
      <c r="V15" s="311">
        <f t="shared" si="2"/>
        <v>1472535668.213547</v>
      </c>
      <c r="W15" s="154">
        <f t="shared" si="2"/>
        <v>50630854.99999997</v>
      </c>
      <c r="X15" s="183">
        <f>W15/J15</f>
        <v>14.226372366298715</v>
      </c>
      <c r="Y15" s="154">
        <f t="shared" si="2"/>
        <v>50630854.999999784</v>
      </c>
      <c r="Z15" s="212">
        <f t="shared" si="2"/>
        <v>2415256051.4000039</v>
      </c>
      <c r="AA15" s="191">
        <f>Z15/J15</f>
        <v>678.64411823921967</v>
      </c>
      <c r="AB15" s="191">
        <f>Z15/D15</f>
        <v>1183.0484201977631</v>
      </c>
      <c r="AD15" s="36"/>
    </row>
    <row r="16" spans="1:30" ht="13.8">
      <c r="A16" s="155"/>
      <c r="B16" s="155"/>
      <c r="C16" s="77"/>
      <c r="D16" s="77"/>
      <c r="E16" s="77"/>
      <c r="F16" s="77"/>
      <c r="G16" s="77"/>
      <c r="H16" s="78"/>
      <c r="I16" s="77"/>
      <c r="J16" s="78"/>
      <c r="K16" s="78"/>
      <c r="L16" s="324"/>
      <c r="M16" s="156"/>
      <c r="N16" s="157"/>
      <c r="O16" s="157"/>
      <c r="P16" s="158"/>
      <c r="Q16" s="158"/>
      <c r="R16" s="152"/>
      <c r="S16" s="152"/>
      <c r="T16" s="152"/>
      <c r="U16" s="325"/>
      <c r="V16" s="312"/>
      <c r="W16" s="152"/>
      <c r="X16" s="152"/>
      <c r="Y16" s="152"/>
      <c r="Z16" s="213"/>
      <c r="AA16" s="152"/>
      <c r="AB16" s="152"/>
    </row>
    <row r="17" spans="1:32" ht="15" customHeight="1">
      <c r="A17" s="61">
        <v>1</v>
      </c>
      <c r="B17" s="234" t="s">
        <v>55</v>
      </c>
      <c r="C17" s="122">
        <f>Vertetie_ienemumi!I6</f>
        <v>59414480.403868563</v>
      </c>
      <c r="D17" s="79">
        <f>Iedzivotaju_skaits_struktura!C5</f>
        <v>87306</v>
      </c>
      <c r="E17" s="79">
        <f>Iedzivotaju_skaits_struktura!D5</f>
        <v>4943</v>
      </c>
      <c r="F17" s="79">
        <f>Iedzivotaju_skaits_struktura!E5</f>
        <v>10687</v>
      </c>
      <c r="G17" s="79">
        <f>Iedzivotaju_skaits_struktura!F5</f>
        <v>20324</v>
      </c>
      <c r="H17" s="79">
        <v>72.358485000000002</v>
      </c>
      <c r="I17" s="79">
        <f>C17/D17</f>
        <v>680.53146867189616</v>
      </c>
      <c r="J17" s="79">
        <f>D17+($E$6*E17)+($E$7*F17)+($E$8*G17)+($E$9*H17)</f>
        <v>148861.98489719999</v>
      </c>
      <c r="K17" s="120">
        <f>C17/J17</f>
        <v>399.12460152199753</v>
      </c>
      <c r="L17" s="326">
        <f>C17*$L$14</f>
        <v>35648688.242321134</v>
      </c>
      <c r="M17" s="79">
        <f>K17-$K$15</f>
        <v>-265.29314435092328</v>
      </c>
      <c r="N17" s="79">
        <f>M17*-0.6</f>
        <v>159.17588661055396</v>
      </c>
      <c r="O17" s="159">
        <f>J17*N17</f>
        <v>23695238.428618703</v>
      </c>
      <c r="P17" s="172">
        <f>L17+O17</f>
        <v>59343926.670939833</v>
      </c>
      <c r="Q17" s="187">
        <f>P17/J17</f>
        <v>398.65064752375247</v>
      </c>
      <c r="R17" s="172">
        <f>C17*$R$14</f>
        <v>23765792.161547426</v>
      </c>
      <c r="S17" s="175">
        <f>R17/J17</f>
        <v>159.64984060879902</v>
      </c>
      <c r="T17" s="176">
        <f>P17+R17</f>
        <v>83109718.832487255</v>
      </c>
      <c r="U17" s="327">
        <f>T17/J17</f>
        <v>558.30048813255144</v>
      </c>
      <c r="V17" s="168">
        <f>($K$7-K17)*J17</f>
        <v>101084664.32380643</v>
      </c>
      <c r="W17" s="176">
        <f>V17*$W$14</f>
        <v>3475639.3971165284</v>
      </c>
      <c r="X17" s="160">
        <f>W17/J17</f>
        <v>23.348065656364248</v>
      </c>
      <c r="Y17" s="190">
        <f>O17+W17</f>
        <v>27170877.82573523</v>
      </c>
      <c r="Z17" s="214">
        <f>C17+Y17</f>
        <v>86585358.229603797</v>
      </c>
      <c r="AA17" s="175">
        <f>Z17/J17</f>
        <v>581.64855378891582</v>
      </c>
      <c r="AB17" s="160">
        <f>Z17/D17</f>
        <v>991.74579329718233</v>
      </c>
      <c r="AD17" s="36"/>
      <c r="AE17" s="36"/>
      <c r="AF17" s="36"/>
    </row>
    <row r="18" spans="1:32" ht="15" customHeight="1">
      <c r="A18" s="15">
        <v>2</v>
      </c>
      <c r="B18" s="235" t="s">
        <v>58</v>
      </c>
      <c r="C18" s="123">
        <f>Vertetie_ienemumi!I7</f>
        <v>63565104.734144069</v>
      </c>
      <c r="D18" s="80">
        <f>Iedzivotaju_skaits_struktura!C6</f>
        <v>59470</v>
      </c>
      <c r="E18" s="80">
        <f>Iedzivotaju_skaits_struktura!D6</f>
        <v>4332</v>
      </c>
      <c r="F18" s="80">
        <f>Iedzivotaju_skaits_struktura!E6</f>
        <v>8265</v>
      </c>
      <c r="G18" s="80">
        <f>Iedzivotaju_skaits_struktura!F6</f>
        <v>11906</v>
      </c>
      <c r="H18" s="80">
        <v>60.507382999999997</v>
      </c>
      <c r="I18" s="80">
        <f t="shared" ref="I18:I59" si="3">C18/D18</f>
        <v>1068.8600089817398</v>
      </c>
      <c r="J18" s="80">
        <f t="shared" ref="J18:J25" si="4">D18+($E$6*E18)+($E$7*F18)+($E$8*G18)+($E$9*H18)</f>
        <v>105453.19122216001</v>
      </c>
      <c r="K18" s="121">
        <f t="shared" ref="K18:K59" si="5">C18/J18</f>
        <v>602.78028571207858</v>
      </c>
      <c r="L18" s="328">
        <f t="shared" ref="L18:L59" si="6">C18*$L$14</f>
        <v>38139062.840486437</v>
      </c>
      <c r="M18" s="80">
        <f t="shared" ref="M18:M59" si="7">K18-$K$15</f>
        <v>-61.637460160842238</v>
      </c>
      <c r="N18" s="80">
        <f t="shared" ref="N18:N59" si="8">M18*-0.6</f>
        <v>36.982476096505344</v>
      </c>
      <c r="O18" s="161">
        <f t="shared" ref="O18:O59" si="9">J18*N18</f>
        <v>3899920.1236737398</v>
      </c>
      <c r="P18" s="173">
        <f t="shared" ref="P18:P59" si="10">L18+O18</f>
        <v>42038982.964160174</v>
      </c>
      <c r="Q18" s="188">
        <f t="shared" ref="Q18:Q59" si="11">P18/J18</f>
        <v>398.65064752375247</v>
      </c>
      <c r="R18" s="173">
        <f t="shared" ref="R18:R59" si="12">C18*$R$14</f>
        <v>25426041.893657628</v>
      </c>
      <c r="S18" s="177">
        <f t="shared" ref="S18:S59" si="13">R18/J18</f>
        <v>241.11211428483145</v>
      </c>
      <c r="T18" s="178">
        <f t="shared" ref="T18:T59" si="14">P18+R18</f>
        <v>67465024.857817799</v>
      </c>
      <c r="U18" s="329">
        <f t="shared" ref="U18:U59" si="15">T18/J18</f>
        <v>639.76276180858383</v>
      </c>
      <c r="V18" s="169">
        <f t="shared" ref="V18:V59" si="16">($K$7-K18)*J18</f>
        <v>50131800.56809739</v>
      </c>
      <c r="W18" s="178">
        <f t="shared" ref="W18:W59" si="17">V18*$W$14</f>
        <v>1723704.2064533303</v>
      </c>
      <c r="X18" s="162">
        <f t="shared" ref="X18:X59" si="18">W18/J18</f>
        <v>16.345680832190027</v>
      </c>
      <c r="Y18" s="192">
        <f t="shared" ref="Y18:Y59" si="19">O18+W18</f>
        <v>5623624.3301270697</v>
      </c>
      <c r="Z18" s="215">
        <f t="shared" ref="Z18:Z59" si="20">C18+Y18</f>
        <v>69188729.064271137</v>
      </c>
      <c r="AA18" s="177">
        <f t="shared" ref="AA18:AA59" si="21">Z18/J18</f>
        <v>656.108442640774</v>
      </c>
      <c r="AB18" s="162">
        <f t="shared" ref="AB18:AB59" si="22">Z18/D18</f>
        <v>1163.4223821131854</v>
      </c>
      <c r="AD18" s="36"/>
      <c r="AE18" s="36"/>
      <c r="AF18" s="36"/>
    </row>
    <row r="19" spans="1:32" ht="15" customHeight="1">
      <c r="A19" s="15">
        <v>3</v>
      </c>
      <c r="B19" s="236" t="s">
        <v>59</v>
      </c>
      <c r="C19" s="123">
        <f>Vertetie_ienemumi!I8</f>
        <v>83418918.711460724</v>
      </c>
      <c r="D19" s="80">
        <f>Iedzivotaju_skaits_struktura!C7</f>
        <v>59815</v>
      </c>
      <c r="E19" s="80">
        <f>Iedzivotaju_skaits_struktura!D7</f>
        <v>3451</v>
      </c>
      <c r="F19" s="80">
        <f>Iedzivotaju_skaits_struktura!E7</f>
        <v>6800</v>
      </c>
      <c r="G19" s="80">
        <f>Iedzivotaju_skaits_struktura!F7</f>
        <v>13345</v>
      </c>
      <c r="H19" s="80">
        <v>101.15472</v>
      </c>
      <c r="I19" s="80">
        <f t="shared" si="3"/>
        <v>1394.6153759334736</v>
      </c>
      <c r="J19" s="80">
        <f t="shared" si="4"/>
        <v>100087.39517439999</v>
      </c>
      <c r="K19" s="121">
        <f t="shared" si="5"/>
        <v>833.46078261008961</v>
      </c>
      <c r="L19" s="328">
        <f t="shared" si="6"/>
        <v>50051351.22687643</v>
      </c>
      <c r="M19" s="80">
        <f>K19-$K$15</f>
        <v>169.04303673716879</v>
      </c>
      <c r="N19" s="80">
        <f t="shared" si="8"/>
        <v>-101.42582204230128</v>
      </c>
      <c r="O19" s="161">
        <f t="shared" si="9"/>
        <v>-10151446.331636177</v>
      </c>
      <c r="P19" s="173">
        <f t="shared" si="10"/>
        <v>39899904.895240255</v>
      </c>
      <c r="Q19" s="188">
        <f t="shared" si="11"/>
        <v>398.65064752375247</v>
      </c>
      <c r="R19" s="173">
        <f t="shared" si="12"/>
        <v>33367567.484584291</v>
      </c>
      <c r="S19" s="177">
        <f t="shared" si="13"/>
        <v>333.38431304403588</v>
      </c>
      <c r="T19" s="178">
        <f t="shared" si="14"/>
        <v>73267472.379824549</v>
      </c>
      <c r="U19" s="329">
        <f t="shared" si="15"/>
        <v>732.0349605677884</v>
      </c>
      <c r="V19" s="169">
        <f t="shared" si="16"/>
        <v>24492723.972904544</v>
      </c>
      <c r="W19" s="178">
        <f t="shared" si="17"/>
        <v>842144.32478338887</v>
      </c>
      <c r="X19" s="162">
        <f t="shared" si="18"/>
        <v>8.4140897394319403</v>
      </c>
      <c r="Y19" s="192">
        <f t="shared" si="19"/>
        <v>-9309302.0068527889</v>
      </c>
      <c r="Z19" s="215">
        <f t="shared" si="20"/>
        <v>74109616.704607934</v>
      </c>
      <c r="AA19" s="177">
        <f t="shared" si="21"/>
        <v>740.4490503072202</v>
      </c>
      <c r="AB19" s="162">
        <f t="shared" si="22"/>
        <v>1238.9804681870423</v>
      </c>
      <c r="AD19" s="36"/>
      <c r="AE19" s="36"/>
      <c r="AF19" s="36"/>
    </row>
    <row r="20" spans="1:32" ht="15" customHeight="1">
      <c r="A20" s="15">
        <v>4</v>
      </c>
      <c r="B20" s="236" t="s">
        <v>60</v>
      </c>
      <c r="C20" s="123">
        <f>Vertetie_ienemumi!I9</f>
        <v>62973767.180810191</v>
      </c>
      <c r="D20" s="80">
        <f>Iedzivotaju_skaits_struktura!C8</f>
        <v>74113</v>
      </c>
      <c r="E20" s="80">
        <f>Iedzivotaju_skaits_struktura!D8</f>
        <v>5078</v>
      </c>
      <c r="F20" s="80">
        <f>Iedzivotaju_skaits_struktura!E8</f>
        <v>9244</v>
      </c>
      <c r="G20" s="80">
        <f>Iedzivotaju_skaits_struktura!F8</f>
        <v>15702</v>
      </c>
      <c r="H20" s="80">
        <v>68.018142999999995</v>
      </c>
      <c r="I20" s="80">
        <f t="shared" si="3"/>
        <v>849.69933993780023</v>
      </c>
      <c r="J20" s="80">
        <f t="shared" si="4"/>
        <v>127853.82757736</v>
      </c>
      <c r="K20" s="121">
        <f t="shared" si="5"/>
        <v>492.54502875721033</v>
      </c>
      <c r="L20" s="328">
        <f t="shared" si="6"/>
        <v>37784260.308486111</v>
      </c>
      <c r="M20" s="80">
        <f t="shared" si="7"/>
        <v>-171.87271711571049</v>
      </c>
      <c r="N20" s="80">
        <f t="shared" si="8"/>
        <v>103.12363026942629</v>
      </c>
      <c r="O20" s="161">
        <f t="shared" si="9"/>
        <v>13184750.843618652</v>
      </c>
      <c r="P20" s="173">
        <f t="shared" si="10"/>
        <v>50969011.152104765</v>
      </c>
      <c r="Q20" s="188">
        <f t="shared" si="11"/>
        <v>398.65064752375247</v>
      </c>
      <c r="R20" s="173">
        <f t="shared" si="12"/>
        <v>25189506.872324079</v>
      </c>
      <c r="S20" s="177">
        <f t="shared" si="13"/>
        <v>197.01801150288415</v>
      </c>
      <c r="T20" s="178">
        <f t="shared" si="14"/>
        <v>76158518.024428844</v>
      </c>
      <c r="U20" s="329">
        <f t="shared" si="15"/>
        <v>595.66865902663665</v>
      </c>
      <c r="V20" s="169">
        <f t="shared" si="16"/>
        <v>74874925.287564158</v>
      </c>
      <c r="W20" s="178">
        <f t="shared" si="17"/>
        <v>2574458.1725274217</v>
      </c>
      <c r="X20" s="162">
        <f t="shared" si="18"/>
        <v>20.135949164053805</v>
      </c>
      <c r="Y20" s="192">
        <f t="shared" si="19"/>
        <v>15759209.016146073</v>
      </c>
      <c r="Z20" s="215">
        <f t="shared" si="20"/>
        <v>78732976.196956262</v>
      </c>
      <c r="AA20" s="177">
        <f t="shared" si="21"/>
        <v>615.80460819069037</v>
      </c>
      <c r="AB20" s="162">
        <f t="shared" si="22"/>
        <v>1062.3369206071304</v>
      </c>
      <c r="AD20" s="36"/>
      <c r="AE20" s="36"/>
      <c r="AF20" s="36"/>
    </row>
    <row r="21" spans="1:32" ht="15" customHeight="1">
      <c r="A21" s="15">
        <v>5</v>
      </c>
      <c r="B21" s="236" t="s">
        <v>61</v>
      </c>
      <c r="C21" s="123">
        <f>Vertetie_ienemumi!I10</f>
        <v>21097651.256851565</v>
      </c>
      <c r="D21" s="80">
        <f>Iedzivotaju_skaits_struktura!C9</f>
        <v>29102</v>
      </c>
      <c r="E21" s="80">
        <f>Iedzivotaju_skaits_struktura!D9</f>
        <v>1757</v>
      </c>
      <c r="F21" s="80">
        <f>Iedzivotaju_skaits_struktura!E9</f>
        <v>3527</v>
      </c>
      <c r="G21" s="80">
        <f>Iedzivotaju_skaits_struktura!F9</f>
        <v>6618</v>
      </c>
      <c r="H21" s="80">
        <v>17.508914999999998</v>
      </c>
      <c r="I21" s="80">
        <f t="shared" si="3"/>
        <v>724.95537271842363</v>
      </c>
      <c r="J21" s="80">
        <f t="shared" si="4"/>
        <v>49635.333550799995</v>
      </c>
      <c r="K21" s="121">
        <f t="shared" si="5"/>
        <v>425.05307706371855</v>
      </c>
      <c r="L21" s="328">
        <f t="shared" si="6"/>
        <v>12658590.754110938</v>
      </c>
      <c r="M21" s="80">
        <f t="shared" si="7"/>
        <v>-239.36466880920227</v>
      </c>
      <c r="N21" s="80">
        <f t="shared" si="8"/>
        <v>143.61880128552136</v>
      </c>
      <c r="O21" s="161">
        <f t="shared" si="9"/>
        <v>7128567.1059729159</v>
      </c>
      <c r="P21" s="173">
        <f t="shared" si="10"/>
        <v>19787157.860083856</v>
      </c>
      <c r="Q21" s="188">
        <f t="shared" si="11"/>
        <v>398.65064752375253</v>
      </c>
      <c r="R21" s="173">
        <f t="shared" si="12"/>
        <v>8439060.5027406272</v>
      </c>
      <c r="S21" s="177">
        <f t="shared" si="13"/>
        <v>170.02123082548744</v>
      </c>
      <c r="T21" s="178">
        <f t="shared" si="14"/>
        <v>28226218.362824485</v>
      </c>
      <c r="U21" s="329">
        <f t="shared" si="15"/>
        <v>568.67187834924005</v>
      </c>
      <c r="V21" s="169">
        <f t="shared" si="16"/>
        <v>32417882.535591602</v>
      </c>
      <c r="W21" s="178">
        <f t="shared" si="17"/>
        <v>1114638.6097783425</v>
      </c>
      <c r="X21" s="162">
        <f t="shared" si="18"/>
        <v>22.456555240785271</v>
      </c>
      <c r="Y21" s="192">
        <f t="shared" si="19"/>
        <v>8243205.7157512587</v>
      </c>
      <c r="Z21" s="215">
        <f t="shared" si="20"/>
        <v>29340856.972602822</v>
      </c>
      <c r="AA21" s="177">
        <f t="shared" si="21"/>
        <v>591.12843359002511</v>
      </c>
      <c r="AB21" s="162">
        <f t="shared" si="22"/>
        <v>1008.2075792936163</v>
      </c>
      <c r="AD21" s="36"/>
      <c r="AE21" s="36"/>
      <c r="AF21" s="36"/>
    </row>
    <row r="22" spans="1:32" ht="15" customHeight="1">
      <c r="A22" s="15">
        <v>6</v>
      </c>
      <c r="B22" s="236" t="s">
        <v>56</v>
      </c>
      <c r="C22" s="123">
        <f>Vertetie_ienemumi!I11</f>
        <v>990611682.85203278</v>
      </c>
      <c r="D22" s="80">
        <f>Iedzivotaju_skaits_struktura!C10</f>
        <v>674511</v>
      </c>
      <c r="E22" s="80">
        <f>Iedzivotaju_skaits_struktura!D10</f>
        <v>41139</v>
      </c>
      <c r="F22" s="80">
        <f>Iedzivotaju_skaits_struktura!E10</f>
        <v>75536</v>
      </c>
      <c r="G22" s="80">
        <f>Iedzivotaju_skaits_struktura!F10</f>
        <v>144045</v>
      </c>
      <c r="H22" s="80">
        <v>303.76070499999997</v>
      </c>
      <c r="I22" s="80">
        <f t="shared" si="3"/>
        <v>1468.6368092618693</v>
      </c>
      <c r="J22" s="80">
        <f t="shared" si="4"/>
        <v>1124078.6362715999</v>
      </c>
      <c r="K22" s="121">
        <f t="shared" si="5"/>
        <v>881.26546567751075</v>
      </c>
      <c r="L22" s="328">
        <f t="shared" si="6"/>
        <v>594367009.71121967</v>
      </c>
      <c r="M22" s="80">
        <f t="shared" si="7"/>
        <v>216.84771980458993</v>
      </c>
      <c r="N22" s="80">
        <f t="shared" si="8"/>
        <v>-130.10863188275394</v>
      </c>
      <c r="O22" s="161">
        <f t="shared" si="9"/>
        <v>-146252333.49392965</v>
      </c>
      <c r="P22" s="173">
        <f t="shared" si="10"/>
        <v>448114676.21729004</v>
      </c>
      <c r="Q22" s="188">
        <f t="shared" si="11"/>
        <v>398.65064752375258</v>
      </c>
      <c r="R22" s="173">
        <f t="shared" si="12"/>
        <v>396244673.14081311</v>
      </c>
      <c r="S22" s="177">
        <f t="shared" si="13"/>
        <v>352.50618627100431</v>
      </c>
      <c r="T22" s="178">
        <f t="shared" si="14"/>
        <v>844359349.35810316</v>
      </c>
      <c r="U22" s="329">
        <f t="shared" si="15"/>
        <v>751.15683379475684</v>
      </c>
      <c r="V22" s="169">
        <f t="shared" si="16"/>
        <v>221340850.58242193</v>
      </c>
      <c r="W22" s="178">
        <f t="shared" si="17"/>
        <v>7610461.8402968822</v>
      </c>
      <c r="X22" s="162">
        <f t="shared" si="18"/>
        <v>6.7703998588031542</v>
      </c>
      <c r="Y22" s="192">
        <f t="shared" si="19"/>
        <v>-138641871.65363276</v>
      </c>
      <c r="Z22" s="215">
        <f t="shared" si="20"/>
        <v>851969811.19840002</v>
      </c>
      <c r="AA22" s="177">
        <f t="shared" si="21"/>
        <v>757.92723365356005</v>
      </c>
      <c r="AB22" s="162">
        <f t="shared" si="22"/>
        <v>1263.0925384439988</v>
      </c>
      <c r="AD22" s="36"/>
      <c r="AE22" s="36"/>
      <c r="AF22" s="36"/>
    </row>
    <row r="23" spans="1:32" ht="15" customHeight="1">
      <c r="A23" s="15">
        <v>7</v>
      </c>
      <c r="B23" s="236" t="s">
        <v>57</v>
      </c>
      <c r="C23" s="123">
        <f>Vertetie_ienemumi!I12</f>
        <v>35748392.129454419</v>
      </c>
      <c r="D23" s="80">
        <f>Iedzivotaju_skaits_struktura!C11</f>
        <v>36198</v>
      </c>
      <c r="E23" s="80">
        <f>Iedzivotaju_skaits_struktura!D11</f>
        <v>2043</v>
      </c>
      <c r="F23" s="80">
        <f>Iedzivotaju_skaits_struktura!E11</f>
        <v>4332</v>
      </c>
      <c r="G23" s="80">
        <f>Iedzivotaju_skaits_struktura!F11</f>
        <v>8539</v>
      </c>
      <c r="H23" s="80">
        <v>57.946624</v>
      </c>
      <c r="I23" s="80">
        <f t="shared" si="3"/>
        <v>987.57920684718545</v>
      </c>
      <c r="J23" s="80">
        <f t="shared" si="4"/>
        <v>61507.878868480002</v>
      </c>
      <c r="K23" s="121">
        <f t="shared" si="5"/>
        <v>581.20021023475499</v>
      </c>
      <c r="L23" s="328">
        <f t="shared" si="6"/>
        <v>21449035.277672652</v>
      </c>
      <c r="M23" s="80">
        <f t="shared" si="7"/>
        <v>-83.217535638165828</v>
      </c>
      <c r="N23" s="80">
        <f t="shared" si="8"/>
        <v>49.930521382899492</v>
      </c>
      <c r="O23" s="161">
        <f t="shared" si="9"/>
        <v>3071120.4610594325</v>
      </c>
      <c r="P23" s="173">
        <f t="shared" si="10"/>
        <v>24520155.738732085</v>
      </c>
      <c r="Q23" s="188">
        <f t="shared" si="11"/>
        <v>398.65064752375247</v>
      </c>
      <c r="R23" s="173">
        <f t="shared" si="12"/>
        <v>14299356.851781769</v>
      </c>
      <c r="S23" s="177">
        <f t="shared" si="13"/>
        <v>232.48008409390201</v>
      </c>
      <c r="T23" s="178">
        <f t="shared" si="14"/>
        <v>38819512.590513855</v>
      </c>
      <c r="U23" s="329">
        <f t="shared" si="15"/>
        <v>631.13073161765453</v>
      </c>
      <c r="V23" s="169">
        <f t="shared" si="16"/>
        <v>30567813.174551036</v>
      </c>
      <c r="W23" s="178">
        <f t="shared" si="17"/>
        <v>1051026.8443177294</v>
      </c>
      <c r="X23" s="162">
        <f t="shared" si="18"/>
        <v>17.087678256067012</v>
      </c>
      <c r="Y23" s="192">
        <f t="shared" si="19"/>
        <v>4122147.3053771621</v>
      </c>
      <c r="Z23" s="215">
        <f t="shared" si="20"/>
        <v>39870539.434831582</v>
      </c>
      <c r="AA23" s="177">
        <f t="shared" si="21"/>
        <v>648.2184098737215</v>
      </c>
      <c r="AB23" s="162">
        <f t="shared" si="22"/>
        <v>1101.4569709605939</v>
      </c>
      <c r="AD23" s="36"/>
      <c r="AE23" s="36"/>
      <c r="AF23" s="36"/>
    </row>
    <row r="24" spans="1:32" ht="15" customHeight="1">
      <c r="A24" s="15">
        <v>8</v>
      </c>
      <c r="B24" s="236" t="s">
        <v>2</v>
      </c>
      <c r="C24" s="123">
        <f>Vertetie_ienemumi!I13</f>
        <v>26595917.18780781</v>
      </c>
      <c r="D24" s="80">
        <f>Iedzivotaju_skaits_struktura!C12</f>
        <v>30007</v>
      </c>
      <c r="E24" s="80">
        <f>Iedzivotaju_skaits_struktura!D12</f>
        <v>1765</v>
      </c>
      <c r="F24" s="80">
        <f>Iedzivotaju_skaits_struktura!E12</f>
        <v>3287</v>
      </c>
      <c r="G24" s="80">
        <f>Iedzivotaju_skaits_struktura!F12</f>
        <v>6964</v>
      </c>
      <c r="H24" s="80">
        <v>2272.836577</v>
      </c>
      <c r="I24" s="80">
        <f t="shared" si="3"/>
        <v>886.32376404864897</v>
      </c>
      <c r="J24" s="80">
        <f t="shared" si="4"/>
        <v>53460.791597039999</v>
      </c>
      <c r="K24" s="121">
        <f t="shared" si="5"/>
        <v>497.48453760793853</v>
      </c>
      <c r="L24" s="328">
        <f t="shared" si="6"/>
        <v>15957550.312684685</v>
      </c>
      <c r="M24" s="80">
        <f t="shared" si="7"/>
        <v>-166.93320826498228</v>
      </c>
      <c r="N24" s="80">
        <f t="shared" si="8"/>
        <v>100.15992495898936</v>
      </c>
      <c r="O24" s="161">
        <f t="shared" si="9"/>
        <v>5354628.8746076953</v>
      </c>
      <c r="P24" s="173">
        <f t="shared" si="10"/>
        <v>21312179.187292382</v>
      </c>
      <c r="Q24" s="188">
        <f t="shared" si="11"/>
        <v>398.65064752375253</v>
      </c>
      <c r="R24" s="173">
        <f t="shared" si="12"/>
        <v>10638366.875123125</v>
      </c>
      <c r="S24" s="177">
        <f t="shared" si="13"/>
        <v>198.99381504317543</v>
      </c>
      <c r="T24" s="178">
        <f t="shared" si="14"/>
        <v>31950546.062415507</v>
      </c>
      <c r="U24" s="329">
        <f t="shared" si="15"/>
        <v>597.64446256692793</v>
      </c>
      <c r="V24" s="169">
        <f t="shared" si="16"/>
        <v>31044126.599830724</v>
      </c>
      <c r="W24" s="178">
        <f t="shared" si="17"/>
        <v>1067404.1426680957</v>
      </c>
      <c r="X24" s="162">
        <f t="shared" si="18"/>
        <v>19.966111813563106</v>
      </c>
      <c r="Y24" s="192">
        <f t="shared" si="19"/>
        <v>6422033.0172757907</v>
      </c>
      <c r="Z24" s="215">
        <f t="shared" si="20"/>
        <v>33017950.205083601</v>
      </c>
      <c r="AA24" s="177">
        <f t="shared" si="21"/>
        <v>617.61057438049102</v>
      </c>
      <c r="AB24" s="162">
        <f t="shared" si="22"/>
        <v>1100.3415937975674</v>
      </c>
      <c r="AD24" s="36"/>
      <c r="AE24" s="36"/>
      <c r="AF24" s="36"/>
    </row>
    <row r="25" spans="1:32" ht="15" customHeight="1">
      <c r="A25" s="15">
        <v>9</v>
      </c>
      <c r="B25" s="235" t="s">
        <v>3</v>
      </c>
      <c r="C25" s="123">
        <f>Vertetie_ienemumi!I14</f>
        <v>10711373.009227594</v>
      </c>
      <c r="D25" s="80">
        <f>Iedzivotaju_skaits_struktura!C13</f>
        <v>14684</v>
      </c>
      <c r="E25" s="80">
        <f>Iedzivotaju_skaits_struktura!D13</f>
        <v>758</v>
      </c>
      <c r="F25" s="80">
        <f>Iedzivotaju_skaits_struktura!E13</f>
        <v>1572</v>
      </c>
      <c r="G25" s="80">
        <f>Iedzivotaju_skaits_struktura!F13</f>
        <v>3300</v>
      </c>
      <c r="H25" s="80">
        <v>1697.720266</v>
      </c>
      <c r="I25" s="80">
        <f t="shared" si="3"/>
        <v>729.45879932086586</v>
      </c>
      <c r="J25" s="80">
        <f t="shared" si="4"/>
        <v>26604.974804320002</v>
      </c>
      <c r="K25" s="121">
        <f t="shared" si="5"/>
        <v>402.60789901174149</v>
      </c>
      <c r="L25" s="328">
        <f t="shared" si="6"/>
        <v>6426823.8055365561</v>
      </c>
      <c r="M25" s="80">
        <f t="shared" si="7"/>
        <v>-261.80984686117932</v>
      </c>
      <c r="N25" s="80">
        <f t="shared" si="8"/>
        <v>157.0859081167076</v>
      </c>
      <c r="O25" s="161">
        <f t="shared" si="9"/>
        <v>4179266.6275587324</v>
      </c>
      <c r="P25" s="173">
        <f t="shared" si="10"/>
        <v>10606090.433095288</v>
      </c>
      <c r="Q25" s="188">
        <f t="shared" si="11"/>
        <v>398.65064752375247</v>
      </c>
      <c r="R25" s="173">
        <f t="shared" si="12"/>
        <v>4284549.2036910383</v>
      </c>
      <c r="S25" s="177">
        <f t="shared" si="13"/>
        <v>161.04315960469663</v>
      </c>
      <c r="T25" s="178">
        <f t="shared" si="14"/>
        <v>14890639.636786327</v>
      </c>
      <c r="U25" s="329">
        <f t="shared" si="15"/>
        <v>559.69380712844907</v>
      </c>
      <c r="V25" s="169">
        <f t="shared" si="16"/>
        <v>17973423.21019337</v>
      </c>
      <c r="W25" s="178">
        <f t="shared" si="17"/>
        <v>617988.27970866195</v>
      </c>
      <c r="X25" s="162">
        <f t="shared" si="18"/>
        <v>23.228297874889009</v>
      </c>
      <c r="Y25" s="192">
        <f t="shared" si="19"/>
        <v>4797254.9072673945</v>
      </c>
      <c r="Z25" s="215">
        <f t="shared" si="20"/>
        <v>15508627.916494988</v>
      </c>
      <c r="AA25" s="177">
        <f t="shared" si="21"/>
        <v>582.92210500333806</v>
      </c>
      <c r="AB25" s="162">
        <f t="shared" si="22"/>
        <v>1056.1582618152402</v>
      </c>
      <c r="AD25" s="36"/>
      <c r="AE25" s="36"/>
      <c r="AF25" s="36"/>
    </row>
    <row r="26" spans="1:32" ht="15" customHeight="1">
      <c r="A26" s="15">
        <v>10</v>
      </c>
      <c r="B26" s="236" t="s">
        <v>80</v>
      </c>
      <c r="C26" s="123">
        <f>Vertetie_ienemumi!I15</f>
        <v>15377401.644244282</v>
      </c>
      <c r="D26" s="80">
        <f>Iedzivotaju_skaits_struktura!C14</f>
        <v>26391</v>
      </c>
      <c r="E26" s="80">
        <f>Iedzivotaju_skaits_struktura!D14</f>
        <v>1026</v>
      </c>
      <c r="F26" s="80">
        <f>Iedzivotaju_skaits_struktura!E14</f>
        <v>2197</v>
      </c>
      <c r="G26" s="80">
        <f>Iedzivotaju_skaits_struktura!F14</f>
        <v>6367</v>
      </c>
      <c r="H26" s="80">
        <v>2523.0850270000001</v>
      </c>
      <c r="I26" s="82">
        <f t="shared" si="3"/>
        <v>582.67597454603015</v>
      </c>
      <c r="J26" s="82">
        <f>D26+($E$6*E26)+($E$7*F26)+($E$8*G26)+($E$9*H26)</f>
        <v>44500.729241039997</v>
      </c>
      <c r="K26" s="306">
        <f t="shared" si="5"/>
        <v>345.5539247672092</v>
      </c>
      <c r="L26" s="328">
        <f t="shared" si="6"/>
        <v>9226440.9865465686</v>
      </c>
      <c r="M26" s="80">
        <f t="shared" si="7"/>
        <v>-318.86382110571162</v>
      </c>
      <c r="N26" s="80">
        <f t="shared" si="8"/>
        <v>191.31829266342697</v>
      </c>
      <c r="O26" s="161">
        <f t="shared" si="9"/>
        <v>8513803.5406732131</v>
      </c>
      <c r="P26" s="173">
        <f t="shared" si="10"/>
        <v>17740244.52721978</v>
      </c>
      <c r="Q26" s="188">
        <f t="shared" si="11"/>
        <v>398.65064752375247</v>
      </c>
      <c r="R26" s="173">
        <f t="shared" si="12"/>
        <v>6150960.657697713</v>
      </c>
      <c r="S26" s="177">
        <f t="shared" si="13"/>
        <v>138.2215699068837</v>
      </c>
      <c r="T26" s="178">
        <f t="shared" si="14"/>
        <v>23891205.184917495</v>
      </c>
      <c r="U26" s="329">
        <f t="shared" si="15"/>
        <v>536.87221743063617</v>
      </c>
      <c r="V26" s="169">
        <f t="shared" si="16"/>
        <v>32602134.487005439</v>
      </c>
      <c r="W26" s="178">
        <f t="shared" si="17"/>
        <v>1120973.8273468369</v>
      </c>
      <c r="X26" s="162">
        <f t="shared" si="18"/>
        <v>25.190010286686245</v>
      </c>
      <c r="Y26" s="192">
        <f t="shared" si="19"/>
        <v>9634777.3680200502</v>
      </c>
      <c r="Z26" s="215">
        <f t="shared" si="20"/>
        <v>25012179.012264334</v>
      </c>
      <c r="AA26" s="177">
        <f t="shared" si="21"/>
        <v>562.06222771732246</v>
      </c>
      <c r="AB26" s="162">
        <f t="shared" si="22"/>
        <v>947.75412118769032</v>
      </c>
      <c r="AD26" s="36"/>
      <c r="AE26" s="36"/>
      <c r="AF26" s="36"/>
    </row>
    <row r="27" spans="1:32" ht="15" customHeight="1">
      <c r="A27" s="15">
        <v>11</v>
      </c>
      <c r="B27" s="237" t="s">
        <v>4</v>
      </c>
      <c r="C27" s="123">
        <f>Vertetie_ienemumi!I16</f>
        <v>42071568.035891481</v>
      </c>
      <c r="D27" s="80">
        <f>Iedzivotaju_skaits_struktura!C15</f>
        <v>24466</v>
      </c>
      <c r="E27" s="80">
        <f>Iedzivotaju_skaits_struktura!D15</f>
        <v>2123</v>
      </c>
      <c r="F27" s="80">
        <f>Iedzivotaju_skaits_struktura!E15</f>
        <v>3906</v>
      </c>
      <c r="G27" s="80">
        <f>Iedzivotaju_skaits_struktura!F15</f>
        <v>3838</v>
      </c>
      <c r="H27" s="80">
        <v>243.13002499999999</v>
      </c>
      <c r="I27" s="82">
        <f t="shared" si="3"/>
        <v>1719.5932328901938</v>
      </c>
      <c r="J27" s="82">
        <f t="shared" ref="J27:J59" si="23">D27+($E$6*E27)+($E$7*F27)+($E$8*G27)+($E$9*H27)</f>
        <v>45377.057637999998</v>
      </c>
      <c r="K27" s="306">
        <f t="shared" si="5"/>
        <v>927.1550476348998</v>
      </c>
      <c r="L27" s="328">
        <f t="shared" si="6"/>
        <v>25242940.821534887</v>
      </c>
      <c r="M27" s="80">
        <f t="shared" si="7"/>
        <v>262.73730176197898</v>
      </c>
      <c r="N27" s="80">
        <f t="shared" si="8"/>
        <v>-157.64238105718738</v>
      </c>
      <c r="O27" s="161">
        <f t="shared" si="9"/>
        <v>-7153347.4114235509</v>
      </c>
      <c r="P27" s="173">
        <f t="shared" si="10"/>
        <v>18089593.410111338</v>
      </c>
      <c r="Q27" s="188">
        <f t="shared" si="11"/>
        <v>398.65064752375247</v>
      </c>
      <c r="R27" s="173">
        <f t="shared" si="12"/>
        <v>16828627.214356594</v>
      </c>
      <c r="S27" s="177">
        <f t="shared" si="13"/>
        <v>370.86201905395995</v>
      </c>
      <c r="T27" s="178">
        <f t="shared" si="14"/>
        <v>34918220.624467932</v>
      </c>
      <c r="U27" s="329">
        <f t="shared" si="15"/>
        <v>769.51266657771248</v>
      </c>
      <c r="V27" s="169">
        <f t="shared" si="16"/>
        <v>6852802.7239558855</v>
      </c>
      <c r="W27" s="178">
        <f t="shared" si="17"/>
        <v>235622.99273955438</v>
      </c>
      <c r="X27" s="162">
        <f t="shared" si="18"/>
        <v>5.1925577594576602</v>
      </c>
      <c r="Y27" s="192">
        <f t="shared" si="19"/>
        <v>-6917724.4186839964</v>
      </c>
      <c r="Z27" s="215">
        <f t="shared" si="20"/>
        <v>35153843.617207482</v>
      </c>
      <c r="AA27" s="177">
        <f t="shared" si="21"/>
        <v>774.70522433716997</v>
      </c>
      <c r="AB27" s="162">
        <f t="shared" si="22"/>
        <v>1436.8447485166141</v>
      </c>
      <c r="AD27" s="36"/>
      <c r="AE27" s="36"/>
      <c r="AF27" s="36"/>
    </row>
    <row r="28" spans="1:32" ht="15" customHeight="1">
      <c r="A28" s="15">
        <v>12</v>
      </c>
      <c r="B28" s="237" t="s">
        <v>5</v>
      </c>
      <c r="C28" s="123">
        <f>Vertetie_ienemumi!I17</f>
        <v>12549500.957459135</v>
      </c>
      <c r="D28" s="80">
        <f>Iedzivotaju_skaits_struktura!C16</f>
        <v>19008</v>
      </c>
      <c r="E28" s="80">
        <f>Iedzivotaju_skaits_struktura!D16</f>
        <v>1015</v>
      </c>
      <c r="F28" s="80">
        <f>Iedzivotaju_skaits_struktura!E16</f>
        <v>1935</v>
      </c>
      <c r="G28" s="80">
        <f>Iedzivotaju_skaits_struktura!F16</f>
        <v>4352</v>
      </c>
      <c r="H28" s="80">
        <v>2386.8544879999999</v>
      </c>
      <c r="I28" s="82">
        <f t="shared" si="3"/>
        <v>660.22206215588881</v>
      </c>
      <c r="J28" s="82">
        <f t="shared" si="23"/>
        <v>34539.698821759994</v>
      </c>
      <c r="K28" s="306">
        <f t="shared" si="5"/>
        <v>363.33556416400933</v>
      </c>
      <c r="L28" s="328">
        <f t="shared" si="6"/>
        <v>7529700.5744754812</v>
      </c>
      <c r="M28" s="80">
        <f t="shared" si="7"/>
        <v>-301.08218170891149</v>
      </c>
      <c r="N28" s="80">
        <f t="shared" si="8"/>
        <v>180.64930902534689</v>
      </c>
      <c r="O28" s="161">
        <f t="shared" si="9"/>
        <v>6239572.7260945309</v>
      </c>
      <c r="P28" s="173">
        <f t="shared" si="10"/>
        <v>13769273.300570011</v>
      </c>
      <c r="Q28" s="188">
        <f t="shared" si="11"/>
        <v>398.65064752375247</v>
      </c>
      <c r="R28" s="173">
        <f t="shared" si="12"/>
        <v>5019800.3829836538</v>
      </c>
      <c r="S28" s="177">
        <f t="shared" si="13"/>
        <v>145.33422566560373</v>
      </c>
      <c r="T28" s="178">
        <f t="shared" si="14"/>
        <v>18789073.683553666</v>
      </c>
      <c r="U28" s="329">
        <f t="shared" si="15"/>
        <v>543.98487318935622</v>
      </c>
      <c r="V28" s="169">
        <f t="shared" si="16"/>
        <v>24690309.621932343</v>
      </c>
      <c r="W28" s="178">
        <f t="shared" si="17"/>
        <v>848938.00086333323</v>
      </c>
      <c r="X28" s="162">
        <f t="shared" si="18"/>
        <v>24.578616195938068</v>
      </c>
      <c r="Y28" s="192">
        <f t="shared" si="19"/>
        <v>7088510.7269578641</v>
      </c>
      <c r="Z28" s="215">
        <f t="shared" si="20"/>
        <v>19638011.684416998</v>
      </c>
      <c r="AA28" s="177">
        <f t="shared" si="21"/>
        <v>568.56348938529425</v>
      </c>
      <c r="AB28" s="162">
        <f t="shared" si="22"/>
        <v>1033.1445541044295</v>
      </c>
      <c r="AD28" s="36"/>
      <c r="AE28" s="36"/>
      <c r="AF28" s="36"/>
    </row>
    <row r="29" spans="1:32" ht="15" customHeight="1">
      <c r="A29" s="15">
        <v>13</v>
      </c>
      <c r="B29" s="236" t="s">
        <v>6</v>
      </c>
      <c r="C29" s="123">
        <f>Vertetie_ienemumi!I18</f>
        <v>40824445.28601934</v>
      </c>
      <c r="D29" s="80">
        <f>Iedzivotaju_skaits_struktura!C17</f>
        <v>43232</v>
      </c>
      <c r="E29" s="80">
        <f>Iedzivotaju_skaits_struktura!D17</f>
        <v>2828</v>
      </c>
      <c r="F29" s="80">
        <f>Iedzivotaju_skaits_struktura!E17</f>
        <v>5234</v>
      </c>
      <c r="G29" s="80">
        <f>Iedzivotaju_skaits_struktura!F17</f>
        <v>8913</v>
      </c>
      <c r="H29" s="80">
        <v>2173.2134590000001</v>
      </c>
      <c r="I29" s="82">
        <f t="shared" si="3"/>
        <v>944.31081805189069</v>
      </c>
      <c r="J29" s="82">
        <f t="shared" si="23"/>
        <v>76811.264457679994</v>
      </c>
      <c r="K29" s="306">
        <f t="shared" si="5"/>
        <v>531.49034291073303</v>
      </c>
      <c r="L29" s="328">
        <f t="shared" si="6"/>
        <v>24494667.171611603</v>
      </c>
      <c r="M29" s="80">
        <f t="shared" si="7"/>
        <v>-132.92740296218778</v>
      </c>
      <c r="N29" s="80">
        <f t="shared" si="8"/>
        <v>79.756441777312673</v>
      </c>
      <c r="O29" s="161">
        <f t="shared" si="9"/>
        <v>6126193.1415607212</v>
      </c>
      <c r="P29" s="173">
        <f t="shared" si="10"/>
        <v>30620860.313172325</v>
      </c>
      <c r="Q29" s="188">
        <f t="shared" si="11"/>
        <v>398.65064752375253</v>
      </c>
      <c r="R29" s="173">
        <f t="shared" si="12"/>
        <v>16329778.114407737</v>
      </c>
      <c r="S29" s="177">
        <f t="shared" si="13"/>
        <v>212.59613716429322</v>
      </c>
      <c r="T29" s="178">
        <f t="shared" si="14"/>
        <v>46950638.427580059</v>
      </c>
      <c r="U29" s="329">
        <f t="shared" si="15"/>
        <v>611.24678468804564</v>
      </c>
      <c r="V29" s="169">
        <f t="shared" si="16"/>
        <v>41991474.839070871</v>
      </c>
      <c r="W29" s="178">
        <f t="shared" si="17"/>
        <v>1443811.7321751856</v>
      </c>
      <c r="X29" s="162">
        <f t="shared" si="18"/>
        <v>18.796874942355224</v>
      </c>
      <c r="Y29" s="192">
        <f t="shared" si="19"/>
        <v>7570004.8737359066</v>
      </c>
      <c r="Z29" s="215">
        <f t="shared" si="20"/>
        <v>48394450.159755245</v>
      </c>
      <c r="AA29" s="177">
        <f t="shared" si="21"/>
        <v>630.04365963040095</v>
      </c>
      <c r="AB29" s="162">
        <f t="shared" si="22"/>
        <v>1119.4127072482245</v>
      </c>
      <c r="AD29" s="36"/>
      <c r="AE29" s="36"/>
      <c r="AF29" s="36"/>
    </row>
    <row r="30" spans="1:32" ht="15" customHeight="1">
      <c r="A30" s="15">
        <v>14</v>
      </c>
      <c r="B30" s="236" t="s">
        <v>7</v>
      </c>
      <c r="C30" s="123">
        <f>Vertetie_ienemumi!I19</f>
        <v>41200029.960767671</v>
      </c>
      <c r="D30" s="80">
        <f>Iedzivotaju_skaits_struktura!C18</f>
        <v>44308</v>
      </c>
      <c r="E30" s="80">
        <f>Iedzivotaju_skaits_struktura!D18</f>
        <v>2956</v>
      </c>
      <c r="F30" s="80">
        <f>Iedzivotaju_skaits_struktura!E18</f>
        <v>5323</v>
      </c>
      <c r="G30" s="80">
        <f>Iedzivotaju_skaits_struktura!F18</f>
        <v>9440</v>
      </c>
      <c r="H30" s="80">
        <v>2666.504183</v>
      </c>
      <c r="I30" s="82">
        <f t="shared" si="3"/>
        <v>929.85532998031215</v>
      </c>
      <c r="J30" s="82">
        <f t="shared" si="23"/>
        <v>79616.706358160009</v>
      </c>
      <c r="K30" s="306">
        <f t="shared" si="5"/>
        <v>517.47970803297403</v>
      </c>
      <c r="L30" s="328">
        <f t="shared" si="6"/>
        <v>24720017.976460602</v>
      </c>
      <c r="M30" s="80">
        <f t="shared" si="7"/>
        <v>-146.93803783994679</v>
      </c>
      <c r="N30" s="80">
        <f t="shared" si="8"/>
        <v>88.162822703968075</v>
      </c>
      <c r="O30" s="161">
        <f t="shared" si="9"/>
        <v>7019233.5669283485</v>
      </c>
      <c r="P30" s="173">
        <f t="shared" si="10"/>
        <v>31739251.543388952</v>
      </c>
      <c r="Q30" s="188">
        <f t="shared" si="11"/>
        <v>398.65064752375253</v>
      </c>
      <c r="R30" s="173">
        <f t="shared" si="12"/>
        <v>16480011.984307069</v>
      </c>
      <c r="S30" s="177">
        <f t="shared" si="13"/>
        <v>206.99188321318962</v>
      </c>
      <c r="T30" s="178">
        <f t="shared" si="14"/>
        <v>48219263.527696021</v>
      </c>
      <c r="U30" s="329">
        <f t="shared" si="15"/>
        <v>605.64253073694215</v>
      </c>
      <c r="V30" s="169">
        <f t="shared" si="16"/>
        <v>44640645.113822713</v>
      </c>
      <c r="W30" s="178">
        <f t="shared" si="17"/>
        <v>1534899.343121815</v>
      </c>
      <c r="X30" s="162">
        <f t="shared" si="18"/>
        <v>19.278608891668895</v>
      </c>
      <c r="Y30" s="192">
        <f t="shared" si="19"/>
        <v>8554132.910050163</v>
      </c>
      <c r="Z30" s="215">
        <f t="shared" si="20"/>
        <v>49754162.870817833</v>
      </c>
      <c r="AA30" s="177">
        <f t="shared" si="21"/>
        <v>624.92113962861106</v>
      </c>
      <c r="AB30" s="162">
        <f t="shared" si="22"/>
        <v>1122.9160167648695</v>
      </c>
      <c r="AD30" s="36"/>
      <c r="AE30" s="36"/>
      <c r="AF30" s="36"/>
    </row>
    <row r="31" spans="1:32" ht="15" customHeight="1">
      <c r="A31" s="15">
        <v>15</v>
      </c>
      <c r="B31" s="236" t="s">
        <v>81</v>
      </c>
      <c r="C31" s="123">
        <f>Vertetie_ienemumi!I20</f>
        <v>29786836.042284958</v>
      </c>
      <c r="D31" s="80">
        <f>Iedzivotaju_skaits_struktura!C19</f>
        <v>34382</v>
      </c>
      <c r="E31" s="80">
        <f>Iedzivotaju_skaits_struktura!D19</f>
        <v>2128</v>
      </c>
      <c r="F31" s="80">
        <f>Iedzivotaju_skaits_struktura!E19</f>
        <v>3965</v>
      </c>
      <c r="G31" s="80">
        <f>Iedzivotaju_skaits_struktura!F19</f>
        <v>7890</v>
      </c>
      <c r="H31" s="80">
        <v>3590.4740240000001</v>
      </c>
      <c r="I31" s="82">
        <f t="shared" si="3"/>
        <v>866.34971910549007</v>
      </c>
      <c r="J31" s="82">
        <f t="shared" si="23"/>
        <v>63583.540516479996</v>
      </c>
      <c r="K31" s="306">
        <f t="shared" si="5"/>
        <v>468.46771665010715</v>
      </c>
      <c r="L31" s="328">
        <f t="shared" si="6"/>
        <v>17872101.625370976</v>
      </c>
      <c r="M31" s="80">
        <f t="shared" si="7"/>
        <v>-195.95002922281367</v>
      </c>
      <c r="N31" s="80">
        <f t="shared" si="8"/>
        <v>117.5700175336882</v>
      </c>
      <c r="O31" s="161">
        <f t="shared" si="9"/>
        <v>7475517.9733765274</v>
      </c>
      <c r="P31" s="173">
        <f t="shared" si="10"/>
        <v>25347619.598747503</v>
      </c>
      <c r="Q31" s="188">
        <f t="shared" si="11"/>
        <v>398.65064752375253</v>
      </c>
      <c r="R31" s="173">
        <f t="shared" si="12"/>
        <v>11914734.416913984</v>
      </c>
      <c r="S31" s="177">
        <f t="shared" si="13"/>
        <v>187.38708666004288</v>
      </c>
      <c r="T31" s="178">
        <f t="shared" si="14"/>
        <v>37262354.015661485</v>
      </c>
      <c r="U31" s="329">
        <f t="shared" si="15"/>
        <v>586.03773418379535</v>
      </c>
      <c r="V31" s="169">
        <f t="shared" si="16"/>
        <v>38767294.004414842</v>
      </c>
      <c r="W31" s="178">
        <f t="shared" si="17"/>
        <v>1332953.2749866464</v>
      </c>
      <c r="X31" s="162">
        <f t="shared" si="18"/>
        <v>20.963810196149158</v>
      </c>
      <c r="Y31" s="192">
        <f t="shared" si="19"/>
        <v>8808471.2483631745</v>
      </c>
      <c r="Z31" s="215">
        <f t="shared" si="20"/>
        <v>38595307.290648133</v>
      </c>
      <c r="AA31" s="177">
        <f t="shared" si="21"/>
        <v>607.00154437994456</v>
      </c>
      <c r="AB31" s="162">
        <f t="shared" si="22"/>
        <v>1122.5439849528279</v>
      </c>
      <c r="AD31" s="36"/>
      <c r="AE31" s="36"/>
      <c r="AF31" s="36"/>
    </row>
    <row r="32" spans="1:32" ht="15" customHeight="1">
      <c r="A32" s="15">
        <v>16</v>
      </c>
      <c r="B32" s="236" t="s">
        <v>8</v>
      </c>
      <c r="C32" s="123">
        <f>Vertetie_ienemumi!I21</f>
        <v>28924385.382415216</v>
      </c>
      <c r="D32" s="80">
        <f>Iedzivotaju_skaits_struktura!C20</f>
        <v>29319</v>
      </c>
      <c r="E32" s="80">
        <f>Iedzivotaju_skaits_struktura!D20</f>
        <v>1808</v>
      </c>
      <c r="F32" s="80">
        <f>Iedzivotaju_skaits_struktura!E20</f>
        <v>3389</v>
      </c>
      <c r="G32" s="80">
        <f>Iedzivotaju_skaits_struktura!F20</f>
        <v>6537</v>
      </c>
      <c r="H32" s="80">
        <v>1628.14229</v>
      </c>
      <c r="I32" s="82">
        <f t="shared" si="3"/>
        <v>986.54065221921678</v>
      </c>
      <c r="J32" s="82">
        <f t="shared" si="23"/>
        <v>51910.016280799995</v>
      </c>
      <c r="K32" s="306">
        <f t="shared" si="5"/>
        <v>557.20239473539721</v>
      </c>
      <c r="L32" s="328">
        <f t="shared" si="6"/>
        <v>17354631.229449131</v>
      </c>
      <c r="M32" s="80">
        <f t="shared" si="7"/>
        <v>-107.21535113752361</v>
      </c>
      <c r="N32" s="80">
        <f t="shared" si="8"/>
        <v>64.329210682514159</v>
      </c>
      <c r="O32" s="161">
        <f t="shared" si="9"/>
        <v>3339330.3738603229</v>
      </c>
      <c r="P32" s="173">
        <f t="shared" si="10"/>
        <v>20693961.603309453</v>
      </c>
      <c r="Q32" s="188">
        <f t="shared" si="11"/>
        <v>398.65064752375253</v>
      </c>
      <c r="R32" s="173">
        <f t="shared" si="12"/>
        <v>11569754.152966088</v>
      </c>
      <c r="S32" s="177">
        <f t="shared" si="13"/>
        <v>222.88095789415891</v>
      </c>
      <c r="T32" s="178">
        <f t="shared" si="14"/>
        <v>32263715.756275542</v>
      </c>
      <c r="U32" s="329">
        <f t="shared" si="15"/>
        <v>621.53160541791146</v>
      </c>
      <c r="V32" s="169">
        <f t="shared" si="16"/>
        <v>27043652.53956734</v>
      </c>
      <c r="W32" s="178">
        <f t="shared" si="17"/>
        <v>929854.04697351495</v>
      </c>
      <c r="X32" s="162">
        <f t="shared" si="18"/>
        <v>17.912805920606903</v>
      </c>
      <c r="Y32" s="192">
        <f t="shared" si="19"/>
        <v>4269184.4208338382</v>
      </c>
      <c r="Z32" s="215">
        <f t="shared" si="20"/>
        <v>33193569.803249054</v>
      </c>
      <c r="AA32" s="177">
        <f t="shared" si="21"/>
        <v>639.44441133851831</v>
      </c>
      <c r="AB32" s="162">
        <f t="shared" si="22"/>
        <v>1132.1521812902572</v>
      </c>
      <c r="AD32" s="36"/>
      <c r="AE32" s="36"/>
      <c r="AF32" s="36"/>
    </row>
    <row r="33" spans="1:32" ht="15" customHeight="1">
      <c r="A33" s="15">
        <v>17</v>
      </c>
      <c r="B33" s="236" t="s">
        <v>9</v>
      </c>
      <c r="C33" s="123">
        <f>Vertetie_ienemumi!I22</f>
        <v>15874742.314500479</v>
      </c>
      <c r="D33" s="80">
        <f>Iedzivotaju_skaits_struktura!C21</f>
        <v>19884</v>
      </c>
      <c r="E33" s="80">
        <f>Iedzivotaju_skaits_struktura!D21</f>
        <v>1180</v>
      </c>
      <c r="F33" s="80">
        <f>Iedzivotaju_skaits_struktura!E21</f>
        <v>2178</v>
      </c>
      <c r="G33" s="80">
        <f>Iedzivotaju_skaits_struktura!F21</f>
        <v>4349</v>
      </c>
      <c r="H33" s="80">
        <v>1871.8641689999999</v>
      </c>
      <c r="I33" s="82">
        <f t="shared" si="3"/>
        <v>798.36764808391058</v>
      </c>
      <c r="J33" s="82">
        <f t="shared" si="23"/>
        <v>35808.973536879996</v>
      </c>
      <c r="K33" s="306">
        <f t="shared" si="5"/>
        <v>443.31743545094736</v>
      </c>
      <c r="L33" s="328">
        <f t="shared" si="6"/>
        <v>9524845.3887002878</v>
      </c>
      <c r="M33" s="80">
        <f t="shared" si="7"/>
        <v>-221.10031042197346</v>
      </c>
      <c r="N33" s="80">
        <f t="shared" si="8"/>
        <v>132.66018625318407</v>
      </c>
      <c r="O33" s="161">
        <f t="shared" si="9"/>
        <v>4750425.0989378393</v>
      </c>
      <c r="P33" s="173">
        <f t="shared" si="10"/>
        <v>14275270.487638127</v>
      </c>
      <c r="Q33" s="188">
        <f t="shared" si="11"/>
        <v>398.65064752375247</v>
      </c>
      <c r="R33" s="173">
        <f t="shared" si="12"/>
        <v>6349896.9258001922</v>
      </c>
      <c r="S33" s="177">
        <f t="shared" si="13"/>
        <v>177.32697418037895</v>
      </c>
      <c r="T33" s="178">
        <f t="shared" si="14"/>
        <v>20625167.41343832</v>
      </c>
      <c r="U33" s="329">
        <f t="shared" si="15"/>
        <v>575.97762170413148</v>
      </c>
      <c r="V33" s="169">
        <f t="shared" si="16"/>
        <v>22733567.457897898</v>
      </c>
      <c r="W33" s="178">
        <f t="shared" si="17"/>
        <v>781658.456524821</v>
      </c>
      <c r="X33" s="162">
        <f t="shared" si="18"/>
        <v>21.828563606264325</v>
      </c>
      <c r="Y33" s="192">
        <f t="shared" si="19"/>
        <v>5532083.5554626603</v>
      </c>
      <c r="Z33" s="215">
        <f t="shared" si="20"/>
        <v>21406825.869963139</v>
      </c>
      <c r="AA33" s="177">
        <f t="shared" si="21"/>
        <v>597.80618531039568</v>
      </c>
      <c r="AB33" s="162">
        <f t="shared" si="22"/>
        <v>1076.5854893363075</v>
      </c>
      <c r="AD33" s="36"/>
      <c r="AE33" s="36"/>
      <c r="AF33" s="36"/>
    </row>
    <row r="34" spans="1:32" ht="15" customHeight="1">
      <c r="A34" s="15">
        <v>18</v>
      </c>
      <c r="B34" s="236" t="s">
        <v>11</v>
      </c>
      <c r="C34" s="123">
        <f>Vertetie_ienemumi!I23</f>
        <v>36258885.540848076</v>
      </c>
      <c r="D34" s="80">
        <f>Iedzivotaju_skaits_struktura!C22</f>
        <v>33666</v>
      </c>
      <c r="E34" s="80">
        <f>Iedzivotaju_skaits_struktura!D22</f>
        <v>2447</v>
      </c>
      <c r="F34" s="80">
        <f>Iedzivotaju_skaits_struktura!E22</f>
        <v>4057</v>
      </c>
      <c r="G34" s="80">
        <f>Iedzivotaju_skaits_struktura!F22</f>
        <v>6401</v>
      </c>
      <c r="H34" s="80">
        <v>1602.8197210000001</v>
      </c>
      <c r="I34" s="82">
        <f t="shared" si="3"/>
        <v>1077.0179273108797</v>
      </c>
      <c r="J34" s="82">
        <f t="shared" si="23"/>
        <v>59790.825975919994</v>
      </c>
      <c r="K34" s="306">
        <f t="shared" si="5"/>
        <v>606.42891194463323</v>
      </c>
      <c r="L34" s="328">
        <f t="shared" si="6"/>
        <v>21755331.324508846</v>
      </c>
      <c r="M34" s="80">
        <f t="shared" si="7"/>
        <v>-57.98883392828759</v>
      </c>
      <c r="N34" s="80">
        <f t="shared" si="8"/>
        <v>34.793300356972551</v>
      </c>
      <c r="O34" s="161">
        <f t="shared" si="9"/>
        <v>2080320.1667716608</v>
      </c>
      <c r="P34" s="173">
        <f t="shared" si="10"/>
        <v>23835651.491280507</v>
      </c>
      <c r="Q34" s="188">
        <f t="shared" si="11"/>
        <v>398.65064752375253</v>
      </c>
      <c r="R34" s="173">
        <f t="shared" si="12"/>
        <v>14503554.216339231</v>
      </c>
      <c r="S34" s="177">
        <f t="shared" si="13"/>
        <v>242.5715647778533</v>
      </c>
      <c r="T34" s="178">
        <f t="shared" si="14"/>
        <v>38339205.707619742</v>
      </c>
      <c r="U34" s="329">
        <f t="shared" si="15"/>
        <v>641.22221230160585</v>
      </c>
      <c r="V34" s="169">
        <f t="shared" si="16"/>
        <v>28206037.712213527</v>
      </c>
      <c r="W34" s="178">
        <f t="shared" si="17"/>
        <v>969820.85823710752</v>
      </c>
      <c r="X34" s="162">
        <f t="shared" si="18"/>
        <v>16.220228478323595</v>
      </c>
      <c r="Y34" s="192">
        <f t="shared" si="19"/>
        <v>3050141.0250087683</v>
      </c>
      <c r="Z34" s="215">
        <f t="shared" si="20"/>
        <v>39309026.565856844</v>
      </c>
      <c r="AA34" s="177">
        <f t="shared" si="21"/>
        <v>657.44244077992937</v>
      </c>
      <c r="AB34" s="162">
        <f t="shared" si="22"/>
        <v>1167.617969638711</v>
      </c>
      <c r="AD34" s="36"/>
      <c r="AE34" s="36"/>
      <c r="AF34" s="36"/>
    </row>
    <row r="35" spans="1:32" ht="15" customHeight="1">
      <c r="A35" s="15">
        <v>19</v>
      </c>
      <c r="B35" s="236" t="s">
        <v>10</v>
      </c>
      <c r="C35" s="123">
        <f>Vertetie_ienemumi!I24</f>
        <v>33219161.494572047</v>
      </c>
      <c r="D35" s="80">
        <f>Iedzivotaju_skaits_struktura!C23</f>
        <v>41373</v>
      </c>
      <c r="E35" s="80">
        <f>Iedzivotaju_skaits_struktura!D23</f>
        <v>2499</v>
      </c>
      <c r="F35" s="80">
        <f>Iedzivotaju_skaits_struktura!E23</f>
        <v>4865</v>
      </c>
      <c r="G35" s="80">
        <f>Iedzivotaju_skaits_struktura!F23</f>
        <v>9041</v>
      </c>
      <c r="H35" s="80">
        <v>2994.6706349999999</v>
      </c>
      <c r="I35" s="82">
        <f t="shared" si="3"/>
        <v>802.91884790979736</v>
      </c>
      <c r="J35" s="82">
        <f t="shared" si="23"/>
        <v>74322.799365200015</v>
      </c>
      <c r="K35" s="306">
        <f t="shared" si="5"/>
        <v>446.95788880802269</v>
      </c>
      <c r="L35" s="328">
        <f t="shared" si="6"/>
        <v>19931496.896743227</v>
      </c>
      <c r="M35" s="80">
        <f t="shared" si="7"/>
        <v>-217.45985706489813</v>
      </c>
      <c r="N35" s="80">
        <f t="shared" si="8"/>
        <v>130.47591423893888</v>
      </c>
      <c r="O35" s="161">
        <f t="shared" si="9"/>
        <v>9697335.1959716994</v>
      </c>
      <c r="P35" s="173">
        <f t="shared" si="10"/>
        <v>29628832.092714928</v>
      </c>
      <c r="Q35" s="188">
        <f t="shared" si="11"/>
        <v>398.65064752375253</v>
      </c>
      <c r="R35" s="173">
        <f t="shared" si="12"/>
        <v>13287664.59782882</v>
      </c>
      <c r="S35" s="177">
        <f t="shared" si="13"/>
        <v>178.7831555232091</v>
      </c>
      <c r="T35" s="178">
        <f t="shared" si="14"/>
        <v>42916496.690543748</v>
      </c>
      <c r="U35" s="329">
        <f t="shared" si="15"/>
        <v>577.43380304696166</v>
      </c>
      <c r="V35" s="169">
        <f t="shared" si="16"/>
        <v>46913759.883030519</v>
      </c>
      <c r="W35" s="178">
        <f t="shared" si="17"/>
        <v>1613056.8687848393</v>
      </c>
      <c r="X35" s="162">
        <f t="shared" si="18"/>
        <v>21.703392264044847</v>
      </c>
      <c r="Y35" s="192">
        <f t="shared" si="19"/>
        <v>11310392.064756539</v>
      </c>
      <c r="Z35" s="215">
        <f t="shared" si="20"/>
        <v>44529553.559328586</v>
      </c>
      <c r="AA35" s="177">
        <f t="shared" si="21"/>
        <v>599.13719531100639</v>
      </c>
      <c r="AB35" s="162">
        <f t="shared" si="22"/>
        <v>1076.2950126732069</v>
      </c>
      <c r="AD35" s="36"/>
      <c r="AE35" s="36"/>
      <c r="AF35" s="36"/>
    </row>
    <row r="36" spans="1:32" ht="15" customHeight="1">
      <c r="A36" s="15">
        <v>20</v>
      </c>
      <c r="B36" s="238" t="s">
        <v>12</v>
      </c>
      <c r="C36" s="123">
        <f>Vertetie_ienemumi!I25</f>
        <v>11479513.365044367</v>
      </c>
      <c r="D36" s="80">
        <f>Iedzivotaju_skaits_struktura!C24</f>
        <v>21854</v>
      </c>
      <c r="E36" s="80">
        <f>Iedzivotaju_skaits_struktura!D24</f>
        <v>846</v>
      </c>
      <c r="F36" s="80">
        <f>Iedzivotaju_skaits_struktura!E24</f>
        <v>1979</v>
      </c>
      <c r="G36" s="80">
        <f>Iedzivotaju_skaits_struktura!F24</f>
        <v>5662</v>
      </c>
      <c r="H36" s="80">
        <v>2289.6002800000001</v>
      </c>
      <c r="I36" s="82">
        <f t="shared" si="3"/>
        <v>525.28202457419081</v>
      </c>
      <c r="J36" s="82">
        <f t="shared" si="23"/>
        <v>37955.252425599996</v>
      </c>
      <c r="K36" s="306">
        <f t="shared" si="5"/>
        <v>302.44861070405324</v>
      </c>
      <c r="L36" s="328">
        <f t="shared" si="6"/>
        <v>6887708.0190266194</v>
      </c>
      <c r="M36" s="80">
        <f t="shared" si="7"/>
        <v>-361.96913516886758</v>
      </c>
      <c r="N36" s="80">
        <f t="shared" si="8"/>
        <v>217.18148110132054</v>
      </c>
      <c r="O36" s="161">
        <f t="shared" si="9"/>
        <v>8243177.9373662965</v>
      </c>
      <c r="P36" s="173">
        <f t="shared" si="10"/>
        <v>15130885.956392916</v>
      </c>
      <c r="Q36" s="188">
        <f t="shared" si="11"/>
        <v>398.65064752375247</v>
      </c>
      <c r="R36" s="173">
        <f t="shared" si="12"/>
        <v>4591805.3460177472</v>
      </c>
      <c r="S36" s="177">
        <f t="shared" si="13"/>
        <v>120.97944428162133</v>
      </c>
      <c r="T36" s="178">
        <f t="shared" si="14"/>
        <v>19722691.302410662</v>
      </c>
      <c r="U36" s="329">
        <f t="shared" si="15"/>
        <v>519.63009180537381</v>
      </c>
      <c r="V36" s="169">
        <f t="shared" si="16"/>
        <v>29442858.833866134</v>
      </c>
      <c r="W36" s="178">
        <f t="shared" si="17"/>
        <v>1012347.0341546672</v>
      </c>
      <c r="X36" s="162">
        <f t="shared" si="18"/>
        <v>26.672119652980125</v>
      </c>
      <c r="Y36" s="192">
        <f t="shared" si="19"/>
        <v>9255524.9715209641</v>
      </c>
      <c r="Z36" s="215">
        <f t="shared" si="20"/>
        <v>20735038.336565331</v>
      </c>
      <c r="AA36" s="177">
        <f t="shared" si="21"/>
        <v>546.3022114583539</v>
      </c>
      <c r="AB36" s="162">
        <f t="shared" si="22"/>
        <v>948.79831319508241</v>
      </c>
      <c r="AD36" s="36"/>
      <c r="AE36" s="36"/>
      <c r="AF36" s="36"/>
    </row>
    <row r="37" spans="1:32" ht="15" customHeight="1">
      <c r="A37" s="15">
        <v>21</v>
      </c>
      <c r="B37" s="236" t="s">
        <v>13</v>
      </c>
      <c r="C37" s="123">
        <f>Vertetie_ienemumi!I26</f>
        <v>22425874.150826335</v>
      </c>
      <c r="D37" s="80">
        <f>Iedzivotaju_skaits_struktura!C25</f>
        <v>28471</v>
      </c>
      <c r="E37" s="80">
        <f>Iedzivotaju_skaits_struktura!D25</f>
        <v>1839</v>
      </c>
      <c r="F37" s="80">
        <f>Iedzivotaju_skaits_struktura!E25</f>
        <v>3314</v>
      </c>
      <c r="G37" s="80">
        <f>Iedzivotaju_skaits_struktura!F25</f>
        <v>6229</v>
      </c>
      <c r="H37" s="80">
        <v>2504.1197550000002</v>
      </c>
      <c r="I37" s="82">
        <f t="shared" si="3"/>
        <v>787.67427033916385</v>
      </c>
      <c r="J37" s="82">
        <f t="shared" si="23"/>
        <v>51993.622027600002</v>
      </c>
      <c r="K37" s="306">
        <f t="shared" si="5"/>
        <v>431.3197133856516</v>
      </c>
      <c r="L37" s="328">
        <f t="shared" si="6"/>
        <v>13455524.490495801</v>
      </c>
      <c r="M37" s="80">
        <f t="shared" si="7"/>
        <v>-233.09803248726922</v>
      </c>
      <c r="N37" s="80">
        <f t="shared" si="8"/>
        <v>139.85881949236153</v>
      </c>
      <c r="O37" s="161">
        <f t="shared" si="9"/>
        <v>7271766.5979121812</v>
      </c>
      <c r="P37" s="173">
        <f t="shared" si="10"/>
        <v>20727291.088407982</v>
      </c>
      <c r="Q37" s="188">
        <f t="shared" si="11"/>
        <v>398.65064752375253</v>
      </c>
      <c r="R37" s="173">
        <f t="shared" si="12"/>
        <v>8970349.660330534</v>
      </c>
      <c r="S37" s="177">
        <f t="shared" si="13"/>
        <v>172.52788535426063</v>
      </c>
      <c r="T37" s="178">
        <f t="shared" si="14"/>
        <v>29697640.748738516</v>
      </c>
      <c r="U37" s="329">
        <f t="shared" si="15"/>
        <v>571.17853287801313</v>
      </c>
      <c r="V37" s="169">
        <f t="shared" si="16"/>
        <v>33632305.32653711</v>
      </c>
      <c r="W37" s="178">
        <f t="shared" si="17"/>
        <v>1156394.6538350903</v>
      </c>
      <c r="X37" s="162">
        <f t="shared" si="18"/>
        <v>22.241086670615797</v>
      </c>
      <c r="Y37" s="192">
        <f t="shared" si="19"/>
        <v>8428161.251747271</v>
      </c>
      <c r="Z37" s="215">
        <f t="shared" si="20"/>
        <v>30854035.402573608</v>
      </c>
      <c r="AA37" s="177">
        <f t="shared" si="21"/>
        <v>593.41961954862893</v>
      </c>
      <c r="AB37" s="162">
        <f t="shared" si="22"/>
        <v>1083.7004461583228</v>
      </c>
      <c r="AD37" s="36"/>
      <c r="AE37" s="36"/>
      <c r="AF37" s="36"/>
    </row>
    <row r="38" spans="1:32" ht="15" customHeight="1">
      <c r="A38" s="15">
        <v>22</v>
      </c>
      <c r="B38" s="236" t="s">
        <v>14</v>
      </c>
      <c r="C38" s="123">
        <f>Vertetie_ienemumi!I27</f>
        <v>52862185.60086976</v>
      </c>
      <c r="D38" s="80">
        <f>Iedzivotaju_skaits_struktura!C26</f>
        <v>32693</v>
      </c>
      <c r="E38" s="80">
        <f>Iedzivotaju_skaits_struktura!D26</f>
        <v>3037</v>
      </c>
      <c r="F38" s="80">
        <f>Iedzivotaju_skaits_struktura!E26</f>
        <v>5085</v>
      </c>
      <c r="G38" s="80">
        <f>Iedzivotaju_skaits_struktura!F26</f>
        <v>5103</v>
      </c>
      <c r="H38" s="80">
        <v>443.90660600000001</v>
      </c>
      <c r="I38" s="82">
        <f t="shared" si="3"/>
        <v>1616.9267305193698</v>
      </c>
      <c r="J38" s="82">
        <f t="shared" si="23"/>
        <v>60827.638041120001</v>
      </c>
      <c r="K38" s="306">
        <f t="shared" si="5"/>
        <v>869.04879596236287</v>
      </c>
      <c r="L38" s="328">
        <f t="shared" si="6"/>
        <v>31717311.360521853</v>
      </c>
      <c r="M38" s="80">
        <f t="shared" si="7"/>
        <v>204.63105008944206</v>
      </c>
      <c r="N38" s="80">
        <f t="shared" si="8"/>
        <v>-122.77863005366522</v>
      </c>
      <c r="O38" s="161">
        <f t="shared" si="9"/>
        <v>-7468334.0680889264</v>
      </c>
      <c r="P38" s="173">
        <f t="shared" si="10"/>
        <v>24248977.292432927</v>
      </c>
      <c r="Q38" s="188">
        <f t="shared" si="11"/>
        <v>398.65064752375247</v>
      </c>
      <c r="R38" s="173">
        <f t="shared" si="12"/>
        <v>21144874.240347907</v>
      </c>
      <c r="S38" s="177">
        <f t="shared" si="13"/>
        <v>347.6195183849452</v>
      </c>
      <c r="T38" s="178">
        <f t="shared" si="14"/>
        <v>45393851.532780834</v>
      </c>
      <c r="U38" s="329">
        <f t="shared" si="15"/>
        <v>746.27016590869766</v>
      </c>
      <c r="V38" s="169">
        <f t="shared" si="16"/>
        <v>12720601.624131033</v>
      </c>
      <c r="W38" s="178">
        <f t="shared" si="17"/>
        <v>437378.15677191596</v>
      </c>
      <c r="X38" s="162">
        <f t="shared" si="18"/>
        <v>7.1904510984997412</v>
      </c>
      <c r="Y38" s="192">
        <f t="shared" si="19"/>
        <v>-7030955.9113170104</v>
      </c>
      <c r="Z38" s="215">
        <f t="shared" si="20"/>
        <v>45831229.689552747</v>
      </c>
      <c r="AA38" s="177">
        <f t="shared" si="21"/>
        <v>753.46061700719736</v>
      </c>
      <c r="AB38" s="162">
        <f t="shared" si="22"/>
        <v>1401.8667509727693</v>
      </c>
      <c r="AD38" s="36"/>
      <c r="AE38" s="36"/>
      <c r="AF38" s="36"/>
    </row>
    <row r="39" spans="1:32" ht="15" customHeight="1">
      <c r="A39" s="15">
        <v>23</v>
      </c>
      <c r="B39" s="236" t="s">
        <v>15</v>
      </c>
      <c r="C39" s="123">
        <f>Vertetie_ienemumi!I28</f>
        <v>25958290.058083836</v>
      </c>
      <c r="D39" s="80">
        <f>Iedzivotaju_skaits_struktura!C27</f>
        <v>29176</v>
      </c>
      <c r="E39" s="80">
        <f>Iedzivotaju_skaits_struktura!D27</f>
        <v>1537</v>
      </c>
      <c r="F39" s="80">
        <f>Iedzivotaju_skaits_struktura!E27</f>
        <v>3125</v>
      </c>
      <c r="G39" s="80">
        <f>Iedzivotaju_skaits_struktura!F27</f>
        <v>6781</v>
      </c>
      <c r="H39" s="80">
        <v>2439.1081180000001</v>
      </c>
      <c r="I39" s="82">
        <f t="shared" si="3"/>
        <v>889.71380785864528</v>
      </c>
      <c r="J39" s="82">
        <f t="shared" si="23"/>
        <v>51685.464339360005</v>
      </c>
      <c r="K39" s="306">
        <f t="shared" si="5"/>
        <v>502.23579085301617</v>
      </c>
      <c r="L39" s="328">
        <f t="shared" si="6"/>
        <v>15574974.034850301</v>
      </c>
      <c r="M39" s="80">
        <f t="shared" si="7"/>
        <v>-162.18195501990465</v>
      </c>
      <c r="N39" s="80">
        <f t="shared" si="8"/>
        <v>97.309173011942789</v>
      </c>
      <c r="O39" s="161">
        <f t="shared" si="9"/>
        <v>5029469.7916013822</v>
      </c>
      <c r="P39" s="173">
        <f t="shared" si="10"/>
        <v>20604443.826451682</v>
      </c>
      <c r="Q39" s="188">
        <f t="shared" si="11"/>
        <v>398.65064752375241</v>
      </c>
      <c r="R39" s="173">
        <f t="shared" si="12"/>
        <v>10383316.023233535</v>
      </c>
      <c r="S39" s="177">
        <f t="shared" si="13"/>
        <v>200.89431634120646</v>
      </c>
      <c r="T39" s="178">
        <f t="shared" si="14"/>
        <v>30987759.849685214</v>
      </c>
      <c r="U39" s="329">
        <f t="shared" si="15"/>
        <v>599.54496386495885</v>
      </c>
      <c r="V39" s="169">
        <f t="shared" si="16"/>
        <v>29767641.764259204</v>
      </c>
      <c r="W39" s="178">
        <f t="shared" si="17"/>
        <v>1023514.1914671662</v>
      </c>
      <c r="X39" s="162">
        <f t="shared" si="18"/>
        <v>19.802747340082036</v>
      </c>
      <c r="Y39" s="192">
        <f t="shared" si="19"/>
        <v>6052983.9830685481</v>
      </c>
      <c r="Z39" s="215">
        <f t="shared" si="20"/>
        <v>32011274.041152384</v>
      </c>
      <c r="AA39" s="177">
        <f t="shared" si="21"/>
        <v>619.34771120504092</v>
      </c>
      <c r="AB39" s="162">
        <f t="shared" si="22"/>
        <v>1097.1782986410881</v>
      </c>
      <c r="AD39" s="36"/>
      <c r="AE39" s="36"/>
      <c r="AF39" s="36"/>
    </row>
    <row r="40" spans="1:32" ht="15" customHeight="1">
      <c r="A40" s="15">
        <v>24</v>
      </c>
      <c r="B40" s="236" t="s">
        <v>16</v>
      </c>
      <c r="C40" s="123">
        <f>Vertetie_ienemumi!I29</f>
        <v>8582494.5601205677</v>
      </c>
      <c r="D40" s="80">
        <f>Iedzivotaju_skaits_struktura!C28</f>
        <v>10981</v>
      </c>
      <c r="E40" s="80">
        <f>Iedzivotaju_skaits_struktura!D28</f>
        <v>596</v>
      </c>
      <c r="F40" s="80">
        <f>Iedzivotaju_skaits_struktura!E28</f>
        <v>1169</v>
      </c>
      <c r="G40" s="80">
        <f>Iedzivotaju_skaits_struktura!F28</f>
        <v>2666</v>
      </c>
      <c r="H40" s="80">
        <v>622.39005499999996</v>
      </c>
      <c r="I40" s="82">
        <f t="shared" si="3"/>
        <v>781.5767744395381</v>
      </c>
      <c r="J40" s="82">
        <f t="shared" si="23"/>
        <v>19105.452883599999</v>
      </c>
      <c r="K40" s="306">
        <f t="shared" si="5"/>
        <v>449.21701738291307</v>
      </c>
      <c r="L40" s="328">
        <f t="shared" si="6"/>
        <v>5149496.73607234</v>
      </c>
      <c r="M40" s="80">
        <f t="shared" si="7"/>
        <v>-215.20072849000775</v>
      </c>
      <c r="N40" s="80">
        <f t="shared" si="8"/>
        <v>129.12043709400464</v>
      </c>
      <c r="O40" s="161">
        <f t="shared" si="9"/>
        <v>2466904.4272093433</v>
      </c>
      <c r="P40" s="173">
        <f t="shared" si="10"/>
        <v>7616401.1632816829</v>
      </c>
      <c r="Q40" s="188">
        <f t="shared" si="11"/>
        <v>398.65064752375247</v>
      </c>
      <c r="R40" s="173">
        <f t="shared" si="12"/>
        <v>3432997.8240482272</v>
      </c>
      <c r="S40" s="177">
        <f t="shared" si="13"/>
        <v>179.68680695316525</v>
      </c>
      <c r="T40" s="178">
        <f t="shared" si="14"/>
        <v>11049398.98732991</v>
      </c>
      <c r="U40" s="329">
        <f t="shared" si="15"/>
        <v>578.33745447691763</v>
      </c>
      <c r="V40" s="169">
        <f t="shared" si="16"/>
        <v>12016510.952067582</v>
      </c>
      <c r="W40" s="178">
        <f t="shared" si="17"/>
        <v>413169.09108093311</v>
      </c>
      <c r="X40" s="162">
        <f t="shared" si="18"/>
        <v>21.62571563198038</v>
      </c>
      <c r="Y40" s="192">
        <f t="shared" si="19"/>
        <v>2880073.5182902766</v>
      </c>
      <c r="Z40" s="215">
        <f t="shared" si="20"/>
        <v>11462568.078410845</v>
      </c>
      <c r="AA40" s="177">
        <f t="shared" si="21"/>
        <v>599.96317010889811</v>
      </c>
      <c r="AB40" s="162">
        <f t="shared" si="22"/>
        <v>1043.8546651863078</v>
      </c>
      <c r="AD40" s="36"/>
      <c r="AE40" s="36"/>
      <c r="AF40" s="36"/>
    </row>
    <row r="41" spans="1:32" ht="15" customHeight="1">
      <c r="A41" s="15">
        <v>25</v>
      </c>
      <c r="B41" s="236" t="s">
        <v>17</v>
      </c>
      <c r="C41" s="123">
        <f>Vertetie_ienemumi!I30</f>
        <v>13707336.30609077</v>
      </c>
      <c r="D41" s="80">
        <f>Iedzivotaju_skaits_struktura!C29</f>
        <v>23522</v>
      </c>
      <c r="E41" s="80">
        <f>Iedzivotaju_skaits_struktura!D29</f>
        <v>1114</v>
      </c>
      <c r="F41" s="80">
        <f>Iedzivotaju_skaits_struktura!E29</f>
        <v>2354</v>
      </c>
      <c r="G41" s="80">
        <f>Iedzivotaju_skaits_struktura!F29</f>
        <v>5315</v>
      </c>
      <c r="H41" s="80">
        <v>2412.726772</v>
      </c>
      <c r="I41" s="82">
        <f t="shared" si="3"/>
        <v>582.74535779656367</v>
      </c>
      <c r="J41" s="82">
        <f t="shared" si="23"/>
        <v>41403.244693439992</v>
      </c>
      <c r="K41" s="306">
        <f t="shared" si="5"/>
        <v>331.0691325663804</v>
      </c>
      <c r="L41" s="328">
        <f t="shared" si="6"/>
        <v>8224401.7836544616</v>
      </c>
      <c r="M41" s="80">
        <f t="shared" si="7"/>
        <v>-333.34861330654041</v>
      </c>
      <c r="N41" s="80">
        <f t="shared" si="8"/>
        <v>200.00916798392424</v>
      </c>
      <c r="O41" s="161">
        <f t="shared" si="9"/>
        <v>8281028.5229697591</v>
      </c>
      <c r="P41" s="173">
        <f t="shared" si="10"/>
        <v>16505430.306624221</v>
      </c>
      <c r="Q41" s="188">
        <f t="shared" si="11"/>
        <v>398.65064752375247</v>
      </c>
      <c r="R41" s="173">
        <f t="shared" si="12"/>
        <v>5482934.5224363087</v>
      </c>
      <c r="S41" s="177">
        <f t="shared" si="13"/>
        <v>132.42765302655218</v>
      </c>
      <c r="T41" s="178">
        <f t="shared" si="14"/>
        <v>21988364.829060528</v>
      </c>
      <c r="U41" s="329">
        <f t="shared" si="15"/>
        <v>531.07830055030456</v>
      </c>
      <c r="V41" s="169">
        <f t="shared" si="16"/>
        <v>30932572.041475266</v>
      </c>
      <c r="W41" s="178">
        <f t="shared" si="17"/>
        <v>1063568.5122038526</v>
      </c>
      <c r="X41" s="162">
        <f t="shared" si="18"/>
        <v>25.688047400119981</v>
      </c>
      <c r="Y41" s="192">
        <f t="shared" si="19"/>
        <v>9344597.0351736117</v>
      </c>
      <c r="Z41" s="215">
        <f t="shared" si="20"/>
        <v>23051933.341264382</v>
      </c>
      <c r="AA41" s="177">
        <f t="shared" si="21"/>
        <v>556.76634795042457</v>
      </c>
      <c r="AB41" s="162">
        <f t="shared" si="22"/>
        <v>980.01587200341726</v>
      </c>
      <c r="AD41" s="36"/>
      <c r="AE41" s="36"/>
      <c r="AF41" s="36"/>
    </row>
    <row r="42" spans="1:32" ht="15" customHeight="1">
      <c r="A42" s="15">
        <v>26</v>
      </c>
      <c r="B42" s="236" t="s">
        <v>18</v>
      </c>
      <c r="C42" s="123">
        <f>Vertetie_ienemumi!I31</f>
        <v>23896796.442528013</v>
      </c>
      <c r="D42" s="80">
        <f>Iedzivotaju_skaits_struktura!C30</f>
        <v>29071</v>
      </c>
      <c r="E42" s="80">
        <f>Iedzivotaju_skaits_struktura!D30</f>
        <v>1617</v>
      </c>
      <c r="F42" s="80">
        <f>Iedzivotaju_skaits_struktura!E30</f>
        <v>3185</v>
      </c>
      <c r="G42" s="80">
        <f>Iedzivotaju_skaits_struktura!F30</f>
        <v>6782</v>
      </c>
      <c r="H42" s="80">
        <v>3075.7347199999999</v>
      </c>
      <c r="I42" s="82">
        <f t="shared" si="3"/>
        <v>822.01494418932998</v>
      </c>
      <c r="J42" s="82">
        <f t="shared" si="23"/>
        <v>52931.676774399995</v>
      </c>
      <c r="K42" s="306">
        <f t="shared" si="5"/>
        <v>451.4649430883988</v>
      </c>
      <c r="L42" s="328">
        <f t="shared" si="6"/>
        <v>14338077.865516808</v>
      </c>
      <c r="M42" s="80">
        <f t="shared" si="7"/>
        <v>-212.95280278452202</v>
      </c>
      <c r="N42" s="80">
        <f t="shared" si="8"/>
        <v>127.77168167071321</v>
      </c>
      <c r="O42" s="161">
        <f t="shared" si="9"/>
        <v>6763169.3551157201</v>
      </c>
      <c r="P42" s="173">
        <f t="shared" si="10"/>
        <v>21101247.220632527</v>
      </c>
      <c r="Q42" s="188">
        <f t="shared" si="11"/>
        <v>398.65064752375247</v>
      </c>
      <c r="R42" s="173">
        <f t="shared" si="12"/>
        <v>9558718.5770112053</v>
      </c>
      <c r="S42" s="177">
        <f t="shared" si="13"/>
        <v>180.58597723535951</v>
      </c>
      <c r="T42" s="178">
        <f t="shared" si="14"/>
        <v>30659965.797643732</v>
      </c>
      <c r="U42" s="329">
        <f t="shared" si="15"/>
        <v>579.23662475911192</v>
      </c>
      <c r="V42" s="169">
        <f t="shared" si="16"/>
        <v>33172769.418492112</v>
      </c>
      <c r="W42" s="178">
        <f t="shared" si="17"/>
        <v>1140594.2243923547</v>
      </c>
      <c r="X42" s="162">
        <f t="shared" si="18"/>
        <v>21.548424193204369</v>
      </c>
      <c r="Y42" s="192">
        <f t="shared" si="19"/>
        <v>7903763.5795080746</v>
      </c>
      <c r="Z42" s="215">
        <f t="shared" si="20"/>
        <v>31800560.022036087</v>
      </c>
      <c r="AA42" s="177">
        <f t="shared" si="21"/>
        <v>600.78504895231629</v>
      </c>
      <c r="AB42" s="162">
        <f t="shared" si="22"/>
        <v>1093.8928836997725</v>
      </c>
      <c r="AD42" s="36"/>
      <c r="AE42" s="36"/>
      <c r="AF42" s="36"/>
    </row>
    <row r="43" spans="1:32" ht="15" customHeight="1">
      <c r="A43" s="15">
        <v>27</v>
      </c>
      <c r="B43" s="238" t="s">
        <v>19</v>
      </c>
      <c r="C43" s="123">
        <f>Vertetie_ienemumi!I32</f>
        <v>85867539.618792415</v>
      </c>
      <c r="D43" s="80">
        <f>Iedzivotaju_skaits_struktura!C31</f>
        <v>41170</v>
      </c>
      <c r="E43" s="80">
        <f>Iedzivotaju_skaits_struktura!D31</f>
        <v>4311</v>
      </c>
      <c r="F43" s="80">
        <f>Iedzivotaju_skaits_struktura!E31</f>
        <v>7614</v>
      </c>
      <c r="G43" s="80">
        <f>Iedzivotaju_skaits_struktura!F31</f>
        <v>4101</v>
      </c>
      <c r="H43" s="80">
        <v>347.04148700000002</v>
      </c>
      <c r="I43" s="82">
        <f t="shared" si="3"/>
        <v>2085.6822836723927</v>
      </c>
      <c r="J43" s="82">
        <f t="shared" si="23"/>
        <v>79641.623060240003</v>
      </c>
      <c r="K43" s="307">
        <f t="shared" si="5"/>
        <v>1078.1741546608512</v>
      </c>
      <c r="L43" s="328">
        <f t="shared" si="6"/>
        <v>51520523.771275446</v>
      </c>
      <c r="M43" s="80">
        <f t="shared" si="7"/>
        <v>413.75640878793035</v>
      </c>
      <c r="N43" s="80">
        <f t="shared" si="8"/>
        <v>-248.25384527275821</v>
      </c>
      <c r="O43" s="161">
        <f t="shared" si="9"/>
        <v>-19771339.168468155</v>
      </c>
      <c r="P43" s="173">
        <f t="shared" si="10"/>
        <v>31749184.602807291</v>
      </c>
      <c r="Q43" s="188">
        <f t="shared" si="11"/>
        <v>398.65064752375241</v>
      </c>
      <c r="R43" s="173">
        <f t="shared" si="12"/>
        <v>34347015.847516969</v>
      </c>
      <c r="S43" s="177">
        <f t="shared" si="13"/>
        <v>431.26966186434049</v>
      </c>
      <c r="T43" s="178">
        <f t="shared" si="14"/>
        <v>66096200.45032426</v>
      </c>
      <c r="U43" s="329">
        <f t="shared" si="15"/>
        <v>829.92030938809296</v>
      </c>
      <c r="V43" s="169">
        <f t="shared" si="16"/>
        <v>0</v>
      </c>
      <c r="W43" s="178">
        <f t="shared" si="17"/>
        <v>0</v>
      </c>
      <c r="X43" s="162">
        <f t="shared" si="18"/>
        <v>0</v>
      </c>
      <c r="Y43" s="192">
        <f t="shared" si="19"/>
        <v>-19771339.168468155</v>
      </c>
      <c r="Z43" s="215">
        <f t="shared" si="20"/>
        <v>66096200.45032426</v>
      </c>
      <c r="AA43" s="177">
        <f t="shared" si="21"/>
        <v>829.92030938809296</v>
      </c>
      <c r="AB43" s="162">
        <f t="shared" si="22"/>
        <v>1605.4457238359062</v>
      </c>
      <c r="AD43" s="36"/>
      <c r="AE43" s="36"/>
      <c r="AF43" s="36"/>
    </row>
    <row r="44" spans="1:32" ht="15" customHeight="1">
      <c r="A44" s="15">
        <v>28</v>
      </c>
      <c r="B44" s="238" t="s">
        <v>20</v>
      </c>
      <c r="C44" s="123">
        <f>Vertetie_ienemumi!I33</f>
        <v>73450506.923192441</v>
      </c>
      <c r="D44" s="80">
        <f>Iedzivotaju_skaits_struktura!C32</f>
        <v>61177</v>
      </c>
      <c r="E44" s="80">
        <f>Iedzivotaju_skaits_struktura!D32</f>
        <v>4436</v>
      </c>
      <c r="F44" s="80">
        <f>Iedzivotaju_skaits_struktura!E32</f>
        <v>8348</v>
      </c>
      <c r="G44" s="80">
        <f>Iedzivotaju_skaits_struktura!F32</f>
        <v>12328</v>
      </c>
      <c r="H44" s="80">
        <v>1838.092641</v>
      </c>
      <c r="I44" s="82">
        <f t="shared" si="3"/>
        <v>1200.622896238659</v>
      </c>
      <c r="J44" s="82">
        <f t="shared" si="23"/>
        <v>110688.34081432001</v>
      </c>
      <c r="K44" s="306">
        <f t="shared" si="5"/>
        <v>663.57943738994038</v>
      </c>
      <c r="L44" s="328">
        <f t="shared" si="6"/>
        <v>44070304.153915465</v>
      </c>
      <c r="M44" s="80">
        <f t="shared" si="7"/>
        <v>-0.83830848298043747</v>
      </c>
      <c r="N44" s="80">
        <f t="shared" si="8"/>
        <v>0.50298508978826251</v>
      </c>
      <c r="O44" s="161">
        <f t="shared" si="9"/>
        <v>55674.585043004547</v>
      </c>
      <c r="P44" s="173">
        <f t="shared" si="10"/>
        <v>44125978.738958471</v>
      </c>
      <c r="Q44" s="188">
        <f t="shared" si="11"/>
        <v>398.65064752375247</v>
      </c>
      <c r="R44" s="173">
        <f t="shared" si="12"/>
        <v>29380202.769276977</v>
      </c>
      <c r="S44" s="177">
        <f t="shared" si="13"/>
        <v>265.43177495597615</v>
      </c>
      <c r="T44" s="178">
        <f t="shared" si="14"/>
        <v>73506181.508235455</v>
      </c>
      <c r="U44" s="329">
        <f t="shared" si="15"/>
        <v>664.08242247972873</v>
      </c>
      <c r="V44" s="169">
        <f t="shared" si="16"/>
        <v>45890801.365099221</v>
      </c>
      <c r="W44" s="178">
        <f t="shared" si="17"/>
        <v>1577884.0267882654</v>
      </c>
      <c r="X44" s="162">
        <f t="shared" si="18"/>
        <v>14.255196303241823</v>
      </c>
      <c r="Y44" s="192">
        <f t="shared" si="19"/>
        <v>1633558.6118312699</v>
      </c>
      <c r="Z44" s="215">
        <f t="shared" si="20"/>
        <v>75084065.535023704</v>
      </c>
      <c r="AA44" s="177">
        <f t="shared" si="21"/>
        <v>678.33761878297037</v>
      </c>
      <c r="AB44" s="162">
        <f t="shared" si="22"/>
        <v>1227.3250655478971</v>
      </c>
      <c r="AD44" s="36"/>
      <c r="AE44" s="36"/>
      <c r="AF44" s="36"/>
    </row>
    <row r="45" spans="1:32" ht="15" customHeight="1">
      <c r="A45" s="15">
        <v>29</v>
      </c>
      <c r="B45" s="236" t="s">
        <v>21</v>
      </c>
      <c r="C45" s="123">
        <f>Vertetie_ienemumi!I34</f>
        <v>27399545.323880147</v>
      </c>
      <c r="D45" s="80">
        <f>Iedzivotaju_skaits_struktura!C33</f>
        <v>21663</v>
      </c>
      <c r="E45" s="80">
        <f>Iedzivotaju_skaits_struktura!D33</f>
        <v>1495</v>
      </c>
      <c r="F45" s="80">
        <f>Iedzivotaju_skaits_struktura!E33</f>
        <v>2713</v>
      </c>
      <c r="G45" s="80">
        <f>Iedzivotaju_skaits_struktura!F33</f>
        <v>4135</v>
      </c>
      <c r="H45" s="80">
        <v>308.42339800000002</v>
      </c>
      <c r="I45" s="82">
        <f t="shared" si="3"/>
        <v>1264.8084440696186</v>
      </c>
      <c r="J45" s="82">
        <f t="shared" si="23"/>
        <v>37534.383564960001</v>
      </c>
      <c r="K45" s="306">
        <f t="shared" si="5"/>
        <v>729.9852221220126</v>
      </c>
      <c r="L45" s="328">
        <f t="shared" si="6"/>
        <v>16439727.194328088</v>
      </c>
      <c r="M45" s="80">
        <f t="shared" si="7"/>
        <v>65.567476249091783</v>
      </c>
      <c r="N45" s="80">
        <f t="shared" si="8"/>
        <v>-39.34048574945507</v>
      </c>
      <c r="O45" s="161">
        <f t="shared" si="9"/>
        <v>-1476620.8817518894</v>
      </c>
      <c r="P45" s="173">
        <f t="shared" si="10"/>
        <v>14963106.312576199</v>
      </c>
      <c r="Q45" s="188">
        <f t="shared" si="11"/>
        <v>398.65064752375253</v>
      </c>
      <c r="R45" s="173">
        <f t="shared" si="12"/>
        <v>10959818.129552059</v>
      </c>
      <c r="S45" s="177">
        <f t="shared" si="13"/>
        <v>291.99408884880506</v>
      </c>
      <c r="T45" s="178">
        <f t="shared" si="14"/>
        <v>25922924.442128256</v>
      </c>
      <c r="U45" s="329">
        <f t="shared" si="15"/>
        <v>690.64473637255753</v>
      </c>
      <c r="V45" s="169">
        <f t="shared" si="16"/>
        <v>13069056.946986748</v>
      </c>
      <c r="W45" s="178">
        <f t="shared" si="17"/>
        <v>449359.25258257944</v>
      </c>
      <c r="X45" s="162">
        <f t="shared" si="18"/>
        <v>11.971936392797884</v>
      </c>
      <c r="Y45" s="192">
        <f t="shared" si="19"/>
        <v>-1027261.62916931</v>
      </c>
      <c r="Z45" s="215">
        <f t="shared" si="20"/>
        <v>26372283.694710836</v>
      </c>
      <c r="AA45" s="177">
        <f t="shared" si="21"/>
        <v>702.61667276535547</v>
      </c>
      <c r="AB45" s="162">
        <f t="shared" si="22"/>
        <v>1217.3883439371664</v>
      </c>
      <c r="AD45" s="36"/>
      <c r="AE45" s="36"/>
      <c r="AF45" s="36"/>
    </row>
    <row r="46" spans="1:32" ht="15" customHeight="1">
      <c r="A46" s="15">
        <v>30</v>
      </c>
      <c r="B46" s="238" t="s">
        <v>22</v>
      </c>
      <c r="C46" s="123">
        <f>Vertetie_ienemumi!I35</f>
        <v>11470898.688437795</v>
      </c>
      <c r="D46" s="80">
        <f>Iedzivotaju_skaits_struktura!C34</f>
        <v>16660</v>
      </c>
      <c r="E46" s="80">
        <f>Iedzivotaju_skaits_struktura!D34</f>
        <v>891</v>
      </c>
      <c r="F46" s="80">
        <f>Iedzivotaju_skaits_struktura!E34</f>
        <v>1687</v>
      </c>
      <c r="G46" s="80">
        <f>Iedzivotaju_skaits_struktura!F34</f>
        <v>3887</v>
      </c>
      <c r="H46" s="80">
        <v>1413.3044090000001</v>
      </c>
      <c r="I46" s="82">
        <f t="shared" si="3"/>
        <v>688.5293330394835</v>
      </c>
      <c r="J46" s="82">
        <f t="shared" si="23"/>
        <v>29269.162701679998</v>
      </c>
      <c r="K46" s="306">
        <f t="shared" si="5"/>
        <v>391.91072205763459</v>
      </c>
      <c r="L46" s="328">
        <f t="shared" si="6"/>
        <v>6882539.2130626766</v>
      </c>
      <c r="M46" s="80">
        <f t="shared" si="7"/>
        <v>-272.50702381528623</v>
      </c>
      <c r="N46" s="80">
        <f t="shared" si="8"/>
        <v>163.50421428917173</v>
      </c>
      <c r="O46" s="161">
        <f t="shared" si="9"/>
        <v>4785631.450440119</v>
      </c>
      <c r="P46" s="173">
        <f t="shared" si="10"/>
        <v>11668170.663502796</v>
      </c>
      <c r="Q46" s="188">
        <f t="shared" si="11"/>
        <v>398.65064752375247</v>
      </c>
      <c r="R46" s="173">
        <f t="shared" si="12"/>
        <v>4588359.4753751187</v>
      </c>
      <c r="S46" s="177">
        <f t="shared" si="13"/>
        <v>156.76428882305387</v>
      </c>
      <c r="T46" s="178">
        <f t="shared" si="14"/>
        <v>16256530.138877913</v>
      </c>
      <c r="U46" s="329">
        <f t="shared" si="15"/>
        <v>555.41493634680626</v>
      </c>
      <c r="V46" s="169">
        <f t="shared" si="16"/>
        <v>20086356.065076955</v>
      </c>
      <c r="W46" s="178">
        <f t="shared" si="17"/>
        <v>690638.19869509479</v>
      </c>
      <c r="X46" s="162">
        <f t="shared" si="18"/>
        <v>23.596103712780735</v>
      </c>
      <c r="Y46" s="192">
        <f t="shared" si="19"/>
        <v>5476269.6491352133</v>
      </c>
      <c r="Z46" s="215">
        <f t="shared" si="20"/>
        <v>16947168.337573007</v>
      </c>
      <c r="AA46" s="177">
        <f t="shared" si="21"/>
        <v>579.011040059587</v>
      </c>
      <c r="AB46" s="162">
        <f t="shared" si="22"/>
        <v>1017.2369950524013</v>
      </c>
      <c r="AD46" s="36"/>
      <c r="AE46" s="36"/>
      <c r="AF46" s="36"/>
    </row>
    <row r="47" spans="1:32" ht="15" customHeight="1">
      <c r="A47" s="15">
        <v>31</v>
      </c>
      <c r="B47" s="238" t="s">
        <v>23</v>
      </c>
      <c r="C47" s="123">
        <f>Vertetie_ienemumi!I36</f>
        <v>17367869.821266115</v>
      </c>
      <c r="D47" s="80">
        <f>Iedzivotaju_skaits_struktura!C35</f>
        <v>30051</v>
      </c>
      <c r="E47" s="80">
        <f>Iedzivotaju_skaits_struktura!D35</f>
        <v>1641</v>
      </c>
      <c r="F47" s="80">
        <f>Iedzivotaju_skaits_struktura!E35</f>
        <v>3114</v>
      </c>
      <c r="G47" s="80">
        <f>Iedzivotaju_skaits_struktura!F35</f>
        <v>6199</v>
      </c>
      <c r="H47" s="80">
        <v>2811.3632400000001</v>
      </c>
      <c r="I47" s="82">
        <f t="shared" si="3"/>
        <v>577.94648501767381</v>
      </c>
      <c r="J47" s="82">
        <f t="shared" si="23"/>
        <v>52903.112124800005</v>
      </c>
      <c r="K47" s="306">
        <f t="shared" si="5"/>
        <v>328.29580574191544</v>
      </c>
      <c r="L47" s="328">
        <f t="shared" si="6"/>
        <v>10420721.892759668</v>
      </c>
      <c r="M47" s="80">
        <f t="shared" si="7"/>
        <v>-336.12194013100537</v>
      </c>
      <c r="N47" s="80">
        <f t="shared" si="8"/>
        <v>201.67316407860321</v>
      </c>
      <c r="O47" s="161">
        <f t="shared" si="9"/>
        <v>10669138.011813534</v>
      </c>
      <c r="P47" s="173">
        <f t="shared" si="10"/>
        <v>21089859.904573202</v>
      </c>
      <c r="Q47" s="188">
        <f t="shared" si="11"/>
        <v>398.65064752375247</v>
      </c>
      <c r="R47" s="173">
        <f t="shared" si="12"/>
        <v>6947147.9285064461</v>
      </c>
      <c r="S47" s="177">
        <f t="shared" si="13"/>
        <v>131.31832229676618</v>
      </c>
      <c r="T47" s="178">
        <f t="shared" si="14"/>
        <v>28037007.833079647</v>
      </c>
      <c r="U47" s="329">
        <f t="shared" si="15"/>
        <v>529.96896982051862</v>
      </c>
      <c r="V47" s="169">
        <f t="shared" si="16"/>
        <v>39670898.372818358</v>
      </c>
      <c r="W47" s="178">
        <f t="shared" si="17"/>
        <v>1364022.3096739408</v>
      </c>
      <c r="X47" s="162">
        <f t="shared" si="18"/>
        <v>25.783403941457582</v>
      </c>
      <c r="Y47" s="192">
        <f t="shared" si="19"/>
        <v>12033160.321487475</v>
      </c>
      <c r="Z47" s="215">
        <f t="shared" si="20"/>
        <v>29401030.14275359</v>
      </c>
      <c r="AA47" s="177">
        <f t="shared" si="21"/>
        <v>555.75237376197629</v>
      </c>
      <c r="AB47" s="162">
        <f t="shared" si="22"/>
        <v>978.37110720953012</v>
      </c>
      <c r="AD47" s="36"/>
      <c r="AE47" s="36"/>
      <c r="AF47" s="36"/>
    </row>
    <row r="48" spans="1:32" ht="15" customHeight="1">
      <c r="A48" s="15">
        <v>32</v>
      </c>
      <c r="B48" s="238" t="s">
        <v>24</v>
      </c>
      <c r="C48" s="123">
        <f>Vertetie_ienemumi!I37</f>
        <v>62717241.429301538</v>
      </c>
      <c r="D48" s="80">
        <f>Iedzivotaju_skaits_struktura!C36</f>
        <v>38219</v>
      </c>
      <c r="E48" s="80">
        <f>Iedzivotaju_skaits_struktura!D36</f>
        <v>3334</v>
      </c>
      <c r="F48" s="80">
        <f>Iedzivotaju_skaits_struktura!E36</f>
        <v>5687</v>
      </c>
      <c r="G48" s="80">
        <f>Iedzivotaju_skaits_struktura!F36</f>
        <v>5517</v>
      </c>
      <c r="H48" s="80">
        <v>535.707314</v>
      </c>
      <c r="I48" s="82">
        <f t="shared" si="3"/>
        <v>1640.9964004631606</v>
      </c>
      <c r="J48" s="82">
        <f t="shared" si="23"/>
        <v>69457.03511728</v>
      </c>
      <c r="K48" s="306">
        <f t="shared" si="5"/>
        <v>902.96456396968074</v>
      </c>
      <c r="L48" s="328">
        <f t="shared" si="6"/>
        <v>37630344.857580923</v>
      </c>
      <c r="M48" s="80">
        <f t="shared" si="7"/>
        <v>238.54681809675992</v>
      </c>
      <c r="N48" s="80">
        <f t="shared" si="8"/>
        <v>-143.12809085805594</v>
      </c>
      <c r="O48" s="161">
        <f t="shared" si="9"/>
        <v>-9941252.8329972345</v>
      </c>
      <c r="P48" s="173">
        <f t="shared" si="10"/>
        <v>27689092.02458369</v>
      </c>
      <c r="Q48" s="188">
        <f t="shared" si="11"/>
        <v>398.65064752375253</v>
      </c>
      <c r="R48" s="173">
        <f t="shared" si="12"/>
        <v>25086896.571720615</v>
      </c>
      <c r="S48" s="177">
        <f t="shared" si="13"/>
        <v>361.18582558787227</v>
      </c>
      <c r="T48" s="178">
        <f t="shared" si="14"/>
        <v>52775988.596304305</v>
      </c>
      <c r="U48" s="329">
        <f t="shared" si="15"/>
        <v>759.83647311162485</v>
      </c>
      <c r="V48" s="169">
        <f t="shared" si="16"/>
        <v>12169538.693520879</v>
      </c>
      <c r="W48" s="178">
        <f t="shared" si="17"/>
        <v>418430.71261971659</v>
      </c>
      <c r="X48" s="162">
        <f t="shared" si="18"/>
        <v>6.0243100200459967</v>
      </c>
      <c r="Y48" s="192">
        <f t="shared" si="19"/>
        <v>-9522822.1203775182</v>
      </c>
      <c r="Z48" s="215">
        <f t="shared" si="20"/>
        <v>53194419.308924019</v>
      </c>
      <c r="AA48" s="177">
        <f t="shared" si="21"/>
        <v>765.86078313167081</v>
      </c>
      <c r="AB48" s="162">
        <f t="shared" si="22"/>
        <v>1391.8317933207049</v>
      </c>
      <c r="AD48" s="36"/>
      <c r="AE48" s="36"/>
      <c r="AF48" s="36"/>
    </row>
    <row r="49" spans="1:32" ht="15" customHeight="1">
      <c r="A49" s="15">
        <v>33</v>
      </c>
      <c r="B49" s="238" t="s">
        <v>25</v>
      </c>
      <c r="C49" s="123">
        <f>Vertetie_ienemumi!I38</f>
        <v>32324481.745237004</v>
      </c>
      <c r="D49" s="80">
        <f>Iedzivotaju_skaits_struktura!C37</f>
        <v>24892</v>
      </c>
      <c r="E49" s="80">
        <f>Iedzivotaju_skaits_struktura!D37</f>
        <v>1864</v>
      </c>
      <c r="F49" s="80">
        <f>Iedzivotaju_skaits_struktura!E37</f>
        <v>3395</v>
      </c>
      <c r="G49" s="80">
        <f>Iedzivotaju_skaits_struktura!F37</f>
        <v>4434</v>
      </c>
      <c r="H49" s="80">
        <v>122.71631600000001</v>
      </c>
      <c r="I49" s="82">
        <f t="shared" si="3"/>
        <v>1298.5891750456774</v>
      </c>
      <c r="J49" s="82">
        <f t="shared" si="23"/>
        <v>43789.148800319992</v>
      </c>
      <c r="K49" s="306">
        <f t="shared" si="5"/>
        <v>738.18474738199961</v>
      </c>
      <c r="L49" s="328">
        <f t="shared" si="6"/>
        <v>19394689.0471422</v>
      </c>
      <c r="M49" s="80">
        <f t="shared" si="7"/>
        <v>73.767001509078796</v>
      </c>
      <c r="N49" s="80">
        <f t="shared" si="8"/>
        <v>-44.260200905447277</v>
      </c>
      <c r="O49" s="161">
        <f t="shared" si="9"/>
        <v>-1938116.5233806884</v>
      </c>
      <c r="P49" s="173">
        <f t="shared" si="10"/>
        <v>17456572.523761511</v>
      </c>
      <c r="Q49" s="188">
        <f t="shared" si="11"/>
        <v>398.65064752375241</v>
      </c>
      <c r="R49" s="173">
        <f t="shared" si="12"/>
        <v>12929792.698094802</v>
      </c>
      <c r="S49" s="177">
        <f t="shared" si="13"/>
        <v>295.27389895279987</v>
      </c>
      <c r="T49" s="178">
        <f t="shared" si="14"/>
        <v>30386365.221856311</v>
      </c>
      <c r="U49" s="329">
        <f t="shared" si="15"/>
        <v>693.92454647655222</v>
      </c>
      <c r="V49" s="169">
        <f t="shared" si="16"/>
        <v>14887846.745866228</v>
      </c>
      <c r="W49" s="178">
        <f t="shared" si="17"/>
        <v>511895.51881391916</v>
      </c>
      <c r="X49" s="162">
        <f t="shared" si="18"/>
        <v>11.690008434468094</v>
      </c>
      <c r="Y49" s="192">
        <f t="shared" si="19"/>
        <v>-1426221.0045667691</v>
      </c>
      <c r="Z49" s="215">
        <f t="shared" si="20"/>
        <v>30898260.740670234</v>
      </c>
      <c r="AA49" s="177">
        <f t="shared" si="21"/>
        <v>705.61455491102038</v>
      </c>
      <c r="AB49" s="162">
        <f t="shared" si="22"/>
        <v>1241.29281458582</v>
      </c>
      <c r="AD49" s="36"/>
      <c r="AE49" s="36"/>
      <c r="AF49" s="36"/>
    </row>
    <row r="50" spans="1:32" ht="15" customHeight="1">
      <c r="A50" s="15">
        <v>34</v>
      </c>
      <c r="B50" s="238" t="s">
        <v>26</v>
      </c>
      <c r="C50" s="123">
        <f>Vertetie_ienemumi!I39</f>
        <v>25179932.8123083</v>
      </c>
      <c r="D50" s="80">
        <f>Iedzivotaju_skaits_struktura!C38</f>
        <v>28670</v>
      </c>
      <c r="E50" s="80">
        <f>Iedzivotaju_skaits_struktura!D38</f>
        <v>1837</v>
      </c>
      <c r="F50" s="80">
        <f>Iedzivotaju_skaits_struktura!E38</f>
        <v>3400</v>
      </c>
      <c r="G50" s="80">
        <f>Iedzivotaju_skaits_struktura!F38</f>
        <v>6112</v>
      </c>
      <c r="H50" s="80">
        <v>2178.180906</v>
      </c>
      <c r="I50" s="82">
        <f t="shared" si="3"/>
        <v>878.26762512411233</v>
      </c>
      <c r="J50" s="82">
        <f t="shared" si="23"/>
        <v>51886.29497712</v>
      </c>
      <c r="K50" s="306">
        <f t="shared" si="5"/>
        <v>485.29063066483644</v>
      </c>
      <c r="L50" s="328">
        <f t="shared" si="6"/>
        <v>15107959.68738498</v>
      </c>
      <c r="M50" s="80">
        <f t="shared" si="7"/>
        <v>-179.12711520808438</v>
      </c>
      <c r="N50" s="80">
        <f t="shared" si="8"/>
        <v>107.47626912485062</v>
      </c>
      <c r="O50" s="161">
        <f t="shared" si="9"/>
        <v>5576545.4028523341</v>
      </c>
      <c r="P50" s="173">
        <f t="shared" si="10"/>
        <v>20684505.090237312</v>
      </c>
      <c r="Q50" s="188">
        <f t="shared" si="11"/>
        <v>398.65064752375247</v>
      </c>
      <c r="R50" s="173">
        <f t="shared" si="12"/>
        <v>10071973.12492332</v>
      </c>
      <c r="S50" s="177">
        <f t="shared" si="13"/>
        <v>194.11625226593458</v>
      </c>
      <c r="T50" s="178">
        <f t="shared" si="14"/>
        <v>30756478.215160631</v>
      </c>
      <c r="U50" s="329">
        <f t="shared" si="15"/>
        <v>592.76689978968705</v>
      </c>
      <c r="V50" s="169">
        <f t="shared" si="16"/>
        <v>30762529.413131621</v>
      </c>
      <c r="W50" s="178">
        <f t="shared" si="17"/>
        <v>1057721.8601699967</v>
      </c>
      <c r="X50" s="162">
        <f t="shared" si="18"/>
        <v>20.385380390648709</v>
      </c>
      <c r="Y50" s="192">
        <f t="shared" si="19"/>
        <v>6634267.2630223306</v>
      </c>
      <c r="Z50" s="215">
        <f t="shared" si="20"/>
        <v>31814200.07533063</v>
      </c>
      <c r="AA50" s="177">
        <f t="shared" si="21"/>
        <v>613.15228018033577</v>
      </c>
      <c r="AB50" s="162">
        <f t="shared" si="22"/>
        <v>1109.6686458085326</v>
      </c>
      <c r="AD50" s="36"/>
      <c r="AE50" s="36"/>
      <c r="AF50" s="36"/>
    </row>
    <row r="51" spans="1:32" ht="15" customHeight="1">
      <c r="A51" s="15">
        <v>35</v>
      </c>
      <c r="B51" s="238" t="s">
        <v>27</v>
      </c>
      <c r="C51" s="123">
        <f>Vertetie_ienemumi!I40</f>
        <v>15202804.762304243</v>
      </c>
      <c r="D51" s="80">
        <f>Iedzivotaju_skaits_struktura!C39</f>
        <v>10691</v>
      </c>
      <c r="E51" s="80">
        <f>Iedzivotaju_skaits_struktura!D39</f>
        <v>596</v>
      </c>
      <c r="F51" s="80">
        <f>Iedzivotaju_skaits_struktura!E39</f>
        <v>1110</v>
      </c>
      <c r="G51" s="80">
        <f>Iedzivotaju_skaits_struktura!F39</f>
        <v>2268</v>
      </c>
      <c r="H51" s="80">
        <v>277.57975599999997</v>
      </c>
      <c r="I51" s="82">
        <f t="shared" si="3"/>
        <v>1422.0189657005185</v>
      </c>
      <c r="J51" s="82">
        <f t="shared" si="23"/>
        <v>17804.48122912</v>
      </c>
      <c r="K51" s="306">
        <f t="shared" si="5"/>
        <v>853.87518831154694</v>
      </c>
      <c r="L51" s="328">
        <f t="shared" si="6"/>
        <v>9121682.8573825452</v>
      </c>
      <c r="M51" s="80">
        <f t="shared" si="7"/>
        <v>189.45744243862612</v>
      </c>
      <c r="N51" s="80">
        <f t="shared" si="8"/>
        <v>-113.67446546317566</v>
      </c>
      <c r="O51" s="161">
        <f t="shared" si="9"/>
        <v>-2023914.8865693607</v>
      </c>
      <c r="P51" s="173">
        <f t="shared" si="10"/>
        <v>7097767.970813185</v>
      </c>
      <c r="Q51" s="188">
        <f t="shared" si="11"/>
        <v>398.65064752375253</v>
      </c>
      <c r="R51" s="173">
        <f t="shared" si="12"/>
        <v>6081121.9049216975</v>
      </c>
      <c r="S51" s="177">
        <f t="shared" si="13"/>
        <v>341.55007532461883</v>
      </c>
      <c r="T51" s="178">
        <f t="shared" si="14"/>
        <v>13178889.875734882</v>
      </c>
      <c r="U51" s="329">
        <f t="shared" si="15"/>
        <v>740.20072284837136</v>
      </c>
      <c r="V51" s="169">
        <f t="shared" si="16"/>
        <v>3993526.7360772057</v>
      </c>
      <c r="W51" s="178">
        <f t="shared" si="17"/>
        <v>137311.2227279685</v>
      </c>
      <c r="X51" s="162">
        <f t="shared" si="18"/>
        <v>7.7121720628057417</v>
      </c>
      <c r="Y51" s="192">
        <f t="shared" si="19"/>
        <v>-1886603.6638413921</v>
      </c>
      <c r="Z51" s="215">
        <f t="shared" si="20"/>
        <v>13316201.09846285</v>
      </c>
      <c r="AA51" s="177">
        <f t="shared" si="21"/>
        <v>747.91289491117698</v>
      </c>
      <c r="AB51" s="162">
        <f t="shared" si="22"/>
        <v>1245.5524364851603</v>
      </c>
      <c r="AD51" s="36"/>
      <c r="AE51" s="36"/>
      <c r="AF51" s="36"/>
    </row>
    <row r="52" spans="1:32" ht="15" customHeight="1">
      <c r="A52" s="15">
        <v>36</v>
      </c>
      <c r="B52" s="238" t="s">
        <v>28</v>
      </c>
      <c r="C52" s="123">
        <f>Vertetie_ienemumi!I41</f>
        <v>40076265.392221704</v>
      </c>
      <c r="D52" s="80">
        <f>Iedzivotaju_skaits_struktura!C40</f>
        <v>33144</v>
      </c>
      <c r="E52" s="80">
        <f>Iedzivotaju_skaits_struktura!D40</f>
        <v>2722</v>
      </c>
      <c r="F52" s="80">
        <f>Iedzivotaju_skaits_struktura!E40</f>
        <v>4781</v>
      </c>
      <c r="G52" s="80">
        <f>Iedzivotaju_skaits_struktura!F40</f>
        <v>5956</v>
      </c>
      <c r="H52" s="80">
        <v>1029.1424280000001</v>
      </c>
      <c r="I52" s="82">
        <f t="shared" si="3"/>
        <v>1209.1559676629768</v>
      </c>
      <c r="J52" s="82">
        <f t="shared" si="23"/>
        <v>61071.276490559998</v>
      </c>
      <c r="K52" s="306">
        <f t="shared" si="5"/>
        <v>656.22118441255168</v>
      </c>
      <c r="L52" s="328">
        <f t="shared" si="6"/>
        <v>24045759.235333022</v>
      </c>
      <c r="M52" s="80">
        <f t="shared" si="7"/>
        <v>-8.1965614603691392</v>
      </c>
      <c r="N52" s="80">
        <f t="shared" si="8"/>
        <v>4.917936876221483</v>
      </c>
      <c r="O52" s="161">
        <f t="shared" si="9"/>
        <v>300344.68273084314</v>
      </c>
      <c r="P52" s="173">
        <f t="shared" si="10"/>
        <v>24346103.918063864</v>
      </c>
      <c r="Q52" s="188">
        <f t="shared" si="11"/>
        <v>398.65064752375247</v>
      </c>
      <c r="R52" s="173">
        <f t="shared" si="12"/>
        <v>16030506.156888682</v>
      </c>
      <c r="S52" s="177">
        <f t="shared" si="13"/>
        <v>262.48847376502067</v>
      </c>
      <c r="T52" s="178">
        <f t="shared" si="14"/>
        <v>40376610.074952543</v>
      </c>
      <c r="U52" s="329">
        <f t="shared" si="15"/>
        <v>661.13912128877314</v>
      </c>
      <c r="V52" s="169">
        <f t="shared" si="16"/>
        <v>25769206.512046937</v>
      </c>
      <c r="W52" s="178">
        <f t="shared" si="17"/>
        <v>886034.1970251645</v>
      </c>
      <c r="X52" s="162">
        <f t="shared" si="18"/>
        <v>14.508198418975603</v>
      </c>
      <c r="Y52" s="192">
        <f t="shared" si="19"/>
        <v>1186378.8797560076</v>
      </c>
      <c r="Z52" s="215">
        <f t="shared" si="20"/>
        <v>41262644.271977715</v>
      </c>
      <c r="AA52" s="177">
        <f t="shared" si="21"/>
        <v>675.64731970774881</v>
      </c>
      <c r="AB52" s="162">
        <f t="shared" si="22"/>
        <v>1244.9506478390574</v>
      </c>
      <c r="AD52" s="36"/>
      <c r="AE52" s="36"/>
      <c r="AF52" s="36"/>
    </row>
    <row r="53" spans="1:32" ht="15" customHeight="1">
      <c r="A53" s="15">
        <v>37</v>
      </c>
      <c r="B53" s="236" t="s">
        <v>29</v>
      </c>
      <c r="C53" s="123">
        <f>Vertetie_ienemumi!I42</f>
        <v>16586603.239232168</v>
      </c>
      <c r="D53" s="80">
        <f>Iedzivotaju_skaits_struktura!C41</f>
        <v>18621</v>
      </c>
      <c r="E53" s="80">
        <f>Iedzivotaju_skaits_struktura!D41</f>
        <v>1272</v>
      </c>
      <c r="F53" s="80">
        <f>Iedzivotaju_skaits_struktura!E41</f>
        <v>2238</v>
      </c>
      <c r="G53" s="80">
        <f>Iedzivotaju_skaits_struktura!F41</f>
        <v>3927</v>
      </c>
      <c r="H53" s="80">
        <v>1800.618784</v>
      </c>
      <c r="I53" s="82">
        <f t="shared" si="3"/>
        <v>890.74718002428267</v>
      </c>
      <c r="J53" s="82">
        <f t="shared" si="23"/>
        <v>34536.28055168</v>
      </c>
      <c r="K53" s="306">
        <f t="shared" si="5"/>
        <v>480.26605570371186</v>
      </c>
      <c r="L53" s="328">
        <f t="shared" si="6"/>
        <v>9951961.9435393009</v>
      </c>
      <c r="M53" s="80">
        <f t="shared" si="7"/>
        <v>-184.15169016920896</v>
      </c>
      <c r="N53" s="80">
        <f t="shared" si="8"/>
        <v>110.49101410152538</v>
      </c>
      <c r="O53" s="161">
        <f t="shared" si="9"/>
        <v>3815948.6614499115</v>
      </c>
      <c r="P53" s="173">
        <f t="shared" si="10"/>
        <v>13767910.604989212</v>
      </c>
      <c r="Q53" s="188">
        <f t="shared" si="11"/>
        <v>398.65064752375247</v>
      </c>
      <c r="R53" s="173">
        <f t="shared" si="12"/>
        <v>6634641.2956928676</v>
      </c>
      <c r="S53" s="177">
        <f t="shared" si="13"/>
        <v>192.10642228148475</v>
      </c>
      <c r="T53" s="178">
        <f t="shared" si="14"/>
        <v>20402551.900682081</v>
      </c>
      <c r="U53" s="329">
        <f t="shared" si="15"/>
        <v>590.75706980523728</v>
      </c>
      <c r="V53" s="169">
        <f t="shared" si="16"/>
        <v>20649521.849705413</v>
      </c>
      <c r="W53" s="178">
        <f t="shared" si="17"/>
        <v>710001.7807107867</v>
      </c>
      <c r="X53" s="162">
        <f t="shared" si="18"/>
        <v>20.558142607405042</v>
      </c>
      <c r="Y53" s="192">
        <f t="shared" si="19"/>
        <v>4525950.4421606986</v>
      </c>
      <c r="Z53" s="215">
        <f t="shared" si="20"/>
        <v>21112553.681392867</v>
      </c>
      <c r="AA53" s="177">
        <f t="shared" si="21"/>
        <v>611.31521241264227</v>
      </c>
      <c r="AB53" s="162">
        <f t="shared" si="22"/>
        <v>1133.8034306102179</v>
      </c>
      <c r="AD53" s="36"/>
      <c r="AE53" s="36"/>
      <c r="AF53" s="36"/>
    </row>
    <row r="54" spans="1:32" ht="15" customHeight="1">
      <c r="A54" s="15">
        <v>38</v>
      </c>
      <c r="B54" s="236" t="s">
        <v>30</v>
      </c>
      <c r="C54" s="123">
        <f>Vertetie_ienemumi!I43</f>
        <v>30347241.616296209</v>
      </c>
      <c r="D54" s="80">
        <f>Iedzivotaju_skaits_struktura!C42</f>
        <v>37191</v>
      </c>
      <c r="E54" s="80">
        <f>Iedzivotaju_skaits_struktura!D42</f>
        <v>2362</v>
      </c>
      <c r="F54" s="80">
        <f>Iedzivotaju_skaits_struktura!E42</f>
        <v>4246</v>
      </c>
      <c r="G54" s="80">
        <f>Iedzivotaju_skaits_struktura!F42</f>
        <v>8389</v>
      </c>
      <c r="H54" s="80">
        <v>2749.0829349999999</v>
      </c>
      <c r="I54" s="82">
        <f t="shared" si="3"/>
        <v>815.98348031233922</v>
      </c>
      <c r="J54" s="82">
        <f t="shared" si="23"/>
        <v>66946.506061199994</v>
      </c>
      <c r="K54" s="306">
        <f t="shared" si="5"/>
        <v>453.30583180179553</v>
      </c>
      <c r="L54" s="328">
        <f t="shared" si="6"/>
        <v>18208344.969777726</v>
      </c>
      <c r="M54" s="80">
        <f t="shared" si="7"/>
        <v>-211.11191407112528</v>
      </c>
      <c r="N54" s="80">
        <f t="shared" si="8"/>
        <v>126.66714844267517</v>
      </c>
      <c r="O54" s="161">
        <f t="shared" si="9"/>
        <v>8479923.0209724735</v>
      </c>
      <c r="P54" s="173">
        <f t="shared" si="10"/>
        <v>26688267.990750201</v>
      </c>
      <c r="Q54" s="188">
        <f t="shared" si="11"/>
        <v>398.65064752375253</v>
      </c>
      <c r="R54" s="173">
        <f t="shared" si="12"/>
        <v>12138896.646518484</v>
      </c>
      <c r="S54" s="177">
        <f t="shared" si="13"/>
        <v>181.32233272071821</v>
      </c>
      <c r="T54" s="178">
        <f t="shared" si="14"/>
        <v>38827164.637268685</v>
      </c>
      <c r="U54" s="329">
        <f t="shared" si="15"/>
        <v>579.9729802444707</v>
      </c>
      <c r="V54" s="169">
        <f t="shared" si="16"/>
        <v>41832750.96373564</v>
      </c>
      <c r="W54" s="178">
        <f t="shared" si="17"/>
        <v>1438354.2579077638</v>
      </c>
      <c r="X54" s="162">
        <f t="shared" si="18"/>
        <v>21.485128090073498</v>
      </c>
      <c r="Y54" s="192">
        <f t="shared" si="19"/>
        <v>9918277.2788802367</v>
      </c>
      <c r="Z54" s="215">
        <f t="shared" si="20"/>
        <v>40265518.895176448</v>
      </c>
      <c r="AA54" s="177">
        <f t="shared" si="21"/>
        <v>601.45810833454425</v>
      </c>
      <c r="AB54" s="162">
        <f t="shared" si="22"/>
        <v>1082.668357806363</v>
      </c>
      <c r="AD54" s="36"/>
      <c r="AE54" s="36"/>
      <c r="AF54" s="36"/>
    </row>
    <row r="55" spans="1:32" ht="15" customHeight="1">
      <c r="A55" s="15">
        <v>39</v>
      </c>
      <c r="B55" s="236" t="s">
        <v>31</v>
      </c>
      <c r="C55" s="123">
        <f>Vertetie_ienemumi!I44</f>
        <v>45158456.722171038</v>
      </c>
      <c r="D55" s="80">
        <f>Iedzivotaju_skaits_struktura!C43</f>
        <v>46582</v>
      </c>
      <c r="E55" s="80">
        <f>Iedzivotaju_skaits_struktura!D43</f>
        <v>3132</v>
      </c>
      <c r="F55" s="80">
        <f>Iedzivotaju_skaits_struktura!E43</f>
        <v>5836</v>
      </c>
      <c r="G55" s="80">
        <f>Iedzivotaju_skaits_struktura!F43</f>
        <v>9600</v>
      </c>
      <c r="H55" s="80">
        <v>2448.489971</v>
      </c>
      <c r="I55" s="82">
        <f t="shared" si="3"/>
        <v>969.44005672085871</v>
      </c>
      <c r="J55" s="82">
        <f t="shared" si="23"/>
        <v>83761.944755919991</v>
      </c>
      <c r="K55" s="306">
        <f t="shared" si="5"/>
        <v>539.1285607534727</v>
      </c>
      <c r="L55" s="328">
        <f t="shared" si="6"/>
        <v>27095074.033302624</v>
      </c>
      <c r="M55" s="80">
        <f t="shared" si="7"/>
        <v>-125.28918511944812</v>
      </c>
      <c r="N55" s="80">
        <f t="shared" si="8"/>
        <v>75.173511071668869</v>
      </c>
      <c r="O55" s="161">
        <f t="shared" si="9"/>
        <v>6296679.4814936677</v>
      </c>
      <c r="P55" s="173">
        <f t="shared" si="10"/>
        <v>33391753.514796291</v>
      </c>
      <c r="Q55" s="188">
        <f t="shared" si="11"/>
        <v>398.65064752375253</v>
      </c>
      <c r="R55" s="173">
        <f t="shared" si="12"/>
        <v>18063382.688868415</v>
      </c>
      <c r="S55" s="177">
        <f t="shared" si="13"/>
        <v>215.65142430138908</v>
      </c>
      <c r="T55" s="178">
        <f t="shared" si="14"/>
        <v>51455136.203664705</v>
      </c>
      <c r="U55" s="329">
        <f t="shared" si="15"/>
        <v>614.30207182514164</v>
      </c>
      <c r="V55" s="169">
        <f t="shared" si="16"/>
        <v>45151507.257791914</v>
      </c>
      <c r="W55" s="178">
        <f t="shared" si="17"/>
        <v>1552464.5455781149</v>
      </c>
      <c r="X55" s="162">
        <f t="shared" si="18"/>
        <v>18.534246668961114</v>
      </c>
      <c r="Y55" s="192">
        <f t="shared" si="19"/>
        <v>7849144.0270717824</v>
      </c>
      <c r="Z55" s="215">
        <f t="shared" si="20"/>
        <v>53007600.74924282</v>
      </c>
      <c r="AA55" s="177">
        <f t="shared" si="21"/>
        <v>632.83631849410267</v>
      </c>
      <c r="AB55" s="162">
        <f t="shared" si="22"/>
        <v>1137.9417103010351</v>
      </c>
      <c r="AD55" s="36"/>
      <c r="AE55" s="36"/>
      <c r="AF55" s="36"/>
    </row>
    <row r="56" spans="1:32" ht="15" customHeight="1">
      <c r="A56" s="15">
        <v>40</v>
      </c>
      <c r="B56" s="236" t="s">
        <v>32</v>
      </c>
      <c r="C56" s="123">
        <f>Vertetie_ienemumi!I45</f>
        <v>7168169.8003326496</v>
      </c>
      <c r="D56" s="80">
        <f>Iedzivotaju_skaits_struktura!C44</f>
        <v>8395</v>
      </c>
      <c r="E56" s="80">
        <f>Iedzivotaju_skaits_struktura!D44</f>
        <v>494</v>
      </c>
      <c r="F56" s="80">
        <f>Iedzivotaju_skaits_struktura!E44</f>
        <v>937</v>
      </c>
      <c r="G56" s="80">
        <f>Iedzivotaju_skaits_struktura!F44</f>
        <v>2152</v>
      </c>
      <c r="H56" s="80">
        <v>908.40743399999997</v>
      </c>
      <c r="I56" s="82">
        <f t="shared" si="3"/>
        <v>853.86179872932098</v>
      </c>
      <c r="J56" s="82">
        <f t="shared" si="23"/>
        <v>15578.839299679998</v>
      </c>
      <c r="K56" s="121">
        <f t="shared" si="5"/>
        <v>460.1221992501001</v>
      </c>
      <c r="L56" s="328">
        <f t="shared" si="6"/>
        <v>4300901.8801995898</v>
      </c>
      <c r="M56" s="80">
        <f t="shared" si="7"/>
        <v>-204.29554662282072</v>
      </c>
      <c r="N56" s="80">
        <f t="shared" si="8"/>
        <v>122.57732797369243</v>
      </c>
      <c r="O56" s="161">
        <f t="shared" si="9"/>
        <v>1909612.4942863239</v>
      </c>
      <c r="P56" s="173">
        <f t="shared" si="10"/>
        <v>6210514.3744859137</v>
      </c>
      <c r="Q56" s="188">
        <f t="shared" si="11"/>
        <v>398.65064752375247</v>
      </c>
      <c r="R56" s="173">
        <f t="shared" si="12"/>
        <v>2867267.9201330598</v>
      </c>
      <c r="S56" s="177">
        <f t="shared" si="13"/>
        <v>184.04887970004003</v>
      </c>
      <c r="T56" s="178">
        <f t="shared" si="14"/>
        <v>9077782.2946189735</v>
      </c>
      <c r="U56" s="329">
        <f t="shared" si="15"/>
        <v>582.69952722379253</v>
      </c>
      <c r="V56" s="169">
        <f t="shared" si="16"/>
        <v>9628532.0921970792</v>
      </c>
      <c r="W56" s="178">
        <f t="shared" si="17"/>
        <v>331062.14181847556</v>
      </c>
      <c r="X56" s="162">
        <f t="shared" si="18"/>
        <v>21.250757867774901</v>
      </c>
      <c r="Y56" s="192">
        <f t="shared" si="19"/>
        <v>2240674.6361047993</v>
      </c>
      <c r="Z56" s="215">
        <f t="shared" si="20"/>
        <v>9408844.4364374485</v>
      </c>
      <c r="AA56" s="177">
        <f t="shared" si="21"/>
        <v>603.95028509156737</v>
      </c>
      <c r="AB56" s="162">
        <f t="shared" si="22"/>
        <v>1120.7676517495472</v>
      </c>
      <c r="AD56" s="36"/>
      <c r="AE56" s="36"/>
      <c r="AF56" s="36"/>
    </row>
    <row r="57" spans="1:32" ht="15" customHeight="1">
      <c r="A57" s="15">
        <v>41</v>
      </c>
      <c r="B57" s="236" t="s">
        <v>82</v>
      </c>
      <c r="C57" s="123">
        <f>Vertetie_ienemumi!I46</f>
        <v>52830730.022260532</v>
      </c>
      <c r="D57" s="80">
        <f>Iedzivotaju_skaits_struktura!C45</f>
        <v>53486</v>
      </c>
      <c r="E57" s="80">
        <f>Iedzivotaju_skaits_struktura!D45</f>
        <v>3751</v>
      </c>
      <c r="F57" s="80">
        <f>Iedzivotaju_skaits_struktura!E45</f>
        <v>6640</v>
      </c>
      <c r="G57" s="80">
        <f>Iedzivotaju_skaits_struktura!F45</f>
        <v>11471</v>
      </c>
      <c r="H57" s="80">
        <v>2946.0522390000001</v>
      </c>
      <c r="I57" s="82">
        <f t="shared" si="3"/>
        <v>987.74875710018568</v>
      </c>
      <c r="J57" s="82">
        <f t="shared" si="23"/>
        <v>96876.279403279987</v>
      </c>
      <c r="K57" s="306">
        <f t="shared" si="5"/>
        <v>545.34226900204237</v>
      </c>
      <c r="L57" s="328">
        <f t="shared" si="6"/>
        <v>31698438.013356317</v>
      </c>
      <c r="M57" s="80">
        <f t="shared" si="7"/>
        <v>-119.07547687087845</v>
      </c>
      <c r="N57" s="80">
        <f t="shared" si="8"/>
        <v>71.445286122527065</v>
      </c>
      <c r="O57" s="161">
        <f t="shared" si="9"/>
        <v>6921353.5004532142</v>
      </c>
      <c r="P57" s="173">
        <f t="shared" si="10"/>
        <v>38619791.513809532</v>
      </c>
      <c r="Q57" s="188">
        <f t="shared" si="11"/>
        <v>398.65064752375247</v>
      </c>
      <c r="R57" s="173">
        <f t="shared" si="12"/>
        <v>21132292.008904215</v>
      </c>
      <c r="S57" s="177">
        <f t="shared" si="13"/>
        <v>218.13690760081698</v>
      </c>
      <c r="T57" s="178">
        <f t="shared" si="14"/>
        <v>59752083.522713751</v>
      </c>
      <c r="U57" s="329">
        <f t="shared" si="15"/>
        <v>616.78755512456951</v>
      </c>
      <c r="V57" s="169">
        <f t="shared" si="16"/>
        <v>51618770.630059294</v>
      </c>
      <c r="W57" s="178">
        <f t="shared" si="17"/>
        <v>1774831.3656941454</v>
      </c>
      <c r="X57" s="162">
        <f t="shared" si="18"/>
        <v>18.320597948501046</v>
      </c>
      <c r="Y57" s="192">
        <f t="shared" si="19"/>
        <v>8696184.8661473598</v>
      </c>
      <c r="Z57" s="215">
        <f t="shared" si="20"/>
        <v>61526914.888407893</v>
      </c>
      <c r="AA57" s="177">
        <f t="shared" si="21"/>
        <v>635.10815307307053</v>
      </c>
      <c r="AB57" s="162">
        <f t="shared" si="22"/>
        <v>1150.3368150246399</v>
      </c>
      <c r="AD57" s="36"/>
      <c r="AE57" s="36"/>
      <c r="AF57" s="36"/>
    </row>
    <row r="58" spans="1:32" ht="15" customHeight="1">
      <c r="A58" s="15">
        <v>42</v>
      </c>
      <c r="B58" s="236" t="s">
        <v>33</v>
      </c>
      <c r="C58" s="123">
        <f>Vertetie_ienemumi!I47</f>
        <v>2067601.2400405318</v>
      </c>
      <c r="D58" s="80">
        <f>Iedzivotaju_skaits_struktura!C46</f>
        <v>3007</v>
      </c>
      <c r="E58" s="80">
        <f>Iedzivotaju_skaits_struktura!D46</f>
        <v>143</v>
      </c>
      <c r="F58" s="80">
        <f>Iedzivotaju_skaits_struktura!E46</f>
        <v>301</v>
      </c>
      <c r="G58" s="80">
        <f>Iedzivotaju_skaits_struktura!F46</f>
        <v>712</v>
      </c>
      <c r="H58" s="80">
        <v>277.90098699999999</v>
      </c>
      <c r="I58" s="82">
        <f t="shared" si="3"/>
        <v>687.59602262738008</v>
      </c>
      <c r="J58" s="82">
        <f t="shared" si="23"/>
        <v>5272.1695002400002</v>
      </c>
      <c r="K58" s="306">
        <f t="shared" si="5"/>
        <v>392.17275543709479</v>
      </c>
      <c r="L58" s="328">
        <f t="shared" si="6"/>
        <v>1240560.7440243191</v>
      </c>
      <c r="M58" s="80">
        <f t="shared" si="7"/>
        <v>-272.24499043582603</v>
      </c>
      <c r="N58" s="80">
        <f t="shared" si="8"/>
        <v>163.34699426149561</v>
      </c>
      <c r="O58" s="161">
        <f t="shared" si="9"/>
        <v>861193.04110133543</v>
      </c>
      <c r="P58" s="173">
        <f t="shared" si="10"/>
        <v>2101753.7851256547</v>
      </c>
      <c r="Q58" s="188">
        <f t="shared" si="11"/>
        <v>398.65064752375247</v>
      </c>
      <c r="R58" s="173">
        <f t="shared" si="12"/>
        <v>827040.49601621274</v>
      </c>
      <c r="S58" s="177">
        <f t="shared" si="13"/>
        <v>156.86910217483791</v>
      </c>
      <c r="T58" s="178">
        <f t="shared" si="14"/>
        <v>2928794.2811418674</v>
      </c>
      <c r="U58" s="329">
        <f t="shared" si="15"/>
        <v>555.51974969859043</v>
      </c>
      <c r="V58" s="169">
        <f t="shared" si="16"/>
        <v>3616715.6541094524</v>
      </c>
      <c r="W58" s="178">
        <f t="shared" si="17"/>
        <v>124355.15812095776</v>
      </c>
      <c r="X58" s="162">
        <f t="shared" si="18"/>
        <v>23.587094101450429</v>
      </c>
      <c r="Y58" s="192">
        <f t="shared" si="19"/>
        <v>985548.19922229322</v>
      </c>
      <c r="Z58" s="215">
        <f t="shared" si="20"/>
        <v>3053149.4392628251</v>
      </c>
      <c r="AA58" s="177">
        <f t="shared" si="21"/>
        <v>579.10684380004079</v>
      </c>
      <c r="AB58" s="162">
        <f t="shared" si="22"/>
        <v>1015.3473359703443</v>
      </c>
      <c r="AD58" s="36"/>
      <c r="AE58" s="36"/>
      <c r="AF58" s="36"/>
    </row>
    <row r="59" spans="1:32" ht="15" customHeight="1">
      <c r="A59" s="163">
        <v>43</v>
      </c>
      <c r="B59" s="243" t="s">
        <v>34</v>
      </c>
      <c r="C59" s="124">
        <f>Vertetie_ienemumi!I48</f>
        <v>10272572.634504644</v>
      </c>
      <c r="D59" s="81">
        <f>Iedzivotaju_skaits_struktura!C47</f>
        <v>10931</v>
      </c>
      <c r="E59" s="81">
        <f>Iedzivotaju_skaits_struktura!D47</f>
        <v>640</v>
      </c>
      <c r="F59" s="81">
        <f>Iedzivotaju_skaits_struktura!E47</f>
        <v>1326</v>
      </c>
      <c r="G59" s="81">
        <f>Iedzivotaju_skaits_struktura!F47</f>
        <v>2340</v>
      </c>
      <c r="H59" s="81">
        <v>2457.6656309999998</v>
      </c>
      <c r="I59" s="83">
        <f t="shared" si="3"/>
        <v>939.765129860456</v>
      </c>
      <c r="J59" s="83">
        <f t="shared" si="23"/>
        <v>22218.611759119998</v>
      </c>
      <c r="K59" s="308">
        <f t="shared" si="5"/>
        <v>462.34088546455189</v>
      </c>
      <c r="L59" s="330">
        <f t="shared" si="6"/>
        <v>6163543.5807027863</v>
      </c>
      <c r="M59" s="81">
        <f t="shared" si="7"/>
        <v>-202.07686040836893</v>
      </c>
      <c r="N59" s="81">
        <f t="shared" si="8"/>
        <v>121.24611624502135</v>
      </c>
      <c r="O59" s="164">
        <f t="shared" si="9"/>
        <v>2693920.3841492618</v>
      </c>
      <c r="P59" s="174">
        <f t="shared" si="10"/>
        <v>8857463.9648520481</v>
      </c>
      <c r="Q59" s="189">
        <f t="shared" si="11"/>
        <v>398.65064752375247</v>
      </c>
      <c r="R59" s="174">
        <f t="shared" si="12"/>
        <v>4109029.0538018579</v>
      </c>
      <c r="S59" s="179">
        <f t="shared" si="13"/>
        <v>184.93635418582076</v>
      </c>
      <c r="T59" s="180">
        <f t="shared" si="14"/>
        <v>12966493.018653907</v>
      </c>
      <c r="U59" s="331">
        <f t="shared" si="15"/>
        <v>583.58700170957331</v>
      </c>
      <c r="V59" s="170">
        <f t="shared" si="16"/>
        <v>13682960.316622207</v>
      </c>
      <c r="W59" s="180">
        <f t="shared" si="17"/>
        <v>470467.36776306469</v>
      </c>
      <c r="X59" s="165">
        <f t="shared" si="18"/>
        <v>21.174471783546672</v>
      </c>
      <c r="Y59" s="193">
        <f t="shared" si="19"/>
        <v>3164387.7519123266</v>
      </c>
      <c r="Z59" s="216">
        <f t="shared" si="20"/>
        <v>13436960.386416972</v>
      </c>
      <c r="AA59" s="179">
        <f t="shared" si="21"/>
        <v>604.76147349311998</v>
      </c>
      <c r="AB59" s="165">
        <f t="shared" si="22"/>
        <v>1229.2526197435707</v>
      </c>
      <c r="AD59" s="36"/>
      <c r="AE59" s="36"/>
      <c r="AF59" s="36"/>
    </row>
    <row r="60" spans="1:32" ht="13.8">
      <c r="G60" s="303"/>
    </row>
    <row r="61" spans="1:32" ht="15.6">
      <c r="B61" s="2"/>
      <c r="D61" s="36"/>
      <c r="E61" s="36"/>
      <c r="F61" s="36"/>
      <c r="G61" s="36"/>
      <c r="H61" s="36"/>
    </row>
    <row r="62" spans="1:32">
      <c r="C62" s="60"/>
      <c r="D62" s="60"/>
      <c r="E62" s="60"/>
      <c r="F62" s="60"/>
      <c r="G62" s="60"/>
      <c r="H62" s="60"/>
      <c r="I62" s="60"/>
      <c r="J62" s="60"/>
      <c r="K62" s="60"/>
    </row>
  </sheetData>
  <sheetProtection formatCells="0" formatColumns="0" formatRows="0" insertColumns="0" insertRows="0" insertHyperlinks="0" deleteColumns="0" deleteRows="0"/>
  <mergeCells count="24">
    <mergeCell ref="M4:O4"/>
    <mergeCell ref="L12:U12"/>
    <mergeCell ref="V12:X12"/>
    <mergeCell ref="Y12:AB12"/>
    <mergeCell ref="M7:O7"/>
    <mergeCell ref="B9:D9"/>
    <mergeCell ref="E9:F9"/>
    <mergeCell ref="H9:J9"/>
    <mergeCell ref="D12:H12"/>
    <mergeCell ref="K5:K6"/>
    <mergeCell ref="B6:D6"/>
    <mergeCell ref="E6:F6"/>
    <mergeCell ref="B7:D7"/>
    <mergeCell ref="E7:F7"/>
    <mergeCell ref="H7:J8"/>
    <mergeCell ref="K7:K8"/>
    <mergeCell ref="B8:D8"/>
    <mergeCell ref="E8:F8"/>
    <mergeCell ref="B4:D4"/>
    <mergeCell ref="E4:F4"/>
    <mergeCell ref="H4:J4"/>
    <mergeCell ref="B5:D5"/>
    <mergeCell ref="E5:F5"/>
    <mergeCell ref="H5:J6"/>
  </mergeCells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J49"/>
  <sheetViews>
    <sheetView zoomScaleNormal="100" workbookViewId="0">
      <pane xSplit="2" ySplit="2" topLeftCell="C3" activePane="bottomRight" state="frozen"/>
      <selection activeCell="AA32" sqref="AA32"/>
      <selection pane="topRight" activeCell="AA32" sqref="AA32"/>
      <selection pane="bottomLeft" activeCell="AA32" sqref="AA32"/>
      <selection pane="bottomRight" activeCell="N18" sqref="N18"/>
    </sheetView>
  </sheetViews>
  <sheetFormatPr defaultRowHeight="13.8"/>
  <cols>
    <col min="1" max="1" width="6.77734375" style="13" customWidth="1"/>
    <col min="2" max="2" width="22.21875" style="14" customWidth="1"/>
    <col min="3" max="3" width="15.5546875" style="8" customWidth="1"/>
    <col min="4" max="8" width="14.77734375" style="1" customWidth="1"/>
    <col min="9" max="9" width="15.77734375" style="8" customWidth="1"/>
    <col min="10" max="10" width="15.5546875" customWidth="1"/>
  </cols>
  <sheetData>
    <row r="1" spans="1:10" ht="15.6">
      <c r="H1" s="207"/>
    </row>
    <row r="2" spans="1:10" ht="18">
      <c r="A2" s="422" t="s">
        <v>172</v>
      </c>
      <c r="B2" s="423"/>
      <c r="C2" s="423"/>
      <c r="D2" s="423"/>
      <c r="E2" s="423"/>
      <c r="F2" s="423"/>
      <c r="G2" s="423"/>
      <c r="H2" s="423"/>
      <c r="I2" s="423"/>
    </row>
    <row r="3" spans="1:10" ht="15" customHeight="1">
      <c r="B3" s="39"/>
      <c r="C3" s="22"/>
      <c r="D3" s="22"/>
      <c r="E3" s="22"/>
      <c r="F3" s="22"/>
      <c r="G3" s="22"/>
      <c r="H3" s="22"/>
      <c r="I3" s="22"/>
    </row>
    <row r="4" spans="1:10" ht="28.8">
      <c r="A4" s="296"/>
      <c r="B4" s="297"/>
      <c r="C4" s="295" t="s">
        <v>79</v>
      </c>
      <c r="D4" s="131" t="s">
        <v>76</v>
      </c>
      <c r="E4" s="63" t="s">
        <v>43</v>
      </c>
      <c r="F4" s="63" t="s">
        <v>44</v>
      </c>
      <c r="G4" s="64" t="s">
        <v>45</v>
      </c>
      <c r="H4" s="298" t="s">
        <v>46</v>
      </c>
      <c r="I4" s="298" t="s">
        <v>78</v>
      </c>
    </row>
    <row r="5" spans="1:10" ht="30" customHeight="1">
      <c r="A5" s="263"/>
      <c r="B5" s="264" t="s">
        <v>35</v>
      </c>
      <c r="C5" s="135">
        <f>SUM(C6:C48)</f>
        <v>2186793347.4000034</v>
      </c>
      <c r="D5" s="246">
        <f>SUM(D6:D48)</f>
        <v>99104790</v>
      </c>
      <c r="E5" s="246">
        <f t="shared" ref="E5:H5" si="0">SUM(E6:E48)</f>
        <v>55122471</v>
      </c>
      <c r="F5" s="246">
        <f t="shared" si="0"/>
        <v>1879630</v>
      </c>
      <c r="G5" s="246">
        <f t="shared" si="0"/>
        <v>21724958</v>
      </c>
      <c r="H5" s="246">
        <f t="shared" si="0"/>
        <v>177831849</v>
      </c>
      <c r="I5" s="135">
        <f>C5+H5</f>
        <v>2364625196.4000034</v>
      </c>
      <c r="J5" s="262"/>
    </row>
    <row r="6" spans="1:10" ht="15.6">
      <c r="A6" s="65">
        <v>1</v>
      </c>
      <c r="B6" s="128" t="s">
        <v>55</v>
      </c>
      <c r="C6" s="73">
        <f>IIN_ienemumi!G12</f>
        <v>56849661.403868563</v>
      </c>
      <c r="D6" s="132">
        <v>761680</v>
      </c>
      <c r="E6" s="126">
        <v>1322462</v>
      </c>
      <c r="F6" s="126">
        <v>10072</v>
      </c>
      <c r="G6" s="292">
        <v>470605</v>
      </c>
      <c r="H6" s="73">
        <f>SUM(D6:G6)</f>
        <v>2564819</v>
      </c>
      <c r="I6" s="73">
        <f>C6+H6</f>
        <v>59414480.403868563</v>
      </c>
    </row>
    <row r="7" spans="1:10" ht="15.6">
      <c r="A7" s="53">
        <v>2</v>
      </c>
      <c r="B7" s="129" t="s">
        <v>58</v>
      </c>
      <c r="C7" s="74">
        <f>IIN_ienemumi!G13</f>
        <v>60413415.734144069</v>
      </c>
      <c r="D7" s="133">
        <v>1237834</v>
      </c>
      <c r="E7" s="125">
        <v>1271075</v>
      </c>
      <c r="F7" s="125">
        <v>29954</v>
      </c>
      <c r="G7" s="293">
        <v>612826</v>
      </c>
      <c r="H7" s="74">
        <f t="shared" ref="H7:H48" si="1">SUM(D7:G7)</f>
        <v>3151689</v>
      </c>
      <c r="I7" s="74">
        <f t="shared" ref="I7:I48" si="2">C7+H7</f>
        <v>63565104.734144069</v>
      </c>
    </row>
    <row r="8" spans="1:10" ht="15.6">
      <c r="A8" s="53">
        <v>3</v>
      </c>
      <c r="B8" s="129" t="s">
        <v>59</v>
      </c>
      <c r="C8" s="74">
        <f>IIN_ienemumi!G14</f>
        <v>73519772.711460724</v>
      </c>
      <c r="D8" s="133">
        <v>6093910</v>
      </c>
      <c r="E8" s="125">
        <v>2581970</v>
      </c>
      <c r="F8" s="125">
        <v>15478</v>
      </c>
      <c r="G8" s="293">
        <v>1207788</v>
      </c>
      <c r="H8" s="74">
        <f t="shared" si="1"/>
        <v>9899146</v>
      </c>
      <c r="I8" s="74">
        <f t="shared" si="2"/>
        <v>83418918.711460724</v>
      </c>
    </row>
    <row r="9" spans="1:10" ht="15.6">
      <c r="A9" s="53">
        <v>4</v>
      </c>
      <c r="B9" s="129" t="s">
        <v>60</v>
      </c>
      <c r="C9" s="74">
        <f>IIN_ienemumi!G15</f>
        <v>59242189.180810191</v>
      </c>
      <c r="D9" s="133">
        <v>1509002</v>
      </c>
      <c r="E9" s="125">
        <v>1626241</v>
      </c>
      <c r="F9" s="125">
        <v>96794</v>
      </c>
      <c r="G9" s="293">
        <v>499541</v>
      </c>
      <c r="H9" s="74">
        <f t="shared" si="1"/>
        <v>3731578</v>
      </c>
      <c r="I9" s="74">
        <f t="shared" si="2"/>
        <v>62973767.180810191</v>
      </c>
    </row>
    <row r="10" spans="1:10" ht="15.6">
      <c r="A10" s="53">
        <v>5</v>
      </c>
      <c r="B10" s="129" t="s">
        <v>61</v>
      </c>
      <c r="C10" s="74">
        <f>IIN_ienemumi!G16</f>
        <v>20302154.256851565</v>
      </c>
      <c r="D10" s="133">
        <v>323910</v>
      </c>
      <c r="E10" s="125">
        <v>313442</v>
      </c>
      <c r="F10" s="125">
        <v>2552</v>
      </c>
      <c r="G10" s="293">
        <v>155593</v>
      </c>
      <c r="H10" s="74">
        <f t="shared" si="1"/>
        <v>795497</v>
      </c>
      <c r="I10" s="74">
        <f t="shared" si="2"/>
        <v>21097651.256851565</v>
      </c>
    </row>
    <row r="11" spans="1:10" ht="15.6">
      <c r="A11" s="53">
        <v>6</v>
      </c>
      <c r="B11" s="129" t="s">
        <v>56</v>
      </c>
      <c r="C11" s="74">
        <f>IIN_ienemumi!G17</f>
        <v>906517533.85203278</v>
      </c>
      <c r="D11" s="133">
        <v>38081729</v>
      </c>
      <c r="E11" s="125">
        <v>34030865</v>
      </c>
      <c r="F11" s="125">
        <v>439178</v>
      </c>
      <c r="G11" s="293">
        <v>11542377</v>
      </c>
      <c r="H11" s="74">
        <f t="shared" si="1"/>
        <v>84094149</v>
      </c>
      <c r="I11" s="74">
        <f t="shared" si="2"/>
        <v>990611682.85203278</v>
      </c>
    </row>
    <row r="12" spans="1:10" ht="15.6">
      <c r="A12" s="53">
        <v>7</v>
      </c>
      <c r="B12" s="129" t="s">
        <v>57</v>
      </c>
      <c r="C12" s="74">
        <f>IIN_ienemumi!G18</f>
        <v>32537893.129454423</v>
      </c>
      <c r="D12" s="133">
        <v>1456010</v>
      </c>
      <c r="E12" s="125">
        <v>1252533</v>
      </c>
      <c r="F12" s="125">
        <v>215238</v>
      </c>
      <c r="G12" s="293">
        <v>286718</v>
      </c>
      <c r="H12" s="74">
        <f t="shared" si="1"/>
        <v>3210499</v>
      </c>
      <c r="I12" s="74">
        <f t="shared" si="2"/>
        <v>35748392.129454419</v>
      </c>
    </row>
    <row r="13" spans="1:10" ht="15.6">
      <c r="A13" s="53">
        <v>8</v>
      </c>
      <c r="B13" s="129" t="s">
        <v>2</v>
      </c>
      <c r="C13" s="74">
        <f>IIN_ienemumi!G19</f>
        <v>25054186.18780781</v>
      </c>
      <c r="D13" s="133">
        <v>1127503</v>
      </c>
      <c r="E13" s="125">
        <v>245243</v>
      </c>
      <c r="F13" s="125">
        <v>54614</v>
      </c>
      <c r="G13" s="293">
        <v>114371</v>
      </c>
      <c r="H13" s="74">
        <f t="shared" si="1"/>
        <v>1541731</v>
      </c>
      <c r="I13" s="74">
        <f t="shared" si="2"/>
        <v>26595917.18780781</v>
      </c>
    </row>
    <row r="14" spans="1:10" ht="15.6">
      <c r="A14" s="53">
        <v>9</v>
      </c>
      <c r="B14" s="129" t="s">
        <v>3</v>
      </c>
      <c r="C14" s="74">
        <f>IIN_ienemumi!G20</f>
        <v>9981674.0092275944</v>
      </c>
      <c r="D14" s="133">
        <v>564831</v>
      </c>
      <c r="E14" s="125">
        <v>103132</v>
      </c>
      <c r="F14" s="125">
        <v>14594</v>
      </c>
      <c r="G14" s="293">
        <v>47142</v>
      </c>
      <c r="H14" s="74">
        <f t="shared" si="1"/>
        <v>729699</v>
      </c>
      <c r="I14" s="74">
        <f t="shared" si="2"/>
        <v>10711373.009227594</v>
      </c>
    </row>
    <row r="15" spans="1:10" ht="15.6">
      <c r="A15" s="53">
        <v>10</v>
      </c>
      <c r="B15" s="129" t="s">
        <v>80</v>
      </c>
      <c r="C15" s="74">
        <f>IIN_ienemumi!G21</f>
        <v>14106813.644244282</v>
      </c>
      <c r="D15" s="133">
        <v>992727</v>
      </c>
      <c r="E15" s="125">
        <v>182822</v>
      </c>
      <c r="F15" s="125">
        <v>23134</v>
      </c>
      <c r="G15" s="293">
        <v>71905</v>
      </c>
      <c r="H15" s="74">
        <f t="shared" si="1"/>
        <v>1270588</v>
      </c>
      <c r="I15" s="74">
        <f t="shared" si="2"/>
        <v>15377401.644244282</v>
      </c>
    </row>
    <row r="16" spans="1:10" ht="15.6">
      <c r="A16" s="53">
        <v>11</v>
      </c>
      <c r="B16" s="129" t="s">
        <v>4</v>
      </c>
      <c r="C16" s="74">
        <f>IIN_ienemumi!G22</f>
        <v>39439118.035891481</v>
      </c>
      <c r="D16" s="133">
        <v>1837535</v>
      </c>
      <c r="E16" s="125">
        <v>342104</v>
      </c>
      <c r="F16" s="125">
        <v>759</v>
      </c>
      <c r="G16" s="293">
        <v>452052</v>
      </c>
      <c r="H16" s="74">
        <f t="shared" si="1"/>
        <v>2632450</v>
      </c>
      <c r="I16" s="74">
        <f t="shared" si="2"/>
        <v>42071568.035891481</v>
      </c>
    </row>
    <row r="17" spans="1:9" ht="15.6">
      <c r="A17" s="53">
        <v>12</v>
      </c>
      <c r="B17" s="129" t="s">
        <v>5</v>
      </c>
      <c r="C17" s="74">
        <f>IIN_ienemumi!G23</f>
        <v>11694709.957459135</v>
      </c>
      <c r="D17" s="133">
        <v>737358</v>
      </c>
      <c r="E17" s="125">
        <v>71304</v>
      </c>
      <c r="F17" s="125">
        <v>4275</v>
      </c>
      <c r="G17" s="293">
        <v>41854</v>
      </c>
      <c r="H17" s="74">
        <f t="shared" si="1"/>
        <v>854791</v>
      </c>
      <c r="I17" s="74">
        <f t="shared" si="2"/>
        <v>12549500.957459135</v>
      </c>
    </row>
    <row r="18" spans="1:9" ht="15.6">
      <c r="A18" s="53">
        <v>13</v>
      </c>
      <c r="B18" s="129" t="s">
        <v>6</v>
      </c>
      <c r="C18" s="74">
        <f>IIN_ienemumi!G24</f>
        <v>37311644.28601934</v>
      </c>
      <c r="D18" s="133">
        <v>2935989</v>
      </c>
      <c r="E18" s="125">
        <v>349734</v>
      </c>
      <c r="F18" s="125">
        <v>22247</v>
      </c>
      <c r="G18" s="293">
        <v>204831</v>
      </c>
      <c r="H18" s="74">
        <f t="shared" si="1"/>
        <v>3512801</v>
      </c>
      <c r="I18" s="74">
        <f t="shared" si="2"/>
        <v>40824445.28601934</v>
      </c>
    </row>
    <row r="19" spans="1:9" ht="15.6">
      <c r="A19" s="53">
        <v>14</v>
      </c>
      <c r="B19" s="129" t="s">
        <v>7</v>
      </c>
      <c r="C19" s="74">
        <f>IIN_ienemumi!G25</f>
        <v>38856583.960767671</v>
      </c>
      <c r="D19" s="133">
        <v>1497994</v>
      </c>
      <c r="E19" s="125">
        <v>543826</v>
      </c>
      <c r="F19" s="125">
        <v>47832</v>
      </c>
      <c r="G19" s="293">
        <v>253794</v>
      </c>
      <c r="H19" s="74">
        <f t="shared" si="1"/>
        <v>2343446</v>
      </c>
      <c r="I19" s="74">
        <f t="shared" si="2"/>
        <v>41200029.960767671</v>
      </c>
    </row>
    <row r="20" spans="1:9" ht="15.6">
      <c r="A20" s="53">
        <v>15</v>
      </c>
      <c r="B20" s="129" t="s">
        <v>81</v>
      </c>
      <c r="C20" s="74">
        <f>IIN_ienemumi!G26</f>
        <v>27226434.042284958</v>
      </c>
      <c r="D20" s="133">
        <v>2158517</v>
      </c>
      <c r="E20" s="125">
        <v>230494</v>
      </c>
      <c r="F20" s="125">
        <v>37869</v>
      </c>
      <c r="G20" s="293">
        <v>133522</v>
      </c>
      <c r="H20" s="74">
        <f t="shared" si="1"/>
        <v>2560402</v>
      </c>
      <c r="I20" s="74">
        <f t="shared" si="2"/>
        <v>29786836.042284958</v>
      </c>
    </row>
    <row r="21" spans="1:9" ht="15.6">
      <c r="A21" s="53">
        <v>16</v>
      </c>
      <c r="B21" s="129" t="s">
        <v>8</v>
      </c>
      <c r="C21" s="74">
        <f>IIN_ienemumi!G27</f>
        <v>25838828.382415216</v>
      </c>
      <c r="D21" s="133">
        <v>2525712</v>
      </c>
      <c r="E21" s="125">
        <v>423430</v>
      </c>
      <c r="F21" s="125">
        <v>17943</v>
      </c>
      <c r="G21" s="293">
        <v>118472</v>
      </c>
      <c r="H21" s="74">
        <f t="shared" si="1"/>
        <v>3085557</v>
      </c>
      <c r="I21" s="74">
        <f t="shared" si="2"/>
        <v>28924385.382415216</v>
      </c>
    </row>
    <row r="22" spans="1:9" ht="15.6">
      <c r="A22" s="53">
        <v>17</v>
      </c>
      <c r="B22" s="129" t="s">
        <v>9</v>
      </c>
      <c r="C22" s="74">
        <f>IIN_ienemumi!G28</f>
        <v>14817713.314500479</v>
      </c>
      <c r="D22" s="133">
        <v>832275</v>
      </c>
      <c r="E22" s="125">
        <v>150608</v>
      </c>
      <c r="F22" s="125">
        <v>14218</v>
      </c>
      <c r="G22" s="293">
        <v>59928</v>
      </c>
      <c r="H22" s="74">
        <f t="shared" si="1"/>
        <v>1057029</v>
      </c>
      <c r="I22" s="74">
        <f t="shared" si="2"/>
        <v>15874742.314500479</v>
      </c>
    </row>
    <row r="23" spans="1:9" ht="15.6">
      <c r="A23" s="53">
        <v>18</v>
      </c>
      <c r="B23" s="129" t="s">
        <v>11</v>
      </c>
      <c r="C23" s="74">
        <f>IIN_ienemumi!G29</f>
        <v>33031825.540848073</v>
      </c>
      <c r="D23" s="133">
        <v>2772758</v>
      </c>
      <c r="E23" s="125">
        <v>257617</v>
      </c>
      <c r="F23" s="125">
        <v>17266</v>
      </c>
      <c r="G23" s="293">
        <v>179419</v>
      </c>
      <c r="H23" s="74">
        <f t="shared" si="1"/>
        <v>3227060</v>
      </c>
      <c r="I23" s="74">
        <f t="shared" si="2"/>
        <v>36258885.540848076</v>
      </c>
    </row>
    <row r="24" spans="1:9" ht="15.6">
      <c r="A24" s="53">
        <v>19</v>
      </c>
      <c r="B24" s="129" t="s">
        <v>10</v>
      </c>
      <c r="C24" s="74">
        <f>IIN_ienemumi!G30</f>
        <v>31313402.494572047</v>
      </c>
      <c r="D24" s="133">
        <v>1395960</v>
      </c>
      <c r="E24" s="125">
        <v>333979</v>
      </c>
      <c r="F24" s="125">
        <v>41271</v>
      </c>
      <c r="G24" s="293">
        <v>134549</v>
      </c>
      <c r="H24" s="74">
        <f t="shared" si="1"/>
        <v>1905759</v>
      </c>
      <c r="I24" s="74">
        <f t="shared" si="2"/>
        <v>33219161.494572047</v>
      </c>
    </row>
    <row r="25" spans="1:9" ht="15.6">
      <c r="A25" s="53">
        <v>20</v>
      </c>
      <c r="B25" s="129" t="s">
        <v>12</v>
      </c>
      <c r="C25" s="74">
        <f>IIN_ienemumi!G31</f>
        <v>10498354.365044367</v>
      </c>
      <c r="D25" s="133">
        <v>836550</v>
      </c>
      <c r="E25" s="125">
        <v>87249</v>
      </c>
      <c r="F25" s="125">
        <v>4812</v>
      </c>
      <c r="G25" s="293">
        <v>52548</v>
      </c>
      <c r="H25" s="74">
        <f t="shared" si="1"/>
        <v>981159</v>
      </c>
      <c r="I25" s="74">
        <f t="shared" si="2"/>
        <v>11479513.365044367</v>
      </c>
    </row>
    <row r="26" spans="1:9" ht="15.6">
      <c r="A26" s="53">
        <v>21</v>
      </c>
      <c r="B26" s="129" t="s">
        <v>13</v>
      </c>
      <c r="C26" s="74">
        <f>IIN_ienemumi!G32</f>
        <v>20594932.150826335</v>
      </c>
      <c r="D26" s="133">
        <v>1441121</v>
      </c>
      <c r="E26" s="125">
        <v>266686</v>
      </c>
      <c r="F26" s="125">
        <v>22874</v>
      </c>
      <c r="G26" s="293">
        <v>100261</v>
      </c>
      <c r="H26" s="74">
        <f t="shared" si="1"/>
        <v>1830942</v>
      </c>
      <c r="I26" s="74">
        <f t="shared" si="2"/>
        <v>22425874.150826335</v>
      </c>
    </row>
    <row r="27" spans="1:9" ht="15.6">
      <c r="A27" s="53">
        <v>22</v>
      </c>
      <c r="B27" s="129" t="s">
        <v>14</v>
      </c>
      <c r="C27" s="74">
        <f>IIN_ienemumi!G33</f>
        <v>49988940.60086976</v>
      </c>
      <c r="D27" s="133">
        <v>1512680</v>
      </c>
      <c r="E27" s="125">
        <v>874165</v>
      </c>
      <c r="F27" s="125">
        <v>4698</v>
      </c>
      <c r="G27" s="293">
        <v>481702</v>
      </c>
      <c r="H27" s="74">
        <f t="shared" si="1"/>
        <v>2873245</v>
      </c>
      <c r="I27" s="74">
        <f t="shared" si="2"/>
        <v>52862185.60086976</v>
      </c>
    </row>
    <row r="28" spans="1:9" ht="15.6">
      <c r="A28" s="53">
        <v>23</v>
      </c>
      <c r="B28" s="129" t="s">
        <v>15</v>
      </c>
      <c r="C28" s="74">
        <f>IIN_ienemumi!G34</f>
        <v>24118389.058083836</v>
      </c>
      <c r="D28" s="133">
        <v>1424866</v>
      </c>
      <c r="E28" s="125">
        <v>237606</v>
      </c>
      <c r="F28" s="125">
        <v>12539</v>
      </c>
      <c r="G28" s="293">
        <v>164890</v>
      </c>
      <c r="H28" s="74">
        <f t="shared" si="1"/>
        <v>1839901</v>
      </c>
      <c r="I28" s="74">
        <f t="shared" si="2"/>
        <v>25958290.058083836</v>
      </c>
    </row>
    <row r="29" spans="1:9" ht="15.6">
      <c r="A29" s="53">
        <v>24</v>
      </c>
      <c r="B29" s="129" t="s">
        <v>16</v>
      </c>
      <c r="C29" s="74">
        <f>IIN_ienemumi!G35</f>
        <v>8207861.5601205677</v>
      </c>
      <c r="D29" s="133">
        <v>261759</v>
      </c>
      <c r="E29" s="125">
        <v>71377</v>
      </c>
      <c r="F29" s="125">
        <v>6994</v>
      </c>
      <c r="G29" s="293">
        <v>34503</v>
      </c>
      <c r="H29" s="74">
        <f t="shared" si="1"/>
        <v>374633</v>
      </c>
      <c r="I29" s="74">
        <f t="shared" si="2"/>
        <v>8582494.5601205677</v>
      </c>
    </row>
    <row r="30" spans="1:9" ht="15.6">
      <c r="A30" s="53">
        <v>25</v>
      </c>
      <c r="B30" s="129" t="s">
        <v>17</v>
      </c>
      <c r="C30" s="74">
        <f>IIN_ienemumi!G36</f>
        <v>12755352.30609077</v>
      </c>
      <c r="D30" s="133">
        <v>798678</v>
      </c>
      <c r="E30" s="125">
        <v>93954</v>
      </c>
      <c r="F30" s="125">
        <v>2674</v>
      </c>
      <c r="G30" s="293">
        <v>56678</v>
      </c>
      <c r="H30" s="74">
        <f t="shared" si="1"/>
        <v>951984</v>
      </c>
      <c r="I30" s="74">
        <f t="shared" si="2"/>
        <v>13707336.30609077</v>
      </c>
    </row>
    <row r="31" spans="1:9" ht="15.6">
      <c r="A31" s="53">
        <v>26</v>
      </c>
      <c r="B31" s="129" t="s">
        <v>18</v>
      </c>
      <c r="C31" s="74">
        <f>IIN_ienemumi!G37</f>
        <v>22254748.442528013</v>
      </c>
      <c r="D31" s="133">
        <v>1275047</v>
      </c>
      <c r="E31" s="125">
        <v>248722</v>
      </c>
      <c r="F31" s="125">
        <v>21321</v>
      </c>
      <c r="G31" s="293">
        <v>96958</v>
      </c>
      <c r="H31" s="74">
        <f t="shared" si="1"/>
        <v>1642048</v>
      </c>
      <c r="I31" s="74">
        <f t="shared" si="2"/>
        <v>23896796.442528013</v>
      </c>
    </row>
    <row r="32" spans="1:9" ht="15.6">
      <c r="A32" s="53">
        <v>27</v>
      </c>
      <c r="B32" s="129" t="s">
        <v>19</v>
      </c>
      <c r="C32" s="74">
        <f>IIN_ienemumi!G38</f>
        <v>80338037.618792415</v>
      </c>
      <c r="D32" s="133">
        <v>2901101</v>
      </c>
      <c r="E32" s="125">
        <v>1781197</v>
      </c>
      <c r="F32" s="125">
        <v>83499</v>
      </c>
      <c r="G32" s="293">
        <v>763705</v>
      </c>
      <c r="H32" s="74">
        <f t="shared" si="1"/>
        <v>5529502</v>
      </c>
      <c r="I32" s="74">
        <f t="shared" si="2"/>
        <v>85867539.618792415</v>
      </c>
    </row>
    <row r="33" spans="1:9" ht="15.6">
      <c r="A33" s="53">
        <v>28</v>
      </c>
      <c r="B33" s="129" t="s">
        <v>20</v>
      </c>
      <c r="C33" s="74">
        <f>IIN_ienemumi!G39</f>
        <v>69994838.923192441</v>
      </c>
      <c r="D33" s="133">
        <v>2170306</v>
      </c>
      <c r="E33" s="125">
        <v>668537</v>
      </c>
      <c r="F33" s="125">
        <v>43471</v>
      </c>
      <c r="G33" s="293">
        <v>573354</v>
      </c>
      <c r="H33" s="74">
        <f t="shared" si="1"/>
        <v>3455668</v>
      </c>
      <c r="I33" s="74">
        <f t="shared" si="2"/>
        <v>73450506.923192441</v>
      </c>
    </row>
    <row r="34" spans="1:9" ht="15.6">
      <c r="A34" s="53">
        <v>29</v>
      </c>
      <c r="B34" s="129" t="s">
        <v>21</v>
      </c>
      <c r="C34" s="74">
        <f>IIN_ienemumi!G40</f>
        <v>26016004.323880147</v>
      </c>
      <c r="D34" s="133">
        <v>758378</v>
      </c>
      <c r="E34" s="125">
        <v>367137</v>
      </c>
      <c r="F34" s="125">
        <v>16454</v>
      </c>
      <c r="G34" s="293">
        <v>241572</v>
      </c>
      <c r="H34" s="74">
        <f t="shared" si="1"/>
        <v>1383541</v>
      </c>
      <c r="I34" s="74">
        <f t="shared" si="2"/>
        <v>27399545.323880147</v>
      </c>
    </row>
    <row r="35" spans="1:9" ht="15.6">
      <c r="A35" s="53">
        <v>30</v>
      </c>
      <c r="B35" s="129" t="s">
        <v>22</v>
      </c>
      <c r="C35" s="74">
        <f>IIN_ienemumi!G41</f>
        <v>10720399.688437795</v>
      </c>
      <c r="D35" s="133">
        <v>589694</v>
      </c>
      <c r="E35" s="125">
        <v>80906</v>
      </c>
      <c r="F35" s="125">
        <v>33700</v>
      </c>
      <c r="G35" s="293">
        <v>46199</v>
      </c>
      <c r="H35" s="74">
        <f t="shared" si="1"/>
        <v>750499</v>
      </c>
      <c r="I35" s="74">
        <f t="shared" si="2"/>
        <v>11470898.688437795</v>
      </c>
    </row>
    <row r="36" spans="1:9" ht="15.6">
      <c r="A36" s="53">
        <v>31</v>
      </c>
      <c r="B36" s="129" t="s">
        <v>23</v>
      </c>
      <c r="C36" s="74">
        <f>IIN_ienemumi!G42</f>
        <v>16066571.821266115</v>
      </c>
      <c r="D36" s="133">
        <v>1103772</v>
      </c>
      <c r="E36" s="125">
        <v>91116</v>
      </c>
      <c r="F36" s="125">
        <v>38981</v>
      </c>
      <c r="G36" s="293">
        <v>67429</v>
      </c>
      <c r="H36" s="74">
        <f t="shared" si="1"/>
        <v>1301298</v>
      </c>
      <c r="I36" s="74">
        <f t="shared" si="2"/>
        <v>17367869.821266115</v>
      </c>
    </row>
    <row r="37" spans="1:9" ht="15.6">
      <c r="A37" s="53">
        <v>32</v>
      </c>
      <c r="B37" s="129" t="s">
        <v>24</v>
      </c>
      <c r="C37" s="74">
        <f>IIN_ienemumi!G43</f>
        <v>58547950.429301538</v>
      </c>
      <c r="D37" s="133">
        <v>2229406</v>
      </c>
      <c r="E37" s="125">
        <v>1266764</v>
      </c>
      <c r="F37" s="125">
        <v>34419</v>
      </c>
      <c r="G37" s="293">
        <v>638702</v>
      </c>
      <c r="H37" s="74">
        <f t="shared" si="1"/>
        <v>4169291</v>
      </c>
      <c r="I37" s="74">
        <f t="shared" si="2"/>
        <v>62717241.429301538</v>
      </c>
    </row>
    <row r="38" spans="1:9" ht="15.6">
      <c r="A38" s="53">
        <v>33</v>
      </c>
      <c r="B38" s="129" t="s">
        <v>25</v>
      </c>
      <c r="C38" s="74">
        <f>IIN_ienemumi!G44</f>
        <v>30839329.745237004</v>
      </c>
      <c r="D38" s="133">
        <v>713245</v>
      </c>
      <c r="E38" s="125">
        <v>461105</v>
      </c>
      <c r="F38" s="125">
        <v>15506</v>
      </c>
      <c r="G38" s="293">
        <v>295296</v>
      </c>
      <c r="H38" s="74">
        <f t="shared" si="1"/>
        <v>1485152</v>
      </c>
      <c r="I38" s="74">
        <f t="shared" si="2"/>
        <v>32324481.745237004</v>
      </c>
    </row>
    <row r="39" spans="1:9" ht="15.6">
      <c r="A39" s="53">
        <v>34</v>
      </c>
      <c r="B39" s="129" t="s">
        <v>26</v>
      </c>
      <c r="C39" s="74">
        <f>IIN_ienemumi!G45</f>
        <v>23121255.8123083</v>
      </c>
      <c r="D39" s="133">
        <v>1505846</v>
      </c>
      <c r="E39" s="125">
        <v>403778</v>
      </c>
      <c r="F39" s="125">
        <v>35558</v>
      </c>
      <c r="G39" s="293">
        <v>113495</v>
      </c>
      <c r="H39" s="74">
        <f t="shared" si="1"/>
        <v>2058677</v>
      </c>
      <c r="I39" s="74">
        <f t="shared" si="2"/>
        <v>25179932.8123083</v>
      </c>
    </row>
    <row r="40" spans="1:9" ht="15.6">
      <c r="A40" s="53">
        <v>35</v>
      </c>
      <c r="B40" s="129" t="s">
        <v>27</v>
      </c>
      <c r="C40" s="74">
        <f>IIN_ienemumi!G46</f>
        <v>13875372.762304243</v>
      </c>
      <c r="D40" s="133">
        <v>972259</v>
      </c>
      <c r="E40" s="125">
        <v>129182</v>
      </c>
      <c r="F40" s="125">
        <v>30163</v>
      </c>
      <c r="G40" s="293">
        <v>195828</v>
      </c>
      <c r="H40" s="74">
        <f t="shared" si="1"/>
        <v>1327432</v>
      </c>
      <c r="I40" s="74">
        <f t="shared" si="2"/>
        <v>15202804.762304243</v>
      </c>
    </row>
    <row r="41" spans="1:9" ht="15.6">
      <c r="A41" s="53">
        <v>36</v>
      </c>
      <c r="B41" s="129" t="s">
        <v>28</v>
      </c>
      <c r="C41" s="74">
        <f>IIN_ienemumi!G47</f>
        <v>37858982.392221704</v>
      </c>
      <c r="D41" s="133">
        <v>1351497</v>
      </c>
      <c r="E41" s="125">
        <v>499398</v>
      </c>
      <c r="F41" s="125">
        <v>88555</v>
      </c>
      <c r="G41" s="293">
        <v>277833</v>
      </c>
      <c r="H41" s="74">
        <f t="shared" si="1"/>
        <v>2217283</v>
      </c>
      <c r="I41" s="74">
        <f t="shared" si="2"/>
        <v>40076265.392221704</v>
      </c>
    </row>
    <row r="42" spans="1:9" ht="15.6">
      <c r="A42" s="53">
        <v>37</v>
      </c>
      <c r="B42" s="129" t="s">
        <v>29</v>
      </c>
      <c r="C42" s="74">
        <f>IIN_ienemumi!G48</f>
        <v>15561469.239232168</v>
      </c>
      <c r="D42" s="133">
        <v>785082</v>
      </c>
      <c r="E42" s="125">
        <v>132610</v>
      </c>
      <c r="F42" s="125">
        <v>39871</v>
      </c>
      <c r="G42" s="293">
        <v>67571</v>
      </c>
      <c r="H42" s="74">
        <f t="shared" si="1"/>
        <v>1025134</v>
      </c>
      <c r="I42" s="74">
        <f t="shared" si="2"/>
        <v>16586603.239232168</v>
      </c>
    </row>
    <row r="43" spans="1:9" ht="15.6">
      <c r="A43" s="53">
        <v>38</v>
      </c>
      <c r="B43" s="129" t="s">
        <v>30</v>
      </c>
      <c r="C43" s="74">
        <f>IIN_ienemumi!G49</f>
        <v>28073962.616296209</v>
      </c>
      <c r="D43" s="133">
        <v>1681302</v>
      </c>
      <c r="E43" s="125">
        <v>372942</v>
      </c>
      <c r="F43" s="125">
        <v>63778</v>
      </c>
      <c r="G43" s="293">
        <v>155257</v>
      </c>
      <c r="H43" s="74">
        <f t="shared" si="1"/>
        <v>2273279</v>
      </c>
      <c r="I43" s="74">
        <f t="shared" si="2"/>
        <v>30347241.616296209</v>
      </c>
    </row>
    <row r="44" spans="1:9" ht="15.6">
      <c r="A44" s="53">
        <v>39</v>
      </c>
      <c r="B44" s="129" t="s">
        <v>31</v>
      </c>
      <c r="C44" s="74">
        <f>IIN_ienemumi!G50</f>
        <v>41691256.722171038</v>
      </c>
      <c r="D44" s="133">
        <v>2643951</v>
      </c>
      <c r="E44" s="125">
        <v>484619</v>
      </c>
      <c r="F44" s="125">
        <v>43901</v>
      </c>
      <c r="G44" s="293">
        <v>294729</v>
      </c>
      <c r="H44" s="74">
        <f t="shared" si="1"/>
        <v>3467200</v>
      </c>
      <c r="I44" s="74">
        <f t="shared" si="2"/>
        <v>45158456.722171038</v>
      </c>
    </row>
    <row r="45" spans="1:9" ht="15.6">
      <c r="A45" s="53">
        <v>40</v>
      </c>
      <c r="B45" s="129" t="s">
        <v>32</v>
      </c>
      <c r="C45" s="74">
        <f>IIN_ienemumi!G51</f>
        <v>6768661.8003326496</v>
      </c>
      <c r="D45" s="133">
        <v>305278</v>
      </c>
      <c r="E45" s="125">
        <v>64081</v>
      </c>
      <c r="F45" s="125">
        <v>114</v>
      </c>
      <c r="G45" s="293">
        <v>30035</v>
      </c>
      <c r="H45" s="74">
        <f t="shared" si="1"/>
        <v>399508</v>
      </c>
      <c r="I45" s="74">
        <f t="shared" si="2"/>
        <v>7168169.8003326496</v>
      </c>
    </row>
    <row r="46" spans="1:9" ht="15.6">
      <c r="A46" s="53">
        <v>41</v>
      </c>
      <c r="B46" s="129" t="s">
        <v>82</v>
      </c>
      <c r="C46" s="74">
        <f>IIN_ienemumi!G52</f>
        <v>49787335.022260532</v>
      </c>
      <c r="D46" s="133">
        <v>1884468</v>
      </c>
      <c r="E46" s="125">
        <v>706454</v>
      </c>
      <c r="F46" s="125">
        <v>113354</v>
      </c>
      <c r="G46" s="293">
        <v>339119</v>
      </c>
      <c r="H46" s="74">
        <f t="shared" si="1"/>
        <v>3043395</v>
      </c>
      <c r="I46" s="74">
        <f t="shared" si="2"/>
        <v>52830730.022260532</v>
      </c>
    </row>
    <row r="47" spans="1:9" ht="15.6">
      <c r="A47" s="53">
        <v>42</v>
      </c>
      <c r="B47" s="129" t="s">
        <v>33</v>
      </c>
      <c r="C47" s="74">
        <f>IIN_ienemumi!G53</f>
        <v>1900111.2400405318</v>
      </c>
      <c r="D47" s="133">
        <v>150020</v>
      </c>
      <c r="E47" s="125">
        <v>9999</v>
      </c>
      <c r="F47" s="125">
        <v>104</v>
      </c>
      <c r="G47" s="293">
        <v>7367</v>
      </c>
      <c r="H47" s="74">
        <f t="shared" si="1"/>
        <v>167490</v>
      </c>
      <c r="I47" s="74">
        <f t="shared" si="2"/>
        <v>2067601.2400405318</v>
      </c>
    </row>
    <row r="48" spans="1:9" ht="15.6">
      <c r="A48" s="66">
        <v>43</v>
      </c>
      <c r="B48" s="130" t="s">
        <v>34</v>
      </c>
      <c r="C48" s="75">
        <f>IIN_ienemumi!G54</f>
        <v>9157674.6345046442</v>
      </c>
      <c r="D48" s="134">
        <v>965250</v>
      </c>
      <c r="E48" s="127">
        <v>90006</v>
      </c>
      <c r="F48" s="127">
        <v>17002</v>
      </c>
      <c r="G48" s="294">
        <v>42640</v>
      </c>
      <c r="H48" s="75">
        <f t="shared" si="1"/>
        <v>1114898</v>
      </c>
      <c r="I48" s="75">
        <f t="shared" si="2"/>
        <v>10272572.634504644</v>
      </c>
    </row>
    <row r="49" spans="1:9">
      <c r="A49" s="113"/>
      <c r="B49" s="205" t="s">
        <v>130</v>
      </c>
      <c r="C49" s="206">
        <f>SUM(C6:C48)</f>
        <v>2186793347.4000034</v>
      </c>
      <c r="D49" s="206">
        <f>SUM(D6:D48)</f>
        <v>99104790</v>
      </c>
      <c r="E49" s="206">
        <f t="shared" ref="E49:G49" si="3">SUM(E6:E48)</f>
        <v>55122471</v>
      </c>
      <c r="F49" s="206">
        <f t="shared" si="3"/>
        <v>1879630</v>
      </c>
      <c r="G49" s="206">
        <f t="shared" si="3"/>
        <v>21724958</v>
      </c>
      <c r="H49" s="206">
        <v>177462656</v>
      </c>
      <c r="I49" s="206">
        <f>SUM(I6:I48)</f>
        <v>2364625196.4000034</v>
      </c>
    </row>
  </sheetData>
  <sheetProtection formatCells="0" formatColumns="0" formatRows="0" insertColumns="0" insertRows="0" insertHyperlinks="0" deleteColumns="0" deleteRows="0"/>
  <mergeCells count="1">
    <mergeCell ref="A2:I2"/>
  </mergeCells>
  <phoneticPr fontId="11" type="noConversion"/>
  <pageMargins left="0.75" right="0.75" top="1" bottom="1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M56"/>
  <sheetViews>
    <sheetView topLeftCell="A35" workbookViewId="0">
      <selection activeCell="F10" sqref="F10"/>
    </sheetView>
  </sheetViews>
  <sheetFormatPr defaultRowHeight="15.6"/>
  <cols>
    <col min="1" max="1" width="5.77734375" style="2" customWidth="1"/>
    <col min="2" max="2" width="21.77734375" style="2" customWidth="1"/>
    <col min="3" max="3" width="24.33203125" style="2" customWidth="1"/>
    <col min="4" max="4" width="18.77734375" customWidth="1"/>
    <col min="5" max="5" width="3.5546875" customWidth="1"/>
    <col min="6" max="6" width="21.44140625" customWidth="1"/>
    <col min="7" max="7" width="18.77734375" customWidth="1"/>
    <col min="13" max="13" width="15.77734375" customWidth="1"/>
  </cols>
  <sheetData>
    <row r="1" spans="1:13" ht="12.75" customHeight="1"/>
    <row r="2" spans="1:13" ht="26.4" customHeight="1">
      <c r="A2" s="426" t="s">
        <v>174</v>
      </c>
      <c r="B2" s="427"/>
      <c r="C2" s="427"/>
      <c r="D2" s="427"/>
      <c r="E2" s="442"/>
      <c r="F2" s="442"/>
      <c r="G2" s="442"/>
    </row>
    <row r="3" spans="1:13" ht="15" customHeight="1">
      <c r="A3" s="424"/>
      <c r="B3" s="425"/>
      <c r="C3" s="425"/>
      <c r="D3" s="425"/>
    </row>
    <row r="4" spans="1:13" ht="17.25" customHeight="1">
      <c r="A4" s="4"/>
      <c r="C4" s="199" t="s">
        <v>129</v>
      </c>
      <c r="D4" s="200">
        <v>2735887930.0000038</v>
      </c>
      <c r="L4" s="218"/>
      <c r="M4" s="141"/>
    </row>
    <row r="5" spans="1:13" s="6" customFormat="1" ht="31.2">
      <c r="A5" s="10"/>
      <c r="B5" s="10"/>
      <c r="C5" s="201" t="s">
        <v>47</v>
      </c>
      <c r="D5" s="202">
        <v>0.78</v>
      </c>
      <c r="M5" s="219"/>
    </row>
    <row r="6" spans="1:13" s="6" customFormat="1" ht="34.5" customHeight="1">
      <c r="A6" s="10"/>
      <c r="B6" s="273"/>
      <c r="C6" s="203" t="s">
        <v>48</v>
      </c>
      <c r="D6" s="204">
        <f>D4*D5</f>
        <v>2133992585.400003</v>
      </c>
      <c r="G6" s="219"/>
    </row>
    <row r="7" spans="1:13" s="6" customFormat="1" ht="36.450000000000003" customHeight="1">
      <c r="A7" s="10"/>
      <c r="B7" s="273"/>
      <c r="C7" s="290" t="s">
        <v>180</v>
      </c>
      <c r="D7" s="291">
        <v>52800762</v>
      </c>
    </row>
    <row r="8" spans="1:13" s="6" customFormat="1" ht="15" customHeight="1">
      <c r="A8" s="10"/>
      <c r="B8" s="10"/>
      <c r="C8" s="221"/>
      <c r="D8" s="221"/>
      <c r="E8" s="276"/>
    </row>
    <row r="9" spans="1:13" s="6" customFormat="1">
      <c r="A9" s="10"/>
      <c r="B9" s="10"/>
      <c r="C9" s="10"/>
    </row>
    <row r="10" spans="1:13" ht="63.75" customHeight="1" thickBot="1">
      <c r="A10" s="24" t="s">
        <v>0</v>
      </c>
      <c r="B10" s="24" t="s">
        <v>1</v>
      </c>
      <c r="C10" s="24" t="s">
        <v>49</v>
      </c>
      <c r="D10" s="24" t="s">
        <v>175</v>
      </c>
      <c r="F10" s="443" t="s">
        <v>180</v>
      </c>
      <c r="G10" s="284" t="s">
        <v>181</v>
      </c>
    </row>
    <row r="11" spans="1:13" ht="15" customHeight="1" thickBot="1">
      <c r="A11" s="139"/>
      <c r="B11" s="142" t="s">
        <v>35</v>
      </c>
      <c r="C11" s="143">
        <f>SUM(C12:C54)</f>
        <v>100.00000000000001</v>
      </c>
      <c r="D11" s="144">
        <f>SUM(D12:D54)</f>
        <v>2133992585.4000037</v>
      </c>
      <c r="F11" s="283">
        <f>SUM(F12:F54)</f>
        <v>52800762</v>
      </c>
      <c r="G11" s="285">
        <f>SUM(G12:G54)</f>
        <v>2186793347.4000034</v>
      </c>
    </row>
    <row r="12" spans="1:13">
      <c r="A12" s="3">
        <v>1</v>
      </c>
      <c r="B12" s="101" t="s">
        <v>55</v>
      </c>
      <c r="C12" s="140">
        <f>IIN_SK_koeficienti!H9</f>
        <v>2.5996814683682938</v>
      </c>
      <c r="D12" s="12">
        <f t="shared" ref="D12:D54" si="0">$D$6*C12/100</f>
        <v>55477009.778997317</v>
      </c>
      <c r="F12" s="281">
        <f t="shared" ref="F12:F54" si="1">$D$7*C12/100</f>
        <v>1372651.6248712479</v>
      </c>
      <c r="G12" s="287">
        <f>D12+F12</f>
        <v>56849661.403868563</v>
      </c>
    </row>
    <row r="13" spans="1:13">
      <c r="A13" s="3">
        <v>2</v>
      </c>
      <c r="B13" s="98" t="s">
        <v>58</v>
      </c>
      <c r="C13" s="11">
        <f>IIN_SK_koeficienti!H10</f>
        <v>2.7626485971330053</v>
      </c>
      <c r="D13" s="12">
        <f t="shared" si="0"/>
        <v>58954716.223475531</v>
      </c>
      <c r="F13" s="282">
        <f t="shared" si="1"/>
        <v>1458699.5106685371</v>
      </c>
      <c r="G13" s="288">
        <f t="shared" ref="G13:G54" si="2">D13+F13</f>
        <v>60413415.734144069</v>
      </c>
    </row>
    <row r="14" spans="1:13">
      <c r="A14" s="3">
        <v>3</v>
      </c>
      <c r="B14" s="98" t="s">
        <v>59</v>
      </c>
      <c r="C14" s="11">
        <f>IIN_SK_koeficienti!H11</f>
        <v>3.3619899566126064</v>
      </c>
      <c r="D14" s="12">
        <f t="shared" si="0"/>
        <v>71744616.396005794</v>
      </c>
      <c r="F14" s="282">
        <f t="shared" si="1"/>
        <v>1775156.3154549256</v>
      </c>
      <c r="G14" s="288">
        <f t="shared" si="2"/>
        <v>73519772.711460724</v>
      </c>
    </row>
    <row r="15" spans="1:13">
      <c r="A15" s="3">
        <v>4</v>
      </c>
      <c r="B15" s="98" t="s">
        <v>60</v>
      </c>
      <c r="C15" s="11">
        <f>IIN_SK_koeficienti!H12</f>
        <v>2.7090895100465913</v>
      </c>
      <c r="D15" s="12">
        <f t="shared" si="0"/>
        <v>57811769.276243523</v>
      </c>
      <c r="F15" s="282">
        <f t="shared" si="1"/>
        <v>1430419.9045666668</v>
      </c>
      <c r="G15" s="288">
        <f t="shared" si="2"/>
        <v>59242189.180810191</v>
      </c>
    </row>
    <row r="16" spans="1:13">
      <c r="A16" s="3">
        <v>5</v>
      </c>
      <c r="B16" s="98" t="s">
        <v>61</v>
      </c>
      <c r="C16" s="11">
        <f>IIN_SK_koeficienti!H13</f>
        <v>0.92839839123298484</v>
      </c>
      <c r="D16" s="12">
        <f t="shared" si="0"/>
        <v>19811952.831884809</v>
      </c>
      <c r="F16" s="282">
        <f t="shared" si="1"/>
        <v>490201.42496675724</v>
      </c>
      <c r="G16" s="288">
        <f t="shared" si="2"/>
        <v>20302154.256851565</v>
      </c>
    </row>
    <row r="17" spans="1:7">
      <c r="A17" s="3">
        <v>6</v>
      </c>
      <c r="B17" s="98" t="s">
        <v>56</v>
      </c>
      <c r="C17" s="11">
        <f>IIN_SK_koeficienti!H14</f>
        <v>41.454192959286281</v>
      </c>
      <c r="D17" s="12">
        <f t="shared" si="0"/>
        <v>884629404.0885793</v>
      </c>
      <c r="F17" s="282">
        <f t="shared" si="1"/>
        <v>21888129.763453506</v>
      </c>
      <c r="G17" s="288">
        <f t="shared" si="2"/>
        <v>906517533.85203278</v>
      </c>
    </row>
    <row r="18" spans="1:7">
      <c r="A18" s="3">
        <v>7</v>
      </c>
      <c r="B18" s="98" t="s">
        <v>57</v>
      </c>
      <c r="C18" s="11">
        <f>IIN_SK_koeficienti!H15</f>
        <v>1.4879272048335288</v>
      </c>
      <c r="D18" s="12">
        <f t="shared" si="0"/>
        <v>31752256.227297019</v>
      </c>
      <c r="F18" s="282">
        <f t="shared" si="1"/>
        <v>785636.90215740399</v>
      </c>
      <c r="G18" s="288">
        <f t="shared" si="2"/>
        <v>32537893.129454423</v>
      </c>
    </row>
    <row r="19" spans="1:7">
      <c r="A19" s="3">
        <v>8</v>
      </c>
      <c r="B19" s="98" t="s">
        <v>2</v>
      </c>
      <c r="C19" s="11">
        <f>IIN_SK_koeficienti!H16</f>
        <v>1.1457043354186205</v>
      </c>
      <c r="D19" s="12">
        <f t="shared" si="0"/>
        <v>24449245.568439741</v>
      </c>
      <c r="F19" s="282">
        <f t="shared" si="1"/>
        <v>604940.61936806748</v>
      </c>
      <c r="G19" s="288">
        <f t="shared" si="2"/>
        <v>25054186.18780781</v>
      </c>
    </row>
    <row r="20" spans="1:7">
      <c r="A20" s="3">
        <v>9</v>
      </c>
      <c r="B20" s="98" t="s">
        <v>3</v>
      </c>
      <c r="C20" s="11">
        <f>IIN_SK_koeficienti!H17</f>
        <v>0.45645255053914202</v>
      </c>
      <c r="D20" s="12">
        <f t="shared" si="0"/>
        <v>9740663.584374493</v>
      </c>
      <c r="F20" s="282">
        <f t="shared" si="1"/>
        <v>241010.42485310207</v>
      </c>
      <c r="G20" s="288">
        <f t="shared" si="2"/>
        <v>9981674.0092275944</v>
      </c>
    </row>
    <row r="21" spans="1:7">
      <c r="A21" s="3">
        <v>10</v>
      </c>
      <c r="B21" s="98" t="s">
        <v>80</v>
      </c>
      <c r="C21" s="11">
        <f>IIN_SK_koeficienti!H18</f>
        <v>0.64509130051162067</v>
      </c>
      <c r="D21" s="12">
        <f t="shared" si="0"/>
        <v>13766200.521978436</v>
      </c>
      <c r="F21" s="282">
        <f t="shared" si="1"/>
        <v>340613.1222658456</v>
      </c>
      <c r="G21" s="288">
        <f t="shared" si="2"/>
        <v>14106813.644244282</v>
      </c>
    </row>
    <row r="22" spans="1:7">
      <c r="A22" s="3">
        <v>11</v>
      </c>
      <c r="B22" s="98" t="s">
        <v>4</v>
      </c>
      <c r="C22" s="11">
        <f>IIN_SK_koeficienti!H19</f>
        <v>1.8035137194277084</v>
      </c>
      <c r="D22" s="12">
        <f t="shared" si="0"/>
        <v>38486849.049259111</v>
      </c>
      <c r="F22" s="282">
        <f t="shared" si="1"/>
        <v>952268.98663237214</v>
      </c>
      <c r="G22" s="288">
        <f t="shared" si="2"/>
        <v>39439118.035891481</v>
      </c>
    </row>
    <row r="23" spans="1:7">
      <c r="A23" s="3">
        <v>12</v>
      </c>
      <c r="B23" s="98" t="s">
        <v>5</v>
      </c>
      <c r="C23" s="11">
        <f>IIN_SK_koeficienti!H20</f>
        <v>0.53478807091505054</v>
      </c>
      <c r="D23" s="12">
        <f t="shared" si="0"/>
        <v>11412337.780930888</v>
      </c>
      <c r="F23" s="282">
        <f t="shared" si="1"/>
        <v>282372.17652824707</v>
      </c>
      <c r="G23" s="288">
        <f t="shared" si="2"/>
        <v>11694709.957459135</v>
      </c>
    </row>
    <row r="24" spans="1:7">
      <c r="A24" s="3">
        <v>13</v>
      </c>
      <c r="B24" s="98" t="s">
        <v>6</v>
      </c>
      <c r="C24" s="11">
        <f>IIN_SK_koeficienti!H21</f>
        <v>1.7062263487485536</v>
      </c>
      <c r="D24" s="12">
        <f t="shared" si="0"/>
        <v>36410743.77243533</v>
      </c>
      <c r="F24" s="282">
        <f t="shared" si="1"/>
        <v>900900.51358401368</v>
      </c>
      <c r="G24" s="288">
        <f t="shared" si="2"/>
        <v>37311644.28601934</v>
      </c>
    </row>
    <row r="25" spans="1:7">
      <c r="A25" s="3">
        <v>14</v>
      </c>
      <c r="B25" s="98" t="s">
        <v>7</v>
      </c>
      <c r="C25" s="11">
        <f>IIN_SK_koeficienti!H22</f>
        <v>1.7768749848707182</v>
      </c>
      <c r="D25" s="12">
        <f t="shared" si="0"/>
        <v>37918380.428968549</v>
      </c>
      <c r="F25" s="282">
        <f t="shared" si="1"/>
        <v>938203.53179912386</v>
      </c>
      <c r="G25" s="288">
        <f t="shared" si="2"/>
        <v>38856583.960767671</v>
      </c>
    </row>
    <row r="26" spans="1:7">
      <c r="A26" s="3">
        <v>15</v>
      </c>
      <c r="B26" s="98" t="s">
        <v>81</v>
      </c>
      <c r="C26" s="11">
        <f>IIN_SK_koeficienti!H23</f>
        <v>1.2450391837278973</v>
      </c>
      <c r="D26" s="12">
        <f t="shared" si="0"/>
        <v>26569043.866078049</v>
      </c>
      <c r="F26" s="282">
        <f t="shared" si="1"/>
        <v>657390.17620690982</v>
      </c>
      <c r="G26" s="288">
        <f t="shared" si="2"/>
        <v>27226434.042284958</v>
      </c>
    </row>
    <row r="27" spans="1:7">
      <c r="A27" s="3">
        <v>16</v>
      </c>
      <c r="B27" s="98" t="s">
        <v>8</v>
      </c>
      <c r="C27" s="11">
        <f>IIN_SK_koeficienti!H24</f>
        <v>1.1815852839106356</v>
      </c>
      <c r="D27" s="12">
        <f t="shared" si="0"/>
        <v>25214942.348830536</v>
      </c>
      <c r="F27" s="282">
        <f t="shared" si="1"/>
        <v>623886.03358467901</v>
      </c>
      <c r="G27" s="288">
        <f t="shared" si="2"/>
        <v>25838828.382415216</v>
      </c>
    </row>
    <row r="28" spans="1:7">
      <c r="A28" s="3">
        <v>17</v>
      </c>
      <c r="B28" s="98" t="s">
        <v>9</v>
      </c>
      <c r="C28" s="11">
        <f>IIN_SK_koeficienti!H25</f>
        <v>0.67760007282435086</v>
      </c>
      <c r="D28" s="12">
        <f t="shared" si="0"/>
        <v>14459935.312736668</v>
      </c>
      <c r="F28" s="282">
        <f t="shared" si="1"/>
        <v>357778.00176381215</v>
      </c>
      <c r="G28" s="288">
        <f t="shared" si="2"/>
        <v>14817713.314500479</v>
      </c>
    </row>
    <row r="29" spans="1:7">
      <c r="A29" s="3">
        <v>18</v>
      </c>
      <c r="B29" s="98" t="s">
        <v>11</v>
      </c>
      <c r="C29" s="11">
        <f>IIN_SK_koeficienti!H26</f>
        <v>1.5105142687635025</v>
      </c>
      <c r="D29" s="12">
        <f t="shared" si="0"/>
        <v>32234262.496822216</v>
      </c>
      <c r="F29" s="282">
        <f t="shared" si="1"/>
        <v>797563.04402585735</v>
      </c>
      <c r="G29" s="288">
        <f t="shared" si="2"/>
        <v>33031825.540848073</v>
      </c>
    </row>
    <row r="30" spans="1:7">
      <c r="A30" s="3">
        <v>19</v>
      </c>
      <c r="B30" s="98" t="s">
        <v>10</v>
      </c>
      <c r="C30" s="11">
        <f>IIN_SK_koeficienti!H27</f>
        <v>1.431932401468216</v>
      </c>
      <c r="D30" s="12">
        <f t="shared" si="0"/>
        <v>30557331.27527193</v>
      </c>
      <c r="F30" s="282">
        <f t="shared" si="1"/>
        <v>756071.21930011723</v>
      </c>
      <c r="G30" s="288">
        <f t="shared" si="2"/>
        <v>31313402.494572047</v>
      </c>
    </row>
    <row r="31" spans="1:7">
      <c r="A31" s="3">
        <v>20</v>
      </c>
      <c r="B31" s="98" t="s">
        <v>12</v>
      </c>
      <c r="C31" s="11">
        <f>IIN_SK_koeficienti!H28</f>
        <v>0.48007985654092233</v>
      </c>
      <c r="D31" s="12">
        <f t="shared" si="0"/>
        <v>10244868.542582253</v>
      </c>
      <c r="F31" s="282">
        <f t="shared" si="1"/>
        <v>253485.82246211384</v>
      </c>
      <c r="G31" s="288">
        <f t="shared" si="2"/>
        <v>10498354.365044367</v>
      </c>
    </row>
    <row r="32" spans="1:7">
      <c r="A32" s="3">
        <v>21</v>
      </c>
      <c r="B32" s="98" t="s">
        <v>13</v>
      </c>
      <c r="C32" s="11">
        <f>IIN_SK_koeficienti!H29</f>
        <v>0.9417868485521399</v>
      </c>
      <c r="D32" s="12">
        <f t="shared" si="0"/>
        <v>20097661.51837502</v>
      </c>
      <c r="F32" s="282">
        <f t="shared" si="1"/>
        <v>497270.63245131582</v>
      </c>
      <c r="G32" s="288">
        <f t="shared" si="2"/>
        <v>20594932.150826335</v>
      </c>
    </row>
    <row r="33" spans="1:7">
      <c r="A33" s="3">
        <v>22</v>
      </c>
      <c r="B33" s="98" t="s">
        <v>14</v>
      </c>
      <c r="C33" s="11">
        <f>IIN_SK_koeficienti!H30</f>
        <v>2.2859471682728647</v>
      </c>
      <c r="D33" s="12">
        <f t="shared" si="0"/>
        <v>48781943.077104263</v>
      </c>
      <c r="F33" s="282">
        <f t="shared" si="1"/>
        <v>1206997.5237654948</v>
      </c>
      <c r="G33" s="288">
        <f t="shared" si="2"/>
        <v>49988940.60086976</v>
      </c>
    </row>
    <row r="34" spans="1:7">
      <c r="A34" s="3">
        <v>23</v>
      </c>
      <c r="B34" s="98" t="s">
        <v>15</v>
      </c>
      <c r="C34" s="11">
        <f>IIN_SK_koeficienti!H31</f>
        <v>1.1029112141190431</v>
      </c>
      <c r="D34" s="12">
        <f t="shared" si="0"/>
        <v>23536043.532845531</v>
      </c>
      <c r="F34" s="282">
        <f t="shared" si="1"/>
        <v>582345.52523830638</v>
      </c>
      <c r="G34" s="288">
        <f t="shared" si="2"/>
        <v>24118389.058083836</v>
      </c>
    </row>
    <row r="35" spans="1:7">
      <c r="A35" s="3">
        <v>24</v>
      </c>
      <c r="B35" s="98" t="s">
        <v>16</v>
      </c>
      <c r="C35" s="11">
        <f>IIN_SK_koeficienti!H32</f>
        <v>0.37533777802458285</v>
      </c>
      <c r="D35" s="12">
        <f t="shared" si="0"/>
        <v>8009680.3532497194</v>
      </c>
      <c r="F35" s="282">
        <f t="shared" si="1"/>
        <v>198181.20687084828</v>
      </c>
      <c r="G35" s="288">
        <f t="shared" si="2"/>
        <v>8207861.5601205677</v>
      </c>
    </row>
    <row r="36" spans="1:7">
      <c r="A36" s="3">
        <v>25</v>
      </c>
      <c r="B36" s="98" t="s">
        <v>17</v>
      </c>
      <c r="C36" s="11">
        <f>IIN_SK_koeficienti!H33</f>
        <v>0.58329024648151129</v>
      </c>
      <c r="D36" s="12">
        <f t="shared" si="0"/>
        <v>12447370.611276854</v>
      </c>
      <c r="F36" s="282">
        <f t="shared" si="1"/>
        <v>307981.69481391617</v>
      </c>
      <c r="G36" s="288">
        <f t="shared" si="2"/>
        <v>12755352.30609077</v>
      </c>
    </row>
    <row r="37" spans="1:7">
      <c r="A37" s="3">
        <v>26</v>
      </c>
      <c r="B37" s="98" t="s">
        <v>18</v>
      </c>
      <c r="C37" s="11">
        <f>IIN_SK_koeficienti!H34</f>
        <v>1.017688684163407</v>
      </c>
      <c r="D37" s="12">
        <f t="shared" si="0"/>
        <v>21717401.06250196</v>
      </c>
      <c r="F37" s="282">
        <f t="shared" si="1"/>
        <v>537347.38002605224</v>
      </c>
      <c r="G37" s="288">
        <f t="shared" si="2"/>
        <v>22254748.442528013</v>
      </c>
    </row>
    <row r="38" spans="1:7">
      <c r="A38" s="3">
        <v>27</v>
      </c>
      <c r="B38" s="98" t="s">
        <v>19</v>
      </c>
      <c r="C38" s="11">
        <f>IIN_SK_koeficienti!H35</f>
        <v>3.6737827885890848</v>
      </c>
      <c r="D38" s="12">
        <f t="shared" si="0"/>
        <v>78398252.312192529</v>
      </c>
      <c r="F38" s="282">
        <f t="shared" si="1"/>
        <v>1939785.3065998859</v>
      </c>
      <c r="G38" s="288">
        <f t="shared" si="2"/>
        <v>80338037.618792415</v>
      </c>
    </row>
    <row r="39" spans="1:7">
      <c r="A39" s="3">
        <v>28</v>
      </c>
      <c r="B39" s="98" t="s">
        <v>20</v>
      </c>
      <c r="C39" s="11">
        <f>IIN_SK_koeficienti!H36</f>
        <v>3.2007980546681782</v>
      </c>
      <c r="D39" s="12">
        <f t="shared" si="0"/>
        <v>68304793.160246462</v>
      </c>
      <c r="F39" s="282">
        <f t="shared" si="1"/>
        <v>1690045.7629459747</v>
      </c>
      <c r="G39" s="288">
        <f t="shared" si="2"/>
        <v>69994838.923192441</v>
      </c>
    </row>
    <row r="40" spans="1:7">
      <c r="A40" s="3">
        <v>29</v>
      </c>
      <c r="B40" s="98" t="s">
        <v>21</v>
      </c>
      <c r="C40" s="11">
        <f>IIN_SK_koeficienti!H37</f>
        <v>1.1896873728288948</v>
      </c>
      <c r="D40" s="12">
        <f t="shared" si="0"/>
        <v>25387840.325608708</v>
      </c>
      <c r="F40" s="282">
        <f t="shared" si="1"/>
        <v>628163.99827143748</v>
      </c>
      <c r="G40" s="288">
        <f t="shared" si="2"/>
        <v>26016004.323880147</v>
      </c>
    </row>
    <row r="41" spans="1:7">
      <c r="A41" s="3">
        <v>30</v>
      </c>
      <c r="B41" s="98" t="s">
        <v>22</v>
      </c>
      <c r="C41" s="11">
        <f>IIN_SK_koeficienti!H38</f>
        <v>0.49023378003156348</v>
      </c>
      <c r="D41" s="12">
        <f t="shared" si="0"/>
        <v>10461552.516999725</v>
      </c>
      <c r="F41" s="282">
        <f t="shared" si="1"/>
        <v>258847.17143806934</v>
      </c>
      <c r="G41" s="288">
        <f t="shared" si="2"/>
        <v>10720399.688437795</v>
      </c>
    </row>
    <row r="42" spans="1:7">
      <c r="A42" s="3">
        <v>31</v>
      </c>
      <c r="B42" s="98" t="s">
        <v>23</v>
      </c>
      <c r="C42" s="11">
        <f>IIN_SK_koeficienti!H39</f>
        <v>0.73470919601838613</v>
      </c>
      <c r="D42" s="12">
        <f t="shared" si="0"/>
        <v>15678639.767284334</v>
      </c>
      <c r="F42" s="282">
        <f t="shared" si="1"/>
        <v>387932.05398178153</v>
      </c>
      <c r="G42" s="288">
        <f t="shared" si="2"/>
        <v>16066571.821266115</v>
      </c>
    </row>
    <row r="43" spans="1:7">
      <c r="A43" s="3">
        <v>32</v>
      </c>
      <c r="B43" s="98" t="s">
        <v>24</v>
      </c>
      <c r="C43" s="11">
        <f>IIN_SK_koeficienti!H40</f>
        <v>2.6773426258549931</v>
      </c>
      <c r="D43" s="12">
        <f t="shared" si="0"/>
        <v>57134293.121499293</v>
      </c>
      <c r="F43" s="282">
        <f t="shared" si="1"/>
        <v>1413657.3078022453</v>
      </c>
      <c r="G43" s="288">
        <f t="shared" si="2"/>
        <v>58547950.429301538</v>
      </c>
    </row>
    <row r="44" spans="1:7">
      <c r="A44" s="3">
        <v>33</v>
      </c>
      <c r="B44" s="98" t="s">
        <v>25</v>
      </c>
      <c r="C44" s="11">
        <f>IIN_SK_koeficienti!H41</f>
        <v>1.4102535011780402</v>
      </c>
      <c r="D44" s="12">
        <f t="shared" si="0"/>
        <v>30094705.150483321</v>
      </c>
      <c r="F44" s="282">
        <f t="shared" si="1"/>
        <v>744624.59475368424</v>
      </c>
      <c r="G44" s="288">
        <f t="shared" si="2"/>
        <v>30839329.745237004</v>
      </c>
    </row>
    <row r="45" spans="1:7">
      <c r="A45" s="3">
        <v>34</v>
      </c>
      <c r="B45" s="98" t="s">
        <v>26</v>
      </c>
      <c r="C45" s="11">
        <f>IIN_SK_koeficienti!H42</f>
        <v>1.0573132500059237</v>
      </c>
      <c r="D45" s="12">
        <f t="shared" si="0"/>
        <v>22562986.359578207</v>
      </c>
      <c r="F45" s="282">
        <f t="shared" si="1"/>
        <v>558269.4527300928</v>
      </c>
      <c r="G45" s="288">
        <f t="shared" si="2"/>
        <v>23121255.8123083</v>
      </c>
    </row>
    <row r="46" spans="1:7">
      <c r="A46" s="3">
        <v>35</v>
      </c>
      <c r="B46" s="98" t="s">
        <v>27</v>
      </c>
      <c r="C46" s="11">
        <f>IIN_SK_koeficienti!H43</f>
        <v>0.63450772697847402</v>
      </c>
      <c r="D46" s="12">
        <f t="shared" si="0"/>
        <v>13540347.847510729</v>
      </c>
      <c r="F46" s="282">
        <f t="shared" si="1"/>
        <v>335024.91479351389</v>
      </c>
      <c r="G46" s="288">
        <f t="shared" si="2"/>
        <v>13875372.762304243</v>
      </c>
    </row>
    <row r="47" spans="1:7">
      <c r="A47" s="3">
        <v>36</v>
      </c>
      <c r="B47" s="98" t="s">
        <v>28</v>
      </c>
      <c r="C47" s="11">
        <f>IIN_SK_koeficienti!H44</f>
        <v>1.731255604798428</v>
      </c>
      <c r="D47" s="12">
        <f t="shared" si="0"/>
        <v>36944866.240720429</v>
      </c>
      <c r="F47" s="282">
        <f t="shared" si="1"/>
        <v>914116.15150127863</v>
      </c>
      <c r="G47" s="288">
        <f t="shared" si="2"/>
        <v>37858982.392221704</v>
      </c>
    </row>
    <row r="48" spans="1:7">
      <c r="A48" s="3">
        <v>37</v>
      </c>
      <c r="B48" s="98" t="s">
        <v>29</v>
      </c>
      <c r="C48" s="11">
        <f>IIN_SK_koeficienti!H45</f>
        <v>0.71161133070639904</v>
      </c>
      <c r="D48" s="12">
        <f t="shared" si="0"/>
        <v>15185733.034140849</v>
      </c>
      <c r="F48" s="282">
        <f t="shared" si="1"/>
        <v>375736.20509131864</v>
      </c>
      <c r="G48" s="288">
        <f t="shared" si="2"/>
        <v>15561469.239232168</v>
      </c>
    </row>
    <row r="49" spans="1:7">
      <c r="A49" s="3">
        <v>38</v>
      </c>
      <c r="B49" s="98" t="s">
        <v>30</v>
      </c>
      <c r="C49" s="11">
        <f>IIN_SK_koeficienti!H46</f>
        <v>1.2837958671163356</v>
      </c>
      <c r="D49" s="12">
        <f t="shared" si="0"/>
        <v>27396108.615934275</v>
      </c>
      <c r="F49" s="282">
        <f t="shared" si="1"/>
        <v>677854.00036193267</v>
      </c>
      <c r="G49" s="288">
        <f t="shared" si="2"/>
        <v>28073962.616296209</v>
      </c>
    </row>
    <row r="50" spans="1:7">
      <c r="A50" s="3">
        <v>39</v>
      </c>
      <c r="B50" s="98" t="s">
        <v>31</v>
      </c>
      <c r="C50" s="11">
        <f>IIN_SK_koeficienti!H47</f>
        <v>1.9065019002248214</v>
      </c>
      <c r="D50" s="12">
        <f t="shared" si="0"/>
        <v>40684609.19130785</v>
      </c>
      <c r="F50" s="282">
        <f t="shared" si="1"/>
        <v>1006647.5308631854</v>
      </c>
      <c r="G50" s="288">
        <f t="shared" si="2"/>
        <v>41691256.722171038</v>
      </c>
    </row>
    <row r="51" spans="1:7">
      <c r="A51" s="3">
        <v>40</v>
      </c>
      <c r="B51" s="98" t="s">
        <v>32</v>
      </c>
      <c r="C51" s="11">
        <f>IIN_SK_koeficienti!H48</f>
        <v>0.30952452861539381</v>
      </c>
      <c r="D51" s="12">
        <f t="shared" si="0"/>
        <v>6605230.490646814</v>
      </c>
      <c r="F51" s="282">
        <f t="shared" si="1"/>
        <v>163431.30968583599</v>
      </c>
      <c r="G51" s="288">
        <f t="shared" si="2"/>
        <v>6768661.8003326496</v>
      </c>
    </row>
    <row r="52" spans="1:7">
      <c r="A52" s="3">
        <v>41</v>
      </c>
      <c r="B52" s="98" t="s">
        <v>82</v>
      </c>
      <c r="C52" s="11">
        <f>IIN_SK_koeficienti!H49</f>
        <v>2.2767279350586733</v>
      </c>
      <c r="D52" s="12">
        <f t="shared" si="0"/>
        <v>48585205.323882684</v>
      </c>
      <c r="F52" s="282">
        <f t="shared" si="1"/>
        <v>1202129.6983778446</v>
      </c>
      <c r="G52" s="288">
        <f t="shared" si="2"/>
        <v>49787335.022260532</v>
      </c>
    </row>
    <row r="53" spans="1:7">
      <c r="A53" s="3">
        <v>42</v>
      </c>
      <c r="B53" s="98" t="s">
        <v>33</v>
      </c>
      <c r="C53" s="11">
        <f>IIN_SK_koeficienti!H50</f>
        <v>8.6890297261041013E-2</v>
      </c>
      <c r="D53" s="12">
        <f t="shared" si="0"/>
        <v>1854232.5009826371</v>
      </c>
      <c r="F53" s="282">
        <f t="shared" si="1"/>
        <v>45878.739057894789</v>
      </c>
      <c r="G53" s="288">
        <f t="shared" si="2"/>
        <v>1900111.2400405318</v>
      </c>
    </row>
    <row r="54" spans="1:7">
      <c r="A54" s="109">
        <v>43</v>
      </c>
      <c r="B54" s="103" t="s">
        <v>34</v>
      </c>
      <c r="C54" s="110">
        <f>IIN_SK_koeficienti!H51</f>
        <v>0.41877183527161815</v>
      </c>
      <c r="D54" s="111">
        <f t="shared" si="0"/>
        <v>8936559.9144398458</v>
      </c>
      <c r="F54" s="286">
        <f t="shared" si="1"/>
        <v>221114.72006479916</v>
      </c>
      <c r="G54" s="289">
        <f t="shared" si="2"/>
        <v>9157674.6345046442</v>
      </c>
    </row>
    <row r="55" spans="1:7">
      <c r="A55" s="67"/>
      <c r="B55" s="112"/>
      <c r="C55" s="143">
        <f>IIN_SK_koeficienti!H52</f>
        <v>100.00000000000001</v>
      </c>
      <c r="D55" s="144">
        <f>SUM(D12:D54)</f>
        <v>2133992585.4000037</v>
      </c>
      <c r="F55" s="144">
        <f>SUM(F12:F54)</f>
        <v>52800762</v>
      </c>
      <c r="G55" s="144">
        <f>SUM(G12:G54)</f>
        <v>2186793347.4000034</v>
      </c>
    </row>
    <row r="56" spans="1:7">
      <c r="C56" s="86"/>
    </row>
  </sheetData>
  <sheetProtection formatCells="0" formatColumns="0" formatRows="0" insertColumns="0" insertRows="0" insertHyperlinks="0" deleteColumns="0" deleteRows="0"/>
  <mergeCells count="2">
    <mergeCell ref="A3:D3"/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H59"/>
  <sheetViews>
    <sheetView topLeftCell="A33" zoomScaleNormal="100" workbookViewId="0">
      <selection activeCell="O15" sqref="O15"/>
    </sheetView>
  </sheetViews>
  <sheetFormatPr defaultRowHeight="13.8"/>
  <cols>
    <col min="1" max="1" width="7" customWidth="1"/>
    <col min="2" max="2" width="10.21875" style="1" customWidth="1"/>
    <col min="3" max="3" width="23.21875" style="1" customWidth="1"/>
    <col min="4" max="4" width="20.21875" style="1" customWidth="1"/>
    <col min="5" max="6" width="18.77734375" style="1" customWidth="1"/>
    <col min="7" max="7" width="23.77734375" style="1" customWidth="1"/>
    <col min="8" max="8" width="26.44140625" customWidth="1"/>
    <col min="9" max="9" width="15.21875" customWidth="1"/>
    <col min="10" max="10" width="22.44140625" customWidth="1"/>
  </cols>
  <sheetData>
    <row r="1" spans="1:8" ht="26.25" customHeight="1">
      <c r="A1" s="437" t="s">
        <v>170</v>
      </c>
      <c r="B1" s="437"/>
      <c r="C1" s="437"/>
      <c r="D1" s="437"/>
      <c r="E1" s="437"/>
      <c r="F1" s="437"/>
      <c r="G1" s="437"/>
      <c r="H1" s="437"/>
    </row>
    <row r="2" spans="1:8" ht="15" customHeight="1">
      <c r="A2" s="146"/>
      <c r="B2" s="146"/>
      <c r="C2" s="146"/>
      <c r="D2" s="146"/>
      <c r="E2" s="146"/>
      <c r="F2" s="146"/>
      <c r="G2" s="146"/>
      <c r="H2" s="146"/>
    </row>
    <row r="3" spans="1:8" ht="15" customHeight="1">
      <c r="A3" s="438" t="s">
        <v>171</v>
      </c>
      <c r="B3" s="439"/>
      <c r="C3" s="439"/>
      <c r="D3" s="439"/>
      <c r="E3" s="439"/>
      <c r="F3" s="439"/>
      <c r="G3" s="439"/>
      <c r="H3" s="146"/>
    </row>
    <row r="4" spans="1:8" ht="15.6">
      <c r="D4" s="275"/>
      <c r="E4" s="274"/>
      <c r="F4" s="222"/>
      <c r="H4" s="46"/>
    </row>
    <row r="5" spans="1:8" ht="15.6">
      <c r="C5" s="32"/>
      <c r="D5" s="432" t="s">
        <v>169</v>
      </c>
      <c r="E5" s="433"/>
      <c r="F5" s="433"/>
      <c r="G5" s="434"/>
      <c r="H5" s="62">
        <v>2025</v>
      </c>
    </row>
    <row r="6" spans="1:8" ht="79.5" customHeight="1">
      <c r="A6" s="197" t="s">
        <v>126</v>
      </c>
      <c r="B6" s="197" t="s">
        <v>128</v>
      </c>
      <c r="C6" s="197" t="s">
        <v>127</v>
      </c>
      <c r="D6" s="137" t="s">
        <v>150</v>
      </c>
      <c r="E6" s="137" t="s">
        <v>132</v>
      </c>
      <c r="F6" s="137" t="s">
        <v>151</v>
      </c>
      <c r="G6" s="136" t="s">
        <v>131</v>
      </c>
      <c r="H6" s="198" t="s">
        <v>152</v>
      </c>
    </row>
    <row r="7" spans="1:8" s="55" customFormat="1" ht="14.25" customHeight="1">
      <c r="A7" s="93"/>
      <c r="B7" s="87">
        <v>1</v>
      </c>
      <c r="C7" s="87">
        <v>2</v>
      </c>
      <c r="D7" s="94">
        <v>3</v>
      </c>
      <c r="E7" s="94">
        <v>4</v>
      </c>
      <c r="F7" s="94">
        <v>5</v>
      </c>
      <c r="G7" s="95" t="s">
        <v>77</v>
      </c>
      <c r="H7" s="96"/>
    </row>
    <row r="8" spans="1:8" s="55" customFormat="1" ht="14.25" customHeight="1">
      <c r="A8" s="93"/>
      <c r="B8" s="87"/>
      <c r="C8" s="102" t="s">
        <v>35</v>
      </c>
      <c r="D8" s="105">
        <f>SUM(D9:D51)</f>
        <v>3007082652.8699455</v>
      </c>
      <c r="E8" s="105">
        <f>SUM(E9:E51)</f>
        <v>2559693818.6079798</v>
      </c>
      <c r="F8" s="105">
        <f>SUM(F9:F51)</f>
        <v>280113455.28000009</v>
      </c>
      <c r="G8" s="105">
        <f t="shared" ref="G8" si="0">SUM(G9:G51)</f>
        <v>2279580363.3279791</v>
      </c>
      <c r="H8" s="106">
        <f>SUM(H9:H51)</f>
        <v>100.00000000000001</v>
      </c>
    </row>
    <row r="9" spans="1:8" ht="15.6">
      <c r="A9" s="100">
        <v>1</v>
      </c>
      <c r="B9" s="101" t="s">
        <v>83</v>
      </c>
      <c r="C9" s="101" t="s">
        <v>55</v>
      </c>
      <c r="D9" s="196">
        <v>75106028.450000599</v>
      </c>
      <c r="E9" s="196">
        <v>68062158.322000101</v>
      </c>
      <c r="F9" s="196">
        <v>8800330.0600000098</v>
      </c>
      <c r="G9" s="196">
        <f>E9-F9</f>
        <v>59261828.262000091</v>
      </c>
      <c r="H9" s="239">
        <f>G9/$G$8*100</f>
        <v>2.5996814683682938</v>
      </c>
    </row>
    <row r="10" spans="1:8" ht="15.6">
      <c r="A10" s="97">
        <v>2</v>
      </c>
      <c r="B10" s="98" t="s">
        <v>84</v>
      </c>
      <c r="C10" s="98" t="s">
        <v>58</v>
      </c>
      <c r="D10" s="196">
        <v>78578176.449999601</v>
      </c>
      <c r="E10" s="196">
        <v>71642649.977999896</v>
      </c>
      <c r="F10" s="196">
        <v>8665855.0500000101</v>
      </c>
      <c r="G10" s="196">
        <f t="shared" ref="G10:G51" si="1">E10-F10</f>
        <v>62976794.927999884</v>
      </c>
      <c r="H10" s="239">
        <f t="shared" ref="H10:H51" si="2">G10/$G$8*100</f>
        <v>2.7626485971330053</v>
      </c>
    </row>
    <row r="11" spans="1:8" ht="15.6">
      <c r="A11" s="97">
        <v>3</v>
      </c>
      <c r="B11" s="98" t="s">
        <v>85</v>
      </c>
      <c r="C11" s="98" t="s">
        <v>59</v>
      </c>
      <c r="D11" s="196">
        <v>93302513.279999495</v>
      </c>
      <c r="E11" s="196">
        <v>84349629.697999805</v>
      </c>
      <c r="F11" s="196">
        <v>7710366.8299999796</v>
      </c>
      <c r="G11" s="196">
        <f t="shared" si="1"/>
        <v>76639262.867999822</v>
      </c>
      <c r="H11" s="239">
        <f t="shared" si="2"/>
        <v>3.3619899566126064</v>
      </c>
    </row>
    <row r="12" spans="1:8" ht="15.6">
      <c r="A12" s="97">
        <v>4</v>
      </c>
      <c r="B12" s="98" t="s">
        <v>86</v>
      </c>
      <c r="C12" s="98" t="s">
        <v>60</v>
      </c>
      <c r="D12" s="196">
        <v>78478825.230000094</v>
      </c>
      <c r="E12" s="196">
        <v>71257562.156000301</v>
      </c>
      <c r="F12" s="196">
        <v>9501689.6600000504</v>
      </c>
      <c r="G12" s="196">
        <f t="shared" si="1"/>
        <v>61755872.496000253</v>
      </c>
      <c r="H12" s="239">
        <f t="shared" si="2"/>
        <v>2.7090895100465913</v>
      </c>
    </row>
    <row r="13" spans="1:8" ht="15.6">
      <c r="A13" s="97">
        <v>5</v>
      </c>
      <c r="B13" s="98" t="s">
        <v>87</v>
      </c>
      <c r="C13" s="98" t="s">
        <v>61</v>
      </c>
      <c r="D13" s="196">
        <v>27259507.379999999</v>
      </c>
      <c r="E13" s="196">
        <v>24577563.059999999</v>
      </c>
      <c r="F13" s="196">
        <v>3413975.6400000099</v>
      </c>
      <c r="G13" s="196">
        <f t="shared" si="1"/>
        <v>21163587.419999987</v>
      </c>
      <c r="H13" s="239">
        <f t="shared" si="2"/>
        <v>0.92839839123298484</v>
      </c>
    </row>
    <row r="14" spans="1:8" ht="15.6">
      <c r="A14" s="97">
        <v>6</v>
      </c>
      <c r="B14" s="98" t="s">
        <v>88</v>
      </c>
      <c r="C14" s="98" t="s">
        <v>56</v>
      </c>
      <c r="D14" s="196">
        <v>1348747156.87995</v>
      </c>
      <c r="E14" s="196">
        <v>1043114011.90598</v>
      </c>
      <c r="F14" s="196">
        <v>98132369.430000201</v>
      </c>
      <c r="G14" s="196">
        <f t="shared" si="1"/>
        <v>944981642.4759798</v>
      </c>
      <c r="H14" s="239">
        <f t="shared" si="2"/>
        <v>41.454192959286281</v>
      </c>
    </row>
    <row r="15" spans="1:8" ht="15.6">
      <c r="A15" s="97">
        <v>7</v>
      </c>
      <c r="B15" s="98" t="s">
        <v>89</v>
      </c>
      <c r="C15" s="98" t="s">
        <v>57</v>
      </c>
      <c r="D15" s="196">
        <v>45379743.399999902</v>
      </c>
      <c r="E15" s="196">
        <v>39106843.482000001</v>
      </c>
      <c r="F15" s="196">
        <v>5188347.0999999996</v>
      </c>
      <c r="G15" s="196">
        <f t="shared" si="1"/>
        <v>33918496.381999999</v>
      </c>
      <c r="H15" s="239">
        <f t="shared" si="2"/>
        <v>1.4879272048335288</v>
      </c>
    </row>
    <row r="16" spans="1:8" ht="15.6">
      <c r="A16" s="97">
        <v>8</v>
      </c>
      <c r="B16" s="98" t="s">
        <v>90</v>
      </c>
      <c r="C16" s="98" t="s">
        <v>2</v>
      </c>
      <c r="D16" s="196">
        <v>33329031.0100003</v>
      </c>
      <c r="E16" s="196">
        <v>30248799.872000199</v>
      </c>
      <c r="F16" s="196">
        <v>4131548.82</v>
      </c>
      <c r="G16" s="196">
        <f t="shared" si="1"/>
        <v>26117251.052000199</v>
      </c>
      <c r="H16" s="239">
        <f t="shared" si="2"/>
        <v>1.1457043354186205</v>
      </c>
    </row>
    <row r="17" spans="1:8" ht="15.6">
      <c r="A17" s="97">
        <v>9</v>
      </c>
      <c r="B17" s="98" t="s">
        <v>91</v>
      </c>
      <c r="C17" s="98" t="s">
        <v>3</v>
      </c>
      <c r="D17" s="196">
        <v>13221015.84</v>
      </c>
      <c r="E17" s="196">
        <v>12081478.310000001</v>
      </c>
      <c r="F17" s="196">
        <v>1676275.6</v>
      </c>
      <c r="G17" s="196">
        <f t="shared" si="1"/>
        <v>10405202.710000001</v>
      </c>
      <c r="H17" s="239">
        <f t="shared" si="2"/>
        <v>0.45645255053914202</v>
      </c>
    </row>
    <row r="18" spans="1:8" ht="15.6">
      <c r="A18" s="97">
        <v>10</v>
      </c>
      <c r="B18" s="98" t="s">
        <v>92</v>
      </c>
      <c r="C18" s="98" t="s">
        <v>80</v>
      </c>
      <c r="D18" s="196">
        <v>18986642.849999901</v>
      </c>
      <c r="E18" s="196">
        <v>17344821.171999998</v>
      </c>
      <c r="F18" s="196">
        <v>2639446.5600000098</v>
      </c>
      <c r="G18" s="196">
        <f t="shared" si="1"/>
        <v>14705374.611999989</v>
      </c>
      <c r="H18" s="239">
        <f t="shared" si="2"/>
        <v>0.64509130051162067</v>
      </c>
    </row>
    <row r="19" spans="1:8" ht="15.6">
      <c r="A19" s="97">
        <v>11</v>
      </c>
      <c r="B19" s="98" t="s">
        <v>93</v>
      </c>
      <c r="C19" s="98" t="s">
        <v>4</v>
      </c>
      <c r="D19" s="196">
        <v>48017908.559999898</v>
      </c>
      <c r="E19" s="196">
        <v>44578614.808000103</v>
      </c>
      <c r="F19" s="196">
        <v>3466070.21</v>
      </c>
      <c r="G19" s="196">
        <f t="shared" si="1"/>
        <v>41112544.598000102</v>
      </c>
      <c r="H19" s="239">
        <f t="shared" si="2"/>
        <v>1.8035137194277084</v>
      </c>
    </row>
    <row r="20" spans="1:8" ht="15.6">
      <c r="A20" s="97">
        <v>12</v>
      </c>
      <c r="B20" s="98" t="s">
        <v>94</v>
      </c>
      <c r="C20" s="98" t="s">
        <v>5</v>
      </c>
      <c r="D20" s="196">
        <v>15762689.93</v>
      </c>
      <c r="E20" s="196">
        <v>14300784.439999999</v>
      </c>
      <c r="F20" s="196">
        <v>2109860.59</v>
      </c>
      <c r="G20" s="196">
        <f t="shared" si="1"/>
        <v>12190923.85</v>
      </c>
      <c r="H20" s="239">
        <f t="shared" si="2"/>
        <v>0.53478807091505054</v>
      </c>
    </row>
    <row r="21" spans="1:8" ht="15.6">
      <c r="A21" s="97">
        <v>13</v>
      </c>
      <c r="B21" s="98" t="s">
        <v>95</v>
      </c>
      <c r="C21" s="98" t="s">
        <v>6</v>
      </c>
      <c r="D21" s="196">
        <v>49428184.419999801</v>
      </c>
      <c r="E21" s="196">
        <v>45521916.920000002</v>
      </c>
      <c r="F21" s="196">
        <v>6627116.1200000104</v>
      </c>
      <c r="G21" s="196">
        <f t="shared" si="1"/>
        <v>38894800.79999999</v>
      </c>
      <c r="H21" s="239">
        <f t="shared" si="2"/>
        <v>1.7062263487485536</v>
      </c>
    </row>
    <row r="22" spans="1:8" ht="15.6">
      <c r="A22" s="97">
        <v>14</v>
      </c>
      <c r="B22" s="98" t="s">
        <v>96</v>
      </c>
      <c r="C22" s="98" t="s">
        <v>7</v>
      </c>
      <c r="D22" s="196">
        <v>51422668.719999798</v>
      </c>
      <c r="E22" s="196">
        <v>46612165.945999898</v>
      </c>
      <c r="F22" s="196">
        <v>6106872.7100000102</v>
      </c>
      <c r="G22" s="196">
        <f t="shared" si="1"/>
        <v>40505293.23599989</v>
      </c>
      <c r="H22" s="239">
        <f t="shared" si="2"/>
        <v>1.7768749848707182</v>
      </c>
    </row>
    <row r="23" spans="1:8" ht="15.6">
      <c r="A23" s="97">
        <v>15</v>
      </c>
      <c r="B23" s="98" t="s">
        <v>97</v>
      </c>
      <c r="C23" s="98" t="s">
        <v>81</v>
      </c>
      <c r="D23" s="196">
        <v>35775727.850000001</v>
      </c>
      <c r="E23" s="196">
        <v>32822468.078000098</v>
      </c>
      <c r="F23" s="196">
        <v>4440799.3299999898</v>
      </c>
      <c r="G23" s="196">
        <f t="shared" si="1"/>
        <v>28381668.748000108</v>
      </c>
      <c r="H23" s="239">
        <f t="shared" si="2"/>
        <v>1.2450391837278973</v>
      </c>
    </row>
    <row r="24" spans="1:8" ht="15.6">
      <c r="A24" s="97">
        <v>16</v>
      </c>
      <c r="B24" s="98" t="s">
        <v>98</v>
      </c>
      <c r="C24" s="98" t="s">
        <v>8</v>
      </c>
      <c r="D24" s="196">
        <v>34473549.8699999</v>
      </c>
      <c r="E24" s="196">
        <v>31488395.298</v>
      </c>
      <c r="F24" s="196">
        <v>4553209.1900000004</v>
      </c>
      <c r="G24" s="196">
        <f t="shared" si="1"/>
        <v>26935186.107999999</v>
      </c>
      <c r="H24" s="239">
        <f t="shared" si="2"/>
        <v>1.1815852839106356</v>
      </c>
    </row>
    <row r="25" spans="1:8" ht="15.6">
      <c r="A25" s="97">
        <v>17</v>
      </c>
      <c r="B25" s="98" t="s">
        <v>99</v>
      </c>
      <c r="C25" s="98" t="s">
        <v>9</v>
      </c>
      <c r="D25" s="196">
        <v>19800367.649999999</v>
      </c>
      <c r="E25" s="196">
        <v>17977731.401999999</v>
      </c>
      <c r="F25" s="196">
        <v>2531293.20000001</v>
      </c>
      <c r="G25" s="196">
        <f t="shared" si="1"/>
        <v>15446438.201999988</v>
      </c>
      <c r="H25" s="239">
        <f t="shared" si="2"/>
        <v>0.67760007282435086</v>
      </c>
    </row>
    <row r="26" spans="1:8" ht="15.6">
      <c r="A26" s="97">
        <v>18</v>
      </c>
      <c r="B26" s="98" t="s">
        <v>100</v>
      </c>
      <c r="C26" s="98" t="s">
        <v>11</v>
      </c>
      <c r="D26" s="196">
        <v>42622531.269999698</v>
      </c>
      <c r="E26" s="196">
        <v>39606202.465999998</v>
      </c>
      <c r="F26" s="196">
        <v>5172815.80999998</v>
      </c>
      <c r="G26" s="196">
        <f t="shared" si="1"/>
        <v>34433386.656000018</v>
      </c>
      <c r="H26" s="239">
        <f t="shared" si="2"/>
        <v>1.5105142687635025</v>
      </c>
    </row>
    <row r="27" spans="1:8" ht="15.6">
      <c r="A27" s="97">
        <v>19</v>
      </c>
      <c r="B27" s="98" t="s">
        <v>101</v>
      </c>
      <c r="C27" s="98" t="s">
        <v>10</v>
      </c>
      <c r="D27" s="196">
        <v>41619619.240000099</v>
      </c>
      <c r="E27" s="196">
        <v>38259814.110000201</v>
      </c>
      <c r="F27" s="196">
        <v>5617764.2699999902</v>
      </c>
      <c r="G27" s="196">
        <f t="shared" si="1"/>
        <v>32642049.840000212</v>
      </c>
      <c r="H27" s="239">
        <f t="shared" si="2"/>
        <v>1.431932401468216</v>
      </c>
    </row>
    <row r="28" spans="1:8" ht="15.6">
      <c r="A28" s="97">
        <v>20</v>
      </c>
      <c r="B28" s="98" t="s">
        <v>102</v>
      </c>
      <c r="C28" s="98" t="s">
        <v>12</v>
      </c>
      <c r="D28" s="196">
        <v>14158659.23</v>
      </c>
      <c r="E28" s="196">
        <v>12806768.437999999</v>
      </c>
      <c r="F28" s="196">
        <v>1862962.3</v>
      </c>
      <c r="G28" s="196">
        <f t="shared" si="1"/>
        <v>10943806.137999998</v>
      </c>
      <c r="H28" s="239">
        <f t="shared" si="2"/>
        <v>0.48007985654092233</v>
      </c>
    </row>
    <row r="29" spans="1:8" ht="15.6">
      <c r="A29" s="97">
        <v>21</v>
      </c>
      <c r="B29" s="98" t="s">
        <v>103</v>
      </c>
      <c r="C29" s="98" t="s">
        <v>13</v>
      </c>
      <c r="D29" s="196">
        <v>27524540.009999901</v>
      </c>
      <c r="E29" s="196">
        <v>25039699.534000002</v>
      </c>
      <c r="F29" s="196">
        <v>3570911.47000001</v>
      </c>
      <c r="G29" s="196">
        <f t="shared" si="1"/>
        <v>21468788.063999992</v>
      </c>
      <c r="H29" s="239">
        <f t="shared" si="2"/>
        <v>0.9417868485521399</v>
      </c>
    </row>
    <row r="30" spans="1:8" ht="15.6">
      <c r="A30" s="97">
        <v>22</v>
      </c>
      <c r="B30" s="98" t="s">
        <v>104</v>
      </c>
      <c r="C30" s="98" t="s">
        <v>14</v>
      </c>
      <c r="D30" s="196">
        <v>61304594.439999901</v>
      </c>
      <c r="E30" s="196">
        <v>56915916.224000201</v>
      </c>
      <c r="F30" s="196">
        <v>4805913.4599999804</v>
      </c>
      <c r="G30" s="196">
        <f t="shared" si="1"/>
        <v>52110002.764000222</v>
      </c>
      <c r="H30" s="239">
        <f t="shared" si="2"/>
        <v>2.2859471682728647</v>
      </c>
    </row>
    <row r="31" spans="1:8" ht="15.6">
      <c r="A31" s="97">
        <v>23</v>
      </c>
      <c r="B31" s="98" t="s">
        <v>105</v>
      </c>
      <c r="C31" s="98" t="s">
        <v>15</v>
      </c>
      <c r="D31" s="196">
        <v>32651974.699999899</v>
      </c>
      <c r="E31" s="196">
        <v>29385729.061999898</v>
      </c>
      <c r="F31" s="196">
        <v>4243981.5999999903</v>
      </c>
      <c r="G31" s="196">
        <f t="shared" si="1"/>
        <v>25141747.461999908</v>
      </c>
      <c r="H31" s="239">
        <f t="shared" si="2"/>
        <v>1.1029112141190431</v>
      </c>
    </row>
    <row r="32" spans="1:8" ht="15.6">
      <c r="A32" s="97">
        <v>24</v>
      </c>
      <c r="B32" s="98" t="s">
        <v>106</v>
      </c>
      <c r="C32" s="98" t="s">
        <v>16</v>
      </c>
      <c r="D32" s="196">
        <v>10478573.5</v>
      </c>
      <c r="E32" s="196">
        <v>9702230.8339999504</v>
      </c>
      <c r="F32" s="196">
        <v>1146104.55</v>
      </c>
      <c r="G32" s="196">
        <f t="shared" si="1"/>
        <v>8556126.2839999497</v>
      </c>
      <c r="H32" s="239">
        <f t="shared" si="2"/>
        <v>0.37533777802458285</v>
      </c>
    </row>
    <row r="33" spans="1:8" ht="15.6">
      <c r="A33" s="97">
        <v>25</v>
      </c>
      <c r="B33" s="98" t="s">
        <v>107</v>
      </c>
      <c r="C33" s="98" t="s">
        <v>17</v>
      </c>
      <c r="D33" s="196">
        <v>17164772.25</v>
      </c>
      <c r="E33" s="196">
        <v>15599105.2299999</v>
      </c>
      <c r="F33" s="196">
        <v>2302535.31</v>
      </c>
      <c r="G33" s="196">
        <f t="shared" si="1"/>
        <v>13296569.919999899</v>
      </c>
      <c r="H33" s="239">
        <f t="shared" si="2"/>
        <v>0.58329024648151129</v>
      </c>
    </row>
    <row r="34" spans="1:8" ht="15.6">
      <c r="A34" s="97">
        <v>26</v>
      </c>
      <c r="B34" s="98" t="s">
        <v>108</v>
      </c>
      <c r="C34" s="98" t="s">
        <v>18</v>
      </c>
      <c r="D34" s="196">
        <v>29353018.550000001</v>
      </c>
      <c r="E34" s="196">
        <v>26832224.263999902</v>
      </c>
      <c r="F34" s="196">
        <v>3633192.8599999798</v>
      </c>
      <c r="G34" s="196">
        <f t="shared" si="1"/>
        <v>23199031.403999921</v>
      </c>
      <c r="H34" s="239">
        <f t="shared" si="2"/>
        <v>1.017688684163407</v>
      </c>
    </row>
    <row r="35" spans="1:8" ht="15.6">
      <c r="A35" s="97">
        <v>27</v>
      </c>
      <c r="B35" s="98" t="s">
        <v>109</v>
      </c>
      <c r="C35" s="98" t="s">
        <v>19</v>
      </c>
      <c r="D35" s="196">
        <v>95316362.099999398</v>
      </c>
      <c r="E35" s="196">
        <v>89874770.859999806</v>
      </c>
      <c r="F35" s="196">
        <v>6127939.8199999901</v>
      </c>
      <c r="G35" s="196">
        <f t="shared" si="1"/>
        <v>83746831.039999813</v>
      </c>
      <c r="H35" s="239">
        <f t="shared" si="2"/>
        <v>3.6737827885890848</v>
      </c>
    </row>
    <row r="36" spans="1:8" ht="15.6">
      <c r="A36" s="97">
        <v>28</v>
      </c>
      <c r="B36" s="98" t="s">
        <v>110</v>
      </c>
      <c r="C36" s="98" t="s">
        <v>20</v>
      </c>
      <c r="D36" s="196">
        <v>89483789.969999</v>
      </c>
      <c r="E36" s="196">
        <v>82088094.383999705</v>
      </c>
      <c r="F36" s="196">
        <v>9123330.4599999692</v>
      </c>
      <c r="G36" s="196">
        <f t="shared" si="1"/>
        <v>72964763.923999742</v>
      </c>
      <c r="H36" s="239">
        <f t="shared" si="2"/>
        <v>3.2007980546681782</v>
      </c>
    </row>
    <row r="37" spans="1:8" ht="15.6">
      <c r="A37" s="97">
        <v>29</v>
      </c>
      <c r="B37" s="98" t="s">
        <v>111</v>
      </c>
      <c r="C37" s="98" t="s">
        <v>21</v>
      </c>
      <c r="D37" s="196">
        <v>32976247.510000002</v>
      </c>
      <c r="E37" s="196">
        <v>30604124.965999998</v>
      </c>
      <c r="F37" s="196">
        <v>3484245.2299999902</v>
      </c>
      <c r="G37" s="196">
        <f t="shared" si="1"/>
        <v>27119879.736000009</v>
      </c>
      <c r="H37" s="239">
        <f t="shared" si="2"/>
        <v>1.1896873728288948</v>
      </c>
    </row>
    <row r="38" spans="1:8" ht="15.6">
      <c r="A38" s="97">
        <v>30</v>
      </c>
      <c r="B38" s="98" t="s">
        <v>112</v>
      </c>
      <c r="C38" s="98" t="s">
        <v>22</v>
      </c>
      <c r="D38" s="196">
        <v>13852028.91</v>
      </c>
      <c r="E38" s="196">
        <v>12828270.403999999</v>
      </c>
      <c r="F38" s="196">
        <v>1652997.42</v>
      </c>
      <c r="G38" s="196">
        <f t="shared" si="1"/>
        <v>11175272.983999999</v>
      </c>
      <c r="H38" s="239">
        <f t="shared" si="2"/>
        <v>0.49023378003156348</v>
      </c>
    </row>
    <row r="39" spans="1:8" ht="15.6">
      <c r="A39" s="97">
        <v>31</v>
      </c>
      <c r="B39" s="98" t="s">
        <v>113</v>
      </c>
      <c r="C39" s="98" t="s">
        <v>23</v>
      </c>
      <c r="D39" s="196">
        <v>22073664.9500001</v>
      </c>
      <c r="E39" s="196">
        <v>20063643.32</v>
      </c>
      <c r="F39" s="196">
        <v>3315356.76</v>
      </c>
      <c r="G39" s="196">
        <f t="shared" si="1"/>
        <v>16748286.560000001</v>
      </c>
      <c r="H39" s="239">
        <f t="shared" si="2"/>
        <v>0.73470919601838613</v>
      </c>
    </row>
    <row r="40" spans="1:8" ht="15.6">
      <c r="A40" s="97">
        <v>32</v>
      </c>
      <c r="B40" s="98" t="s">
        <v>114</v>
      </c>
      <c r="C40" s="98" t="s">
        <v>24</v>
      </c>
      <c r="D40" s="196">
        <v>71292012.469999596</v>
      </c>
      <c r="E40" s="196">
        <v>66387047.338000096</v>
      </c>
      <c r="F40" s="196">
        <v>5354870.5799999898</v>
      </c>
      <c r="G40" s="196">
        <f t="shared" si="1"/>
        <v>61032176.758000106</v>
      </c>
      <c r="H40" s="239">
        <f t="shared" si="2"/>
        <v>2.6773426258549931</v>
      </c>
    </row>
    <row r="41" spans="1:8" ht="15.6">
      <c r="A41" s="97">
        <v>33</v>
      </c>
      <c r="B41" s="98" t="s">
        <v>115</v>
      </c>
      <c r="C41" s="98" t="s">
        <v>25</v>
      </c>
      <c r="D41" s="196">
        <v>39206816.269999698</v>
      </c>
      <c r="E41" s="196">
        <v>36000269.175999902</v>
      </c>
      <c r="F41" s="196">
        <v>3852407.2899999898</v>
      </c>
      <c r="G41" s="196">
        <f t="shared" si="1"/>
        <v>32147861.885999911</v>
      </c>
      <c r="H41" s="239">
        <f t="shared" si="2"/>
        <v>1.4102535011780402</v>
      </c>
    </row>
    <row r="42" spans="1:8" ht="15.6">
      <c r="A42" s="97">
        <v>34</v>
      </c>
      <c r="B42" s="98" t="s">
        <v>116</v>
      </c>
      <c r="C42" s="98" t="s">
        <v>26</v>
      </c>
      <c r="D42" s="196">
        <v>30376046.349999901</v>
      </c>
      <c r="E42" s="196">
        <v>27999287.745999899</v>
      </c>
      <c r="F42" s="196">
        <v>3896982.52</v>
      </c>
      <c r="G42" s="196">
        <f t="shared" si="1"/>
        <v>24102305.225999899</v>
      </c>
      <c r="H42" s="239">
        <f t="shared" si="2"/>
        <v>1.0573132500059237</v>
      </c>
    </row>
    <row r="43" spans="1:8" ht="15.6">
      <c r="A43" s="97">
        <v>35</v>
      </c>
      <c r="B43" s="98" t="s">
        <v>117</v>
      </c>
      <c r="C43" s="98" t="s">
        <v>27</v>
      </c>
      <c r="D43" s="196">
        <v>17597697.16</v>
      </c>
      <c r="E43" s="196">
        <v>15954385.357999999</v>
      </c>
      <c r="F43" s="196">
        <v>1490271.81</v>
      </c>
      <c r="G43" s="196">
        <f t="shared" si="1"/>
        <v>14464113.547999999</v>
      </c>
      <c r="H43" s="239">
        <f t="shared" si="2"/>
        <v>0.63450772697847402</v>
      </c>
    </row>
    <row r="44" spans="1:8" ht="15.6">
      <c r="A44" s="97">
        <v>36</v>
      </c>
      <c r="B44" s="98" t="s">
        <v>118</v>
      </c>
      <c r="C44" s="98" t="s">
        <v>28</v>
      </c>
      <c r="D44" s="196">
        <v>48711267.369999699</v>
      </c>
      <c r="E44" s="196">
        <v>44598941.096000001</v>
      </c>
      <c r="F44" s="196">
        <v>5133578.29</v>
      </c>
      <c r="G44" s="196">
        <f t="shared" si="1"/>
        <v>39465362.806000002</v>
      </c>
      <c r="H44" s="239">
        <f t="shared" si="2"/>
        <v>1.731255604798428</v>
      </c>
    </row>
    <row r="45" spans="1:8" ht="15.6">
      <c r="A45" s="97">
        <v>37</v>
      </c>
      <c r="B45" s="98" t="s">
        <v>119</v>
      </c>
      <c r="C45" s="98" t="s">
        <v>29</v>
      </c>
      <c r="D45" s="196">
        <v>20561086.039999999</v>
      </c>
      <c r="E45" s="196">
        <v>18704460.517999999</v>
      </c>
      <c r="F45" s="196">
        <v>2482708.36</v>
      </c>
      <c r="G45" s="196">
        <f t="shared" si="1"/>
        <v>16221752.158</v>
      </c>
      <c r="H45" s="239">
        <f t="shared" si="2"/>
        <v>0.71161133070639904</v>
      </c>
    </row>
    <row r="46" spans="1:8" ht="15.6">
      <c r="A46" s="97">
        <v>38</v>
      </c>
      <c r="B46" s="98" t="s">
        <v>120</v>
      </c>
      <c r="C46" s="98" t="s">
        <v>30</v>
      </c>
      <c r="D46" s="196">
        <v>37952973.969999902</v>
      </c>
      <c r="E46" s="196">
        <v>34369062.922000103</v>
      </c>
      <c r="F46" s="196">
        <v>5103904.4299999597</v>
      </c>
      <c r="G46" s="196">
        <f t="shared" si="1"/>
        <v>29265158.492000144</v>
      </c>
      <c r="H46" s="239">
        <f t="shared" si="2"/>
        <v>1.2837958671163356</v>
      </c>
    </row>
    <row r="47" spans="1:8" ht="15.6">
      <c r="A47" s="97">
        <v>39</v>
      </c>
      <c r="B47" s="98" t="s">
        <v>121</v>
      </c>
      <c r="C47" s="98" t="s">
        <v>31</v>
      </c>
      <c r="D47" s="196">
        <v>54762660.3999997</v>
      </c>
      <c r="E47" s="196">
        <v>50116459.3939998</v>
      </c>
      <c r="F47" s="196">
        <v>6656216.4499999899</v>
      </c>
      <c r="G47" s="196">
        <f t="shared" si="1"/>
        <v>43460242.943999812</v>
      </c>
      <c r="H47" s="239">
        <f t="shared" si="2"/>
        <v>1.9065019002248214</v>
      </c>
    </row>
    <row r="48" spans="1:8" ht="15.6">
      <c r="A48" s="97">
        <v>40</v>
      </c>
      <c r="B48" s="98" t="s">
        <v>122</v>
      </c>
      <c r="C48" s="98" t="s">
        <v>32</v>
      </c>
      <c r="D48" s="196">
        <v>8703066.7899999991</v>
      </c>
      <c r="E48" s="196">
        <v>8026953.3540000096</v>
      </c>
      <c r="F48" s="196">
        <v>971092.98</v>
      </c>
      <c r="G48" s="196">
        <f t="shared" si="1"/>
        <v>7055860.3740000091</v>
      </c>
      <c r="H48" s="239">
        <f t="shared" si="2"/>
        <v>0.30952452861539381</v>
      </c>
    </row>
    <row r="49" spans="1:8" ht="15.6">
      <c r="A49" s="97">
        <v>41</v>
      </c>
      <c r="B49" s="98" t="s">
        <v>123</v>
      </c>
      <c r="C49" s="98" t="s">
        <v>82</v>
      </c>
      <c r="D49" s="196">
        <v>65433723.319999702</v>
      </c>
      <c r="E49" s="196">
        <v>59391421.444000103</v>
      </c>
      <c r="F49" s="196">
        <v>7491578.5099999998</v>
      </c>
      <c r="G49" s="196">
        <f t="shared" si="1"/>
        <v>51899842.934000105</v>
      </c>
      <c r="H49" s="239">
        <f t="shared" si="2"/>
        <v>2.2767279350586733</v>
      </c>
    </row>
    <row r="50" spans="1:8" ht="15.6">
      <c r="A50" s="97">
        <v>42</v>
      </c>
      <c r="B50" s="98" t="s">
        <v>124</v>
      </c>
      <c r="C50" s="98" t="s">
        <v>33</v>
      </c>
      <c r="D50" s="196">
        <v>2492784.0899999901</v>
      </c>
      <c r="E50" s="196">
        <v>2319578.8939999999</v>
      </c>
      <c r="F50" s="196">
        <v>338844.74</v>
      </c>
      <c r="G50" s="196">
        <f t="shared" si="1"/>
        <v>1980734.1539999999</v>
      </c>
      <c r="H50" s="239">
        <f t="shared" si="2"/>
        <v>8.6890297261041013E-2</v>
      </c>
    </row>
    <row r="51" spans="1:8" ht="15.6">
      <c r="A51" s="99">
        <v>43</v>
      </c>
      <c r="B51" s="103" t="s">
        <v>125</v>
      </c>
      <c r="C51" s="103" t="s">
        <v>34</v>
      </c>
      <c r="D51" s="196">
        <v>12342404.24</v>
      </c>
      <c r="E51" s="196">
        <v>11131762.424000001</v>
      </c>
      <c r="F51" s="196">
        <v>1585521.9</v>
      </c>
      <c r="G51" s="196">
        <f t="shared" si="1"/>
        <v>9546240.5240000002</v>
      </c>
      <c r="H51" s="239">
        <f t="shared" si="2"/>
        <v>0.41877183527161815</v>
      </c>
    </row>
    <row r="52" spans="1:8" ht="15.6">
      <c r="B52" s="223"/>
      <c r="C52" s="224" t="s">
        <v>35</v>
      </c>
      <c r="D52" s="225">
        <f>SUM(D9:D51)</f>
        <v>3007082652.8699455</v>
      </c>
      <c r="E52" s="225">
        <f>SUM(E9:E51)</f>
        <v>2559693818.6079798</v>
      </c>
      <c r="F52" s="225">
        <f>SUM(F9:F51)</f>
        <v>280113455.28000009</v>
      </c>
      <c r="G52" s="225">
        <f>SUM(G9:G51)</f>
        <v>2279580363.3279791</v>
      </c>
      <c r="H52" s="104">
        <f t="shared" ref="H52" si="3">SUM(H9:H51)</f>
        <v>100.00000000000001</v>
      </c>
    </row>
    <row r="53" spans="1:8" ht="31.5" customHeight="1">
      <c r="B53" s="435" t="s">
        <v>54</v>
      </c>
      <c r="C53" s="436"/>
      <c r="D53" s="436"/>
      <c r="E53" s="33">
        <f>D52-E52</f>
        <v>447388834.26196575</v>
      </c>
      <c r="F53" s="31"/>
      <c r="G53" s="54"/>
    </row>
    <row r="54" spans="1:8">
      <c r="G54" s="57"/>
    </row>
    <row r="55" spans="1:8" ht="42.75" customHeight="1">
      <c r="B55" s="430" t="s">
        <v>53</v>
      </c>
      <c r="C55" s="431"/>
      <c r="D55" s="431"/>
      <c r="E55" s="431"/>
      <c r="F55" s="431"/>
      <c r="G55" s="431"/>
      <c r="H55" s="431"/>
    </row>
    <row r="56" spans="1:8" ht="43.5" customHeight="1">
      <c r="B56" s="428"/>
      <c r="C56" s="429"/>
      <c r="D56" s="429"/>
      <c r="E56" s="429"/>
      <c r="F56" s="429"/>
      <c r="G56" s="429"/>
      <c r="H56" s="429"/>
    </row>
    <row r="57" spans="1:8" ht="15.6">
      <c r="D57" s="222"/>
      <c r="E57" s="222"/>
      <c r="F57" s="222"/>
      <c r="G57" s="272"/>
    </row>
    <row r="58" spans="1:8">
      <c r="D58" s="31"/>
      <c r="E58" s="31"/>
      <c r="F58" s="31"/>
      <c r="G58" s="31"/>
    </row>
    <row r="59" spans="1:8">
      <c r="D59" s="31"/>
      <c r="E59" s="31"/>
      <c r="F59" s="31"/>
      <c r="G59" s="31"/>
    </row>
  </sheetData>
  <sheetProtection formatCells="0" formatColumns="0" formatRows="0" insertColumns="0" insertRows="0" insertHyperlinks="0" deleteColumns="0" deleteRows="0"/>
  <mergeCells count="6">
    <mergeCell ref="B56:H56"/>
    <mergeCell ref="B55:H55"/>
    <mergeCell ref="D5:G5"/>
    <mergeCell ref="B53:D53"/>
    <mergeCell ref="A1:H1"/>
    <mergeCell ref="A3:G3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J51"/>
  <sheetViews>
    <sheetView zoomScaleNormal="100" workbookViewId="0">
      <selection activeCell="D20" sqref="D20"/>
    </sheetView>
  </sheetViews>
  <sheetFormatPr defaultRowHeight="13.8"/>
  <cols>
    <col min="1" max="1" width="8.21875" style="1" customWidth="1"/>
    <col min="2" max="2" width="22.44140625" style="1" customWidth="1"/>
    <col min="3" max="6" width="16.77734375" style="8" customWidth="1"/>
    <col min="7" max="7" width="6.21875" customWidth="1"/>
    <col min="8" max="9" width="11.6640625" customWidth="1"/>
    <col min="10" max="10" width="11.109375" customWidth="1"/>
  </cols>
  <sheetData>
    <row r="1" spans="1:10" ht="28.2" customHeight="1">
      <c r="A1" s="440" t="s">
        <v>166</v>
      </c>
      <c r="B1" s="441"/>
      <c r="C1" s="441"/>
      <c r="D1" s="441"/>
      <c r="E1" s="441"/>
      <c r="F1" s="441"/>
      <c r="G1" s="441"/>
    </row>
    <row r="2" spans="1:10" ht="15" customHeight="1">
      <c r="B2" s="5"/>
      <c r="C2" s="20"/>
      <c r="D2" s="20"/>
      <c r="E2" s="20"/>
      <c r="F2" s="20"/>
      <c r="G2" s="36"/>
    </row>
    <row r="3" spans="1:10" ht="42">
      <c r="A3" s="25"/>
      <c r="B3" s="26" t="s">
        <v>1</v>
      </c>
      <c r="C3" s="26" t="s">
        <v>153</v>
      </c>
      <c r="D3" s="26" t="s">
        <v>50</v>
      </c>
      <c r="E3" s="26" t="s">
        <v>51</v>
      </c>
      <c r="F3" s="26" t="s">
        <v>52</v>
      </c>
      <c r="G3" s="30"/>
    </row>
    <row r="4" spans="1:10" ht="15.6">
      <c r="A4" s="67"/>
      <c r="B4" s="68" t="s">
        <v>35</v>
      </c>
      <c r="C4" s="69">
        <f>SUM(C5:C47)</f>
        <v>2041553</v>
      </c>
      <c r="D4" s="69">
        <f>SUM(D5:D47)</f>
        <v>130783</v>
      </c>
      <c r="E4" s="69">
        <f>SUM(E5:E47)</f>
        <v>243883</v>
      </c>
      <c r="F4" s="69">
        <f>SUM(F5:F47)</f>
        <v>429937</v>
      </c>
      <c r="G4" s="28"/>
      <c r="H4" s="231"/>
      <c r="I4" s="231"/>
      <c r="J4" s="231"/>
    </row>
    <row r="5" spans="1:10" ht="15.6">
      <c r="A5" s="70">
        <v>1</v>
      </c>
      <c r="B5" s="261" t="s">
        <v>55</v>
      </c>
      <c r="C5" s="107">
        <v>87306</v>
      </c>
      <c r="D5" s="107">
        <v>4943</v>
      </c>
      <c r="E5" s="107">
        <v>10687</v>
      </c>
      <c r="F5" s="108">
        <v>20324</v>
      </c>
      <c r="G5" s="29"/>
      <c r="H5" s="36"/>
      <c r="I5" s="36"/>
      <c r="J5" s="36"/>
    </row>
    <row r="6" spans="1:10" ht="15.6">
      <c r="A6" s="51">
        <v>2</v>
      </c>
      <c r="B6" s="89" t="s">
        <v>58</v>
      </c>
      <c r="C6" s="7">
        <v>59470</v>
      </c>
      <c r="D6" s="7">
        <v>4332</v>
      </c>
      <c r="E6" s="7">
        <v>8265</v>
      </c>
      <c r="F6" s="21">
        <v>11906</v>
      </c>
      <c r="G6" s="29"/>
    </row>
    <row r="7" spans="1:10" ht="15.6">
      <c r="A7" s="51">
        <v>3</v>
      </c>
      <c r="B7" s="88" t="s">
        <v>59</v>
      </c>
      <c r="C7" s="7">
        <v>59815</v>
      </c>
      <c r="D7" s="7">
        <v>3451</v>
      </c>
      <c r="E7" s="7">
        <v>6800</v>
      </c>
      <c r="F7" s="21">
        <v>13345</v>
      </c>
      <c r="G7" s="29"/>
    </row>
    <row r="8" spans="1:10" ht="15.6">
      <c r="A8" s="51">
        <v>4</v>
      </c>
      <c r="B8" s="88" t="s">
        <v>60</v>
      </c>
      <c r="C8" s="7">
        <v>74113</v>
      </c>
      <c r="D8" s="7">
        <v>5078</v>
      </c>
      <c r="E8" s="7">
        <v>9244</v>
      </c>
      <c r="F8" s="21">
        <v>15702</v>
      </c>
      <c r="G8" s="29"/>
    </row>
    <row r="9" spans="1:10" ht="15.6">
      <c r="A9" s="51">
        <v>5</v>
      </c>
      <c r="B9" s="88" t="s">
        <v>61</v>
      </c>
      <c r="C9" s="7">
        <v>29102</v>
      </c>
      <c r="D9" s="7">
        <v>1757</v>
      </c>
      <c r="E9" s="7">
        <v>3527</v>
      </c>
      <c r="F9" s="21">
        <v>6618</v>
      </c>
      <c r="G9" s="29"/>
    </row>
    <row r="10" spans="1:10" ht="15.6">
      <c r="A10" s="51">
        <v>6</v>
      </c>
      <c r="B10" s="88" t="s">
        <v>56</v>
      </c>
      <c r="C10" s="7">
        <v>674511</v>
      </c>
      <c r="D10" s="7">
        <v>41139</v>
      </c>
      <c r="E10" s="7">
        <v>75536</v>
      </c>
      <c r="F10" s="21">
        <v>144045</v>
      </c>
      <c r="G10" s="29"/>
    </row>
    <row r="11" spans="1:10" ht="15.6">
      <c r="A11" s="51">
        <v>7</v>
      </c>
      <c r="B11" s="88" t="s">
        <v>57</v>
      </c>
      <c r="C11" s="7">
        <v>36198</v>
      </c>
      <c r="D11" s="7">
        <v>2043</v>
      </c>
      <c r="E11" s="7">
        <v>4332</v>
      </c>
      <c r="F11" s="21">
        <v>8539</v>
      </c>
      <c r="G11" s="29"/>
    </row>
    <row r="12" spans="1:10" ht="15.6">
      <c r="A12" s="51">
        <v>8</v>
      </c>
      <c r="B12" s="88" t="s">
        <v>2</v>
      </c>
      <c r="C12" s="7">
        <v>30007</v>
      </c>
      <c r="D12" s="7">
        <v>1765</v>
      </c>
      <c r="E12" s="7">
        <v>3287</v>
      </c>
      <c r="F12" s="21">
        <v>6964</v>
      </c>
      <c r="G12" s="29"/>
    </row>
    <row r="13" spans="1:10" ht="15.6">
      <c r="A13" s="51">
        <v>9</v>
      </c>
      <c r="B13" s="89" t="s">
        <v>3</v>
      </c>
      <c r="C13" s="7">
        <v>14684</v>
      </c>
      <c r="D13" s="7">
        <v>758</v>
      </c>
      <c r="E13" s="7">
        <v>1572</v>
      </c>
      <c r="F13" s="21">
        <v>3300</v>
      </c>
      <c r="G13" s="29"/>
    </row>
    <row r="14" spans="1:10" ht="15.6">
      <c r="A14" s="51">
        <v>10</v>
      </c>
      <c r="B14" s="88" t="s">
        <v>80</v>
      </c>
      <c r="C14" s="7">
        <v>26391</v>
      </c>
      <c r="D14" s="7">
        <v>1026</v>
      </c>
      <c r="E14" s="7">
        <v>2197</v>
      </c>
      <c r="F14" s="21">
        <v>6367</v>
      </c>
      <c r="G14" s="29"/>
    </row>
    <row r="15" spans="1:10" ht="15.6">
      <c r="A15" s="51">
        <v>11</v>
      </c>
      <c r="B15" s="90" t="s">
        <v>4</v>
      </c>
      <c r="C15" s="7">
        <v>24466</v>
      </c>
      <c r="D15" s="7">
        <v>2123</v>
      </c>
      <c r="E15" s="7">
        <v>3906</v>
      </c>
      <c r="F15" s="21">
        <v>3838</v>
      </c>
      <c r="G15" s="29"/>
    </row>
    <row r="16" spans="1:10" ht="15.6">
      <c r="A16" s="51">
        <v>12</v>
      </c>
      <c r="B16" s="90" t="s">
        <v>5</v>
      </c>
      <c r="C16" s="7">
        <v>19008</v>
      </c>
      <c r="D16" s="7">
        <v>1015</v>
      </c>
      <c r="E16" s="7">
        <v>1935</v>
      </c>
      <c r="F16" s="21">
        <v>4352</v>
      </c>
      <c r="G16" s="29"/>
    </row>
    <row r="17" spans="1:7" ht="15.6">
      <c r="A17" s="51">
        <v>13</v>
      </c>
      <c r="B17" s="88" t="s">
        <v>6</v>
      </c>
      <c r="C17" s="7">
        <v>43232</v>
      </c>
      <c r="D17" s="7">
        <v>2828</v>
      </c>
      <c r="E17" s="7">
        <v>5234</v>
      </c>
      <c r="F17" s="21">
        <v>8913</v>
      </c>
      <c r="G17" s="29"/>
    </row>
    <row r="18" spans="1:7" ht="15.6">
      <c r="A18" s="51">
        <v>14</v>
      </c>
      <c r="B18" s="88" t="s">
        <v>7</v>
      </c>
      <c r="C18" s="7">
        <v>44308</v>
      </c>
      <c r="D18" s="7">
        <v>2956</v>
      </c>
      <c r="E18" s="7">
        <v>5323</v>
      </c>
      <c r="F18" s="21">
        <v>9440</v>
      </c>
      <c r="G18" s="29"/>
    </row>
    <row r="19" spans="1:7" ht="15.6">
      <c r="A19" s="51">
        <v>15</v>
      </c>
      <c r="B19" s="88" t="s">
        <v>81</v>
      </c>
      <c r="C19" s="7">
        <v>34382</v>
      </c>
      <c r="D19" s="7">
        <v>2128</v>
      </c>
      <c r="E19" s="7">
        <v>3965</v>
      </c>
      <c r="F19" s="21">
        <v>7890</v>
      </c>
      <c r="G19" s="29"/>
    </row>
    <row r="20" spans="1:7" ht="15.6">
      <c r="A20" s="51">
        <v>16</v>
      </c>
      <c r="B20" s="88" t="s">
        <v>8</v>
      </c>
      <c r="C20" s="7">
        <v>29319</v>
      </c>
      <c r="D20" s="7">
        <v>1808</v>
      </c>
      <c r="E20" s="7">
        <v>3389</v>
      </c>
      <c r="F20" s="21">
        <v>6537</v>
      </c>
      <c r="G20" s="29"/>
    </row>
    <row r="21" spans="1:7" ht="15.6">
      <c r="A21" s="51">
        <v>17</v>
      </c>
      <c r="B21" s="88" t="s">
        <v>9</v>
      </c>
      <c r="C21" s="7">
        <v>19884</v>
      </c>
      <c r="D21" s="7">
        <v>1180</v>
      </c>
      <c r="E21" s="7">
        <v>2178</v>
      </c>
      <c r="F21" s="21">
        <v>4349</v>
      </c>
      <c r="G21" s="29"/>
    </row>
    <row r="22" spans="1:7" ht="15.6">
      <c r="A22" s="51">
        <v>18</v>
      </c>
      <c r="B22" s="88" t="s">
        <v>11</v>
      </c>
      <c r="C22" s="7">
        <v>33666</v>
      </c>
      <c r="D22" s="7">
        <v>2447</v>
      </c>
      <c r="E22" s="7">
        <v>4057</v>
      </c>
      <c r="F22" s="21">
        <v>6401</v>
      </c>
      <c r="G22" s="29"/>
    </row>
    <row r="23" spans="1:7" ht="15.6">
      <c r="A23" s="51">
        <v>19</v>
      </c>
      <c r="B23" s="88" t="s">
        <v>10</v>
      </c>
      <c r="C23" s="7">
        <v>41373</v>
      </c>
      <c r="D23" s="7">
        <v>2499</v>
      </c>
      <c r="E23" s="7">
        <v>4865</v>
      </c>
      <c r="F23" s="21">
        <v>9041</v>
      </c>
      <c r="G23" s="29"/>
    </row>
    <row r="24" spans="1:7" ht="15.6">
      <c r="A24" s="51">
        <v>20</v>
      </c>
      <c r="B24" s="92" t="s">
        <v>12</v>
      </c>
      <c r="C24" s="7">
        <v>21854</v>
      </c>
      <c r="D24" s="7">
        <v>846</v>
      </c>
      <c r="E24" s="7">
        <v>1979</v>
      </c>
      <c r="F24" s="21">
        <v>5662</v>
      </c>
      <c r="G24" s="29"/>
    </row>
    <row r="25" spans="1:7" ht="15.6">
      <c r="A25" s="51">
        <v>21</v>
      </c>
      <c r="B25" s="88" t="s">
        <v>13</v>
      </c>
      <c r="C25" s="7">
        <v>28471</v>
      </c>
      <c r="D25" s="7">
        <v>1839</v>
      </c>
      <c r="E25" s="7">
        <v>3314</v>
      </c>
      <c r="F25" s="21">
        <v>6229</v>
      </c>
      <c r="G25" s="29"/>
    </row>
    <row r="26" spans="1:7" ht="15.6">
      <c r="A26" s="51">
        <v>22</v>
      </c>
      <c r="B26" s="88" t="s">
        <v>14</v>
      </c>
      <c r="C26" s="7">
        <v>32693</v>
      </c>
      <c r="D26" s="7">
        <v>3037</v>
      </c>
      <c r="E26" s="7">
        <v>5085</v>
      </c>
      <c r="F26" s="21">
        <v>5103</v>
      </c>
      <c r="G26" s="29"/>
    </row>
    <row r="27" spans="1:7" ht="15.6">
      <c r="A27" s="51">
        <v>23</v>
      </c>
      <c r="B27" s="88" t="s">
        <v>15</v>
      </c>
      <c r="C27" s="7">
        <v>29176</v>
      </c>
      <c r="D27" s="7">
        <v>1537</v>
      </c>
      <c r="E27" s="7">
        <v>3125</v>
      </c>
      <c r="F27" s="21">
        <v>6781</v>
      </c>
      <c r="G27" s="29"/>
    </row>
    <row r="28" spans="1:7" ht="15.6">
      <c r="A28" s="51">
        <v>24</v>
      </c>
      <c r="B28" s="88" t="s">
        <v>16</v>
      </c>
      <c r="C28" s="7">
        <v>10981</v>
      </c>
      <c r="D28" s="7">
        <v>596</v>
      </c>
      <c r="E28" s="7">
        <v>1169</v>
      </c>
      <c r="F28" s="21">
        <v>2666</v>
      </c>
      <c r="G28" s="29"/>
    </row>
    <row r="29" spans="1:7" ht="15.6">
      <c r="A29" s="51">
        <v>25</v>
      </c>
      <c r="B29" s="88" t="s">
        <v>17</v>
      </c>
      <c r="C29" s="7">
        <v>23522</v>
      </c>
      <c r="D29" s="7">
        <v>1114</v>
      </c>
      <c r="E29" s="7">
        <v>2354</v>
      </c>
      <c r="F29" s="21">
        <v>5315</v>
      </c>
      <c r="G29" s="29"/>
    </row>
    <row r="30" spans="1:7" ht="15.6">
      <c r="A30" s="51">
        <v>26</v>
      </c>
      <c r="B30" s="88" t="s">
        <v>18</v>
      </c>
      <c r="C30" s="7">
        <v>29071</v>
      </c>
      <c r="D30" s="7">
        <v>1617</v>
      </c>
      <c r="E30" s="7">
        <v>3185</v>
      </c>
      <c r="F30" s="21">
        <v>6782</v>
      </c>
      <c r="G30" s="29"/>
    </row>
    <row r="31" spans="1:7" ht="15.6">
      <c r="A31" s="51">
        <v>27</v>
      </c>
      <c r="B31" s="92" t="s">
        <v>19</v>
      </c>
      <c r="C31" s="7">
        <v>41170</v>
      </c>
      <c r="D31" s="7">
        <v>4311</v>
      </c>
      <c r="E31" s="7">
        <v>7614</v>
      </c>
      <c r="F31" s="21">
        <v>4101</v>
      </c>
      <c r="G31" s="29"/>
    </row>
    <row r="32" spans="1:7" ht="15.6">
      <c r="A32" s="51">
        <v>28</v>
      </c>
      <c r="B32" s="92" t="s">
        <v>20</v>
      </c>
      <c r="C32" s="7">
        <v>61177</v>
      </c>
      <c r="D32" s="7">
        <v>4436</v>
      </c>
      <c r="E32" s="7">
        <v>8348</v>
      </c>
      <c r="F32" s="21">
        <v>12328</v>
      </c>
      <c r="G32" s="29"/>
    </row>
    <row r="33" spans="1:7" ht="15.6">
      <c r="A33" s="51">
        <v>29</v>
      </c>
      <c r="B33" s="88" t="s">
        <v>21</v>
      </c>
      <c r="C33" s="7">
        <v>21663</v>
      </c>
      <c r="D33" s="7">
        <v>1495</v>
      </c>
      <c r="E33" s="7">
        <v>2713</v>
      </c>
      <c r="F33" s="21">
        <v>4135</v>
      </c>
      <c r="G33" s="29"/>
    </row>
    <row r="34" spans="1:7" ht="15.6">
      <c r="A34" s="51">
        <v>30</v>
      </c>
      <c r="B34" s="92" t="s">
        <v>22</v>
      </c>
      <c r="C34" s="7">
        <v>16660</v>
      </c>
      <c r="D34" s="7">
        <v>891</v>
      </c>
      <c r="E34" s="7">
        <v>1687</v>
      </c>
      <c r="F34" s="21">
        <v>3887</v>
      </c>
      <c r="G34" s="29"/>
    </row>
    <row r="35" spans="1:7" ht="15.6">
      <c r="A35" s="51">
        <v>31</v>
      </c>
      <c r="B35" s="92" t="s">
        <v>23</v>
      </c>
      <c r="C35" s="7">
        <v>30051</v>
      </c>
      <c r="D35" s="7">
        <v>1641</v>
      </c>
      <c r="E35" s="7">
        <v>3114</v>
      </c>
      <c r="F35" s="21">
        <v>6199</v>
      </c>
      <c r="G35" s="29"/>
    </row>
    <row r="36" spans="1:7" ht="15.6">
      <c r="A36" s="51">
        <v>32</v>
      </c>
      <c r="B36" s="92" t="s">
        <v>24</v>
      </c>
      <c r="C36" s="7">
        <v>38219</v>
      </c>
      <c r="D36" s="7">
        <v>3334</v>
      </c>
      <c r="E36" s="7">
        <v>5687</v>
      </c>
      <c r="F36" s="21">
        <v>5517</v>
      </c>
      <c r="G36" s="29"/>
    </row>
    <row r="37" spans="1:7" ht="15.6">
      <c r="A37" s="51">
        <v>33</v>
      </c>
      <c r="B37" s="92" t="s">
        <v>25</v>
      </c>
      <c r="C37" s="7">
        <v>24892</v>
      </c>
      <c r="D37" s="7">
        <v>1864</v>
      </c>
      <c r="E37" s="7">
        <v>3395</v>
      </c>
      <c r="F37" s="21">
        <v>4434</v>
      </c>
      <c r="G37" s="29"/>
    </row>
    <row r="38" spans="1:7" ht="15.6">
      <c r="A38" s="51">
        <v>34</v>
      </c>
      <c r="B38" s="92" t="s">
        <v>26</v>
      </c>
      <c r="C38" s="7">
        <v>28670</v>
      </c>
      <c r="D38" s="7">
        <v>1837</v>
      </c>
      <c r="E38" s="7">
        <v>3400</v>
      </c>
      <c r="F38" s="21">
        <v>6112</v>
      </c>
      <c r="G38" s="29"/>
    </row>
    <row r="39" spans="1:7" ht="15.6">
      <c r="A39" s="51">
        <v>35</v>
      </c>
      <c r="B39" s="92" t="s">
        <v>27</v>
      </c>
      <c r="C39" s="7">
        <v>10691</v>
      </c>
      <c r="D39" s="7">
        <v>596</v>
      </c>
      <c r="E39" s="7">
        <v>1110</v>
      </c>
      <c r="F39" s="21">
        <v>2268</v>
      </c>
      <c r="G39" s="29"/>
    </row>
    <row r="40" spans="1:7" ht="15.6">
      <c r="A40" s="51">
        <v>36</v>
      </c>
      <c r="B40" s="92" t="s">
        <v>28</v>
      </c>
      <c r="C40" s="7">
        <v>33144</v>
      </c>
      <c r="D40" s="7">
        <v>2722</v>
      </c>
      <c r="E40" s="7">
        <v>4781</v>
      </c>
      <c r="F40" s="21">
        <v>5956</v>
      </c>
      <c r="G40" s="29"/>
    </row>
    <row r="41" spans="1:7" ht="15.6">
      <c r="A41" s="51">
        <v>37</v>
      </c>
      <c r="B41" s="88" t="s">
        <v>29</v>
      </c>
      <c r="C41" s="7">
        <v>18621</v>
      </c>
      <c r="D41" s="7">
        <v>1272</v>
      </c>
      <c r="E41" s="7">
        <v>2238</v>
      </c>
      <c r="F41" s="21">
        <v>3927</v>
      </c>
      <c r="G41" s="29"/>
    </row>
    <row r="42" spans="1:7" ht="15.6">
      <c r="A42" s="51">
        <v>38</v>
      </c>
      <c r="B42" s="88" t="s">
        <v>30</v>
      </c>
      <c r="C42" s="7">
        <v>37191</v>
      </c>
      <c r="D42" s="7">
        <v>2362</v>
      </c>
      <c r="E42" s="7">
        <v>4246</v>
      </c>
      <c r="F42" s="21">
        <v>8389</v>
      </c>
      <c r="G42" s="29"/>
    </row>
    <row r="43" spans="1:7" ht="15.6">
      <c r="A43" s="51">
        <v>39</v>
      </c>
      <c r="B43" s="88" t="s">
        <v>31</v>
      </c>
      <c r="C43" s="7">
        <v>46582</v>
      </c>
      <c r="D43" s="7">
        <v>3132</v>
      </c>
      <c r="E43" s="7">
        <v>5836</v>
      </c>
      <c r="F43" s="21">
        <v>9600</v>
      </c>
      <c r="G43" s="29"/>
    </row>
    <row r="44" spans="1:7" ht="15.6">
      <c r="A44" s="51">
        <v>40</v>
      </c>
      <c r="B44" s="88" t="s">
        <v>32</v>
      </c>
      <c r="C44" s="7">
        <v>8395</v>
      </c>
      <c r="D44" s="7">
        <v>494</v>
      </c>
      <c r="E44" s="7">
        <v>937</v>
      </c>
      <c r="F44" s="21">
        <v>2152</v>
      </c>
      <c r="G44" s="29"/>
    </row>
    <row r="45" spans="1:7" ht="15.6">
      <c r="A45" s="51">
        <v>41</v>
      </c>
      <c r="B45" s="88" t="s">
        <v>82</v>
      </c>
      <c r="C45" s="7">
        <v>53486</v>
      </c>
      <c r="D45" s="7">
        <v>3751</v>
      </c>
      <c r="E45" s="7">
        <v>6640</v>
      </c>
      <c r="F45" s="21">
        <v>11471</v>
      </c>
      <c r="G45" s="29"/>
    </row>
    <row r="46" spans="1:7" ht="15.6">
      <c r="A46" s="51">
        <v>42</v>
      </c>
      <c r="B46" s="88" t="s">
        <v>33</v>
      </c>
      <c r="C46" s="7">
        <v>3007</v>
      </c>
      <c r="D46" s="7">
        <v>143</v>
      </c>
      <c r="E46" s="7">
        <v>301</v>
      </c>
      <c r="F46" s="21">
        <v>712</v>
      </c>
      <c r="G46" s="29"/>
    </row>
    <row r="47" spans="1:7" ht="15.6">
      <c r="A47" s="52">
        <v>43</v>
      </c>
      <c r="B47" s="91" t="s">
        <v>34</v>
      </c>
      <c r="C47" s="71">
        <v>10931</v>
      </c>
      <c r="D47" s="71">
        <v>640</v>
      </c>
      <c r="E47" s="71">
        <v>1326</v>
      </c>
      <c r="F47" s="72">
        <v>2340</v>
      </c>
      <c r="G47" s="29"/>
    </row>
    <row r="48" spans="1:7" ht="15.6">
      <c r="F48" s="9"/>
    </row>
    <row r="49" spans="3:6">
      <c r="C49"/>
      <c r="D49"/>
      <c r="E49"/>
      <c r="F49"/>
    </row>
    <row r="50" spans="3:6">
      <c r="C50" s="14"/>
      <c r="D50" s="14"/>
      <c r="E50" s="14"/>
      <c r="F50" s="14"/>
    </row>
    <row r="51" spans="3:6">
      <c r="D51" s="14"/>
      <c r="E51" s="14"/>
    </row>
  </sheetData>
  <sheetProtection formatCells="0" formatColumns="0" formatRows="0" insertColumns="0" insertRows="0" insertHyperlinks="0" deleteColumns="0" deleteRows="0"/>
  <sortState xmlns:xlrd2="http://schemas.microsoft.com/office/spreadsheetml/2017/richdata2" ref="B6:F47">
    <sortCondition descending="1" ref="C6:C47"/>
  </sortState>
  <mergeCells count="1">
    <mergeCell ref="A1:G1"/>
  </mergeCells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F8E1259223684197F4711536F77378" ma:contentTypeVersion="10" ma:contentTypeDescription="Izveidot jaunu dokumentu." ma:contentTypeScope="" ma:versionID="e8898c08c9eea2d7acbf5aa42b732f96">
  <xsd:schema xmlns:xsd="http://www.w3.org/2001/XMLSchema" xmlns:xs="http://www.w3.org/2001/XMLSchema" xmlns:p="http://schemas.microsoft.com/office/2006/metadata/properties" xmlns:ns3="a583db39-fa40-438b-9c29-3c13b5286058" xmlns:ns4="11a02d51-2471-43a4-9bf6-41372602d445" targetNamespace="http://schemas.microsoft.com/office/2006/metadata/properties" ma:root="true" ma:fieldsID="1554315614f485884eeb593bd9c72f42" ns3:_="" ns4:_="">
    <xsd:import namespace="a583db39-fa40-438b-9c29-3c13b5286058"/>
    <xsd:import namespace="11a02d51-2471-43a4-9bf6-41372602d4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3db39-fa40-438b-9c29-3c13b52860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02d51-2471-43a4-9bf6-41372602d4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CD8405-A143-4E54-9724-4DACB5996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3db39-fa40-438b-9c29-3c13b5286058"/>
    <ds:schemaRef ds:uri="11a02d51-2471-43a4-9bf6-41372602d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F20D58-F867-4FC2-9B24-EF15FEC95A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4B04F-0FDE-4ECB-8A25-8C3E07A4177A}">
  <ds:schemaRefs>
    <ds:schemaRef ds:uri="http://purl.org/dc/dcmitype/"/>
    <ds:schemaRef ds:uri="a583db39-fa40-438b-9c29-3c13b5286058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1a02d51-2471-43a4-9bf6-41372602d4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PFI_2025</vt:lpstr>
      <vt:lpstr>PFI_2025_izverstais</vt:lpstr>
      <vt:lpstr>Vertetie_ienemumi</vt:lpstr>
      <vt:lpstr>IIN_ienemumi</vt:lpstr>
      <vt:lpstr>IIN_SK_koeficienti</vt:lpstr>
      <vt:lpstr>Iedzivotaju_skaits_struktura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Sanita.Skiltere</dc:creator>
  <cp:keywords/>
  <dc:description/>
  <cp:lastModifiedBy>Lāsma Ūbele</cp:lastModifiedBy>
  <cp:revision/>
  <cp:lastPrinted>2024-08-21T06:49:23Z</cp:lastPrinted>
  <dcterms:created xsi:type="dcterms:W3CDTF">2009-10-28T13:46:16Z</dcterms:created>
  <dcterms:modified xsi:type="dcterms:W3CDTF">2024-10-09T06:52:48Z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0x010100B5F8E1259223684197F4711536F77378</vt:lpwstr>
  </property>
</Properties>
</file>