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lrg-my.sharepoint.com/personal/liene_uzule_lps_lv/Documents/Desktop/KOMITEJAS/"/>
    </mc:Choice>
  </mc:AlternateContent>
  <xr:revisionPtr revIDLastSave="0" documentId="8_{D989F8D0-57C4-4F3E-AFEF-48A950BAEC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FI_2024" sheetId="28" r:id="rId1"/>
    <sheet name="PFI_2024_izverstais" sheetId="27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27" l="1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17" i="27"/>
  <c r="K9" i="27"/>
  <c r="K7" i="27"/>
  <c r="K5" i="27"/>
  <c r="Y16" i="28"/>
  <c r="Y61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48" i="28"/>
  <c r="Y49" i="28"/>
  <c r="Y50" i="28"/>
  <c r="Y51" i="28"/>
  <c r="Y52" i="28"/>
  <c r="Y53" i="28"/>
  <c r="Y54" i="28"/>
  <c r="Y55" i="28"/>
  <c r="Y56" i="28"/>
  <c r="Y57" i="28"/>
  <c r="Y58" i="28"/>
  <c r="Y59" i="28"/>
  <c r="Y60" i="28"/>
  <c r="Y18" i="28"/>
  <c r="V61" i="28"/>
  <c r="Q61" i="28"/>
  <c r="H61" i="28"/>
  <c r="G60" i="28"/>
  <c r="F60" i="28"/>
  <c r="E60" i="28"/>
  <c r="D60" i="28"/>
  <c r="C60" i="28"/>
  <c r="G59" i="28"/>
  <c r="F59" i="28"/>
  <c r="E59" i="28"/>
  <c r="D59" i="28"/>
  <c r="C59" i="28"/>
  <c r="G58" i="28"/>
  <c r="F58" i="28"/>
  <c r="E58" i="28"/>
  <c r="D58" i="28"/>
  <c r="C58" i="28"/>
  <c r="G57" i="28"/>
  <c r="F57" i="28"/>
  <c r="E57" i="28"/>
  <c r="D57" i="28"/>
  <c r="C57" i="28"/>
  <c r="G56" i="28"/>
  <c r="F56" i="28"/>
  <c r="E56" i="28"/>
  <c r="D56" i="28"/>
  <c r="C56" i="28"/>
  <c r="G55" i="28"/>
  <c r="F55" i="28"/>
  <c r="E55" i="28"/>
  <c r="D55" i="28"/>
  <c r="C55" i="28"/>
  <c r="G54" i="28"/>
  <c r="F54" i="28"/>
  <c r="E54" i="28"/>
  <c r="D54" i="28"/>
  <c r="C54" i="28"/>
  <c r="G53" i="28"/>
  <c r="F53" i="28"/>
  <c r="E53" i="28"/>
  <c r="D53" i="28"/>
  <c r="C53" i="28"/>
  <c r="G52" i="28"/>
  <c r="F52" i="28"/>
  <c r="E52" i="28"/>
  <c r="D52" i="28"/>
  <c r="C52" i="28"/>
  <c r="G51" i="28"/>
  <c r="F51" i="28"/>
  <c r="E51" i="28"/>
  <c r="D51" i="28"/>
  <c r="J51" i="28" s="1"/>
  <c r="C51" i="28"/>
  <c r="G50" i="28"/>
  <c r="F50" i="28"/>
  <c r="E50" i="28"/>
  <c r="D50" i="28"/>
  <c r="C50" i="28"/>
  <c r="G49" i="28"/>
  <c r="F49" i="28"/>
  <c r="E49" i="28"/>
  <c r="D49" i="28"/>
  <c r="C49" i="28"/>
  <c r="G48" i="28"/>
  <c r="F48" i="28"/>
  <c r="E48" i="28"/>
  <c r="D48" i="28"/>
  <c r="C48" i="28"/>
  <c r="L48" i="28" s="1"/>
  <c r="G47" i="28"/>
  <c r="F47" i="28"/>
  <c r="E47" i="28"/>
  <c r="D47" i="28"/>
  <c r="J47" i="28" s="1"/>
  <c r="C47" i="28"/>
  <c r="G46" i="28"/>
  <c r="F46" i="28"/>
  <c r="E46" i="28"/>
  <c r="D46" i="28"/>
  <c r="C46" i="28"/>
  <c r="G45" i="28"/>
  <c r="F45" i="28"/>
  <c r="E45" i="28"/>
  <c r="D45" i="28"/>
  <c r="C45" i="28"/>
  <c r="L45" i="28" s="1"/>
  <c r="G44" i="28"/>
  <c r="F44" i="28"/>
  <c r="E44" i="28"/>
  <c r="D44" i="28"/>
  <c r="C44" i="28"/>
  <c r="L44" i="28" s="1"/>
  <c r="G43" i="28"/>
  <c r="F43" i="28"/>
  <c r="E43" i="28"/>
  <c r="D43" i="28"/>
  <c r="C43" i="28"/>
  <c r="G42" i="28"/>
  <c r="F42" i="28"/>
  <c r="E42" i="28"/>
  <c r="D42" i="28"/>
  <c r="C42" i="28"/>
  <c r="G41" i="28"/>
  <c r="F41" i="28"/>
  <c r="E41" i="28"/>
  <c r="D41" i="28"/>
  <c r="C41" i="28"/>
  <c r="G40" i="28"/>
  <c r="F40" i="28"/>
  <c r="E40" i="28"/>
  <c r="D40" i="28"/>
  <c r="C40" i="28"/>
  <c r="G39" i="28"/>
  <c r="F39" i="28"/>
  <c r="E39" i="28"/>
  <c r="D39" i="28"/>
  <c r="C39" i="28"/>
  <c r="G38" i="28"/>
  <c r="F38" i="28"/>
  <c r="E38" i="28"/>
  <c r="D38" i="28"/>
  <c r="C38" i="28"/>
  <c r="G37" i="28"/>
  <c r="F37" i="28"/>
  <c r="E37" i="28"/>
  <c r="D37" i="28"/>
  <c r="C37" i="28"/>
  <c r="G36" i="28"/>
  <c r="F36" i="28"/>
  <c r="E36" i="28"/>
  <c r="D36" i="28"/>
  <c r="C36" i="28"/>
  <c r="G35" i="28"/>
  <c r="F35" i="28"/>
  <c r="E35" i="28"/>
  <c r="D35" i="28"/>
  <c r="J35" i="28" s="1"/>
  <c r="C35" i="28"/>
  <c r="G34" i="28"/>
  <c r="F34" i="28"/>
  <c r="E34" i="28"/>
  <c r="D34" i="28"/>
  <c r="C34" i="28"/>
  <c r="L34" i="28" s="1"/>
  <c r="G33" i="28"/>
  <c r="F33" i="28"/>
  <c r="E33" i="28"/>
  <c r="D33" i="28"/>
  <c r="C33" i="28"/>
  <c r="I33" i="28" s="1"/>
  <c r="G32" i="28"/>
  <c r="F32" i="28"/>
  <c r="E32" i="28"/>
  <c r="D32" i="28"/>
  <c r="C32" i="28"/>
  <c r="G31" i="28"/>
  <c r="F31" i="28"/>
  <c r="E31" i="28"/>
  <c r="D31" i="28"/>
  <c r="C31" i="28"/>
  <c r="G30" i="28"/>
  <c r="F30" i="28"/>
  <c r="E30" i="28"/>
  <c r="D30" i="28"/>
  <c r="C30" i="28"/>
  <c r="L30" i="28" s="1"/>
  <c r="G29" i="28"/>
  <c r="F29" i="28"/>
  <c r="E29" i="28"/>
  <c r="D29" i="28"/>
  <c r="C29" i="28"/>
  <c r="I29" i="28" s="1"/>
  <c r="G28" i="28"/>
  <c r="F28" i="28"/>
  <c r="E28" i="28"/>
  <c r="D28" i="28"/>
  <c r="C28" i="28"/>
  <c r="G27" i="28"/>
  <c r="F27" i="28"/>
  <c r="E27" i="28"/>
  <c r="D27" i="28"/>
  <c r="J27" i="28" s="1"/>
  <c r="C27" i="28"/>
  <c r="G26" i="28"/>
  <c r="F26" i="28"/>
  <c r="E26" i="28"/>
  <c r="D26" i="28"/>
  <c r="C26" i="28"/>
  <c r="G25" i="28"/>
  <c r="F25" i="28"/>
  <c r="E25" i="28"/>
  <c r="D25" i="28"/>
  <c r="C25" i="28"/>
  <c r="G24" i="28"/>
  <c r="F24" i="28"/>
  <c r="E24" i="28"/>
  <c r="D24" i="28"/>
  <c r="C24" i="28"/>
  <c r="L24" i="28" s="1"/>
  <c r="G23" i="28"/>
  <c r="F23" i="28"/>
  <c r="E23" i="28"/>
  <c r="D23" i="28"/>
  <c r="C23" i="28"/>
  <c r="G22" i="28"/>
  <c r="F22" i="28"/>
  <c r="E22" i="28"/>
  <c r="D22" i="28"/>
  <c r="C22" i="28"/>
  <c r="G21" i="28"/>
  <c r="F21" i="28"/>
  <c r="E21" i="28"/>
  <c r="D21" i="28"/>
  <c r="C21" i="28"/>
  <c r="I21" i="28" s="1"/>
  <c r="G20" i="28"/>
  <c r="F20" i="28"/>
  <c r="E20" i="28"/>
  <c r="D20" i="28"/>
  <c r="C20" i="28"/>
  <c r="G19" i="28"/>
  <c r="F19" i="28"/>
  <c r="E19" i="28"/>
  <c r="D19" i="28"/>
  <c r="C19" i="28"/>
  <c r="G18" i="28"/>
  <c r="F18" i="28"/>
  <c r="E18" i="28"/>
  <c r="D18" i="28"/>
  <c r="C18" i="28"/>
  <c r="V16" i="28"/>
  <c r="Q16" i="28"/>
  <c r="H16" i="28"/>
  <c r="J20" i="28" l="1"/>
  <c r="K20" i="28" s="1"/>
  <c r="J32" i="28"/>
  <c r="K32" i="28" s="1"/>
  <c r="I52" i="28"/>
  <c r="J21" i="28"/>
  <c r="K21" i="28" s="1"/>
  <c r="J33" i="28"/>
  <c r="K33" i="28" s="1"/>
  <c r="J37" i="28"/>
  <c r="K37" i="28" s="1"/>
  <c r="J49" i="28"/>
  <c r="L53" i="28"/>
  <c r="J29" i="28"/>
  <c r="K29" i="28" s="1"/>
  <c r="L43" i="28"/>
  <c r="L51" i="28"/>
  <c r="J59" i="28"/>
  <c r="K59" i="28" s="1"/>
  <c r="J24" i="28"/>
  <c r="K24" i="28" s="1"/>
  <c r="I25" i="28"/>
  <c r="J36" i="28"/>
  <c r="K36" i="28" s="1"/>
  <c r="I37" i="28"/>
  <c r="J44" i="28"/>
  <c r="K44" i="28" s="1"/>
  <c r="J45" i="28"/>
  <c r="K45" i="28" s="1"/>
  <c r="J48" i="28"/>
  <c r="K48" i="28" s="1"/>
  <c r="I53" i="28"/>
  <c r="L56" i="28"/>
  <c r="L60" i="28"/>
  <c r="J19" i="28"/>
  <c r="L19" i="28"/>
  <c r="E16" i="28"/>
  <c r="J28" i="28"/>
  <c r="K28" i="28" s="1"/>
  <c r="J40" i="28"/>
  <c r="K40" i="28" s="1"/>
  <c r="J41" i="28"/>
  <c r="J43" i="28"/>
  <c r="J57" i="28"/>
  <c r="K57" i="28" s="1"/>
  <c r="L27" i="28"/>
  <c r="J52" i="28"/>
  <c r="K52" i="28" s="1"/>
  <c r="J22" i="28"/>
  <c r="K22" i="28" s="1"/>
  <c r="L23" i="28"/>
  <c r="J25" i="28"/>
  <c r="K25" i="28" s="1"/>
  <c r="L29" i="28"/>
  <c r="J31" i="28"/>
  <c r="L38" i="28"/>
  <c r="I44" i="28"/>
  <c r="I45" i="28"/>
  <c r="L52" i="28"/>
  <c r="J53" i="28"/>
  <c r="K53" i="28" s="1"/>
  <c r="L54" i="28"/>
  <c r="F61" i="28"/>
  <c r="F16" i="28"/>
  <c r="J23" i="28"/>
  <c r="D16" i="28"/>
  <c r="K19" i="28"/>
  <c r="I19" i="28"/>
  <c r="L20" i="28"/>
  <c r="K27" i="28"/>
  <c r="I27" i="28"/>
  <c r="L28" i="28"/>
  <c r="K23" i="28"/>
  <c r="I23" i="28"/>
  <c r="I24" i="28"/>
  <c r="I20" i="28"/>
  <c r="J26" i="28"/>
  <c r="K26" i="28" s="1"/>
  <c r="I28" i="28"/>
  <c r="I32" i="28"/>
  <c r="I36" i="28"/>
  <c r="J42" i="28"/>
  <c r="K42" i="28" s="1"/>
  <c r="L42" i="28"/>
  <c r="L18" i="28"/>
  <c r="L26" i="28"/>
  <c r="J34" i="28"/>
  <c r="K34" i="28"/>
  <c r="L35" i="28"/>
  <c r="L39" i="28"/>
  <c r="I41" i="28"/>
  <c r="L41" i="28"/>
  <c r="K41" i="28"/>
  <c r="L55" i="28"/>
  <c r="D61" i="28"/>
  <c r="L21" i="28"/>
  <c r="I22" i="28"/>
  <c r="L25" i="28"/>
  <c r="I26" i="28"/>
  <c r="J30" i="28"/>
  <c r="K30" i="28" s="1"/>
  <c r="I30" i="28"/>
  <c r="J39" i="28"/>
  <c r="K39" i="28" s="1"/>
  <c r="I39" i="28"/>
  <c r="I46" i="28"/>
  <c r="I48" i="28"/>
  <c r="J50" i="28"/>
  <c r="K50" i="28" s="1"/>
  <c r="L50" i="28"/>
  <c r="I50" i="28"/>
  <c r="J55" i="28"/>
  <c r="K55" i="28" s="1"/>
  <c r="I55" i="28"/>
  <c r="I57" i="28"/>
  <c r="L57" i="28"/>
  <c r="I59" i="28"/>
  <c r="L59" i="28"/>
  <c r="C61" i="28"/>
  <c r="K31" i="28"/>
  <c r="I34" i="28"/>
  <c r="I35" i="28"/>
  <c r="I38" i="28"/>
  <c r="I40" i="28"/>
  <c r="I42" i="28"/>
  <c r="I47" i="28"/>
  <c r="I54" i="28"/>
  <c r="G61" i="28"/>
  <c r="L22" i="28"/>
  <c r="I31" i="28"/>
  <c r="I18" i="28"/>
  <c r="C16" i="28"/>
  <c r="G16" i="28"/>
  <c r="E61" i="28"/>
  <c r="J18" i="28"/>
  <c r="L31" i="28"/>
  <c r="L32" i="28"/>
  <c r="K35" i="28"/>
  <c r="L36" i="28"/>
  <c r="L40" i="28"/>
  <c r="L46" i="28"/>
  <c r="K47" i="28"/>
  <c r="L47" i="28"/>
  <c r="I49" i="28"/>
  <c r="L49" i="28"/>
  <c r="K49" i="28"/>
  <c r="L33" i="28"/>
  <c r="L37" i="28"/>
  <c r="J38" i="28"/>
  <c r="K38" i="28" s="1"/>
  <c r="K43" i="28"/>
  <c r="J46" i="28"/>
  <c r="K46" i="28" s="1"/>
  <c r="K51" i="28"/>
  <c r="J54" i="28"/>
  <c r="K54" i="28" s="1"/>
  <c r="J56" i="28"/>
  <c r="K56" i="28" s="1"/>
  <c r="I56" i="28"/>
  <c r="J58" i="28"/>
  <c r="K58" i="28" s="1"/>
  <c r="I58" i="28"/>
  <c r="J60" i="28"/>
  <c r="K60" i="28" s="1"/>
  <c r="I60" i="28"/>
  <c r="I43" i="28"/>
  <c r="I51" i="28"/>
  <c r="L58" i="28"/>
  <c r="L16" i="28" l="1"/>
  <c r="J61" i="28"/>
  <c r="J16" i="28" s="1"/>
  <c r="K18" i="28"/>
  <c r="K7" i="28" s="1"/>
  <c r="L61" i="28"/>
  <c r="I61" i="28"/>
  <c r="I16" i="28" s="1"/>
  <c r="D6" i="7"/>
  <c r="G52" i="11"/>
  <c r="K61" i="28" l="1"/>
  <c r="K16" i="28" s="1"/>
  <c r="K5" i="28"/>
  <c r="M57" i="28" s="1"/>
  <c r="N57" i="28" s="1"/>
  <c r="M22" i="28"/>
  <c r="N22" i="28" s="1"/>
  <c r="M24" i="28"/>
  <c r="N24" i="28" s="1"/>
  <c r="G8" i="11"/>
  <c r="H48" i="11" s="1"/>
  <c r="H40" i="11"/>
  <c r="H24" i="11"/>
  <c r="H46" i="11"/>
  <c r="H14" i="11"/>
  <c r="H42" i="11"/>
  <c r="H49" i="11"/>
  <c r="H33" i="11"/>
  <c r="H17" i="11"/>
  <c r="M29" i="28" l="1"/>
  <c r="N29" i="28" s="1"/>
  <c r="M35" i="28"/>
  <c r="N35" i="28" s="1"/>
  <c r="M50" i="28"/>
  <c r="N50" i="28" s="1"/>
  <c r="M30" i="28"/>
  <c r="N30" i="28" s="1"/>
  <c r="X30" i="28" s="1"/>
  <c r="M36" i="28"/>
  <c r="N36" i="28" s="1"/>
  <c r="M56" i="28"/>
  <c r="N56" i="28" s="1"/>
  <c r="M45" i="28"/>
  <c r="N45" i="28" s="1"/>
  <c r="M23" i="28"/>
  <c r="N23" i="28" s="1"/>
  <c r="R23" i="28" s="1"/>
  <c r="M21" i="28"/>
  <c r="N21" i="28" s="1"/>
  <c r="M28" i="28"/>
  <c r="N28" i="28" s="1"/>
  <c r="R28" i="28" s="1"/>
  <c r="M18" i="28"/>
  <c r="M31" i="28"/>
  <c r="N31" i="28" s="1"/>
  <c r="O31" i="28" s="1"/>
  <c r="M43" i="28"/>
  <c r="N43" i="28" s="1"/>
  <c r="X57" i="28"/>
  <c r="R57" i="28"/>
  <c r="O57" i="28"/>
  <c r="W57" i="28"/>
  <c r="P57" i="28"/>
  <c r="P28" i="28"/>
  <c r="X28" i="28"/>
  <c r="N18" i="28"/>
  <c r="W56" i="28"/>
  <c r="P56" i="28"/>
  <c r="R56" i="28"/>
  <c r="O56" i="28"/>
  <c r="X56" i="28"/>
  <c r="X29" i="28"/>
  <c r="R29" i="28"/>
  <c r="W29" i="28"/>
  <c r="O29" i="28"/>
  <c r="P29" i="28"/>
  <c r="R50" i="28"/>
  <c r="X50" i="28"/>
  <c r="W50" i="28"/>
  <c r="P50" i="28"/>
  <c r="O50" i="28"/>
  <c r="W24" i="28"/>
  <c r="P24" i="28"/>
  <c r="O24" i="28"/>
  <c r="R24" i="28"/>
  <c r="X24" i="28"/>
  <c r="W36" i="28"/>
  <c r="P36" i="28"/>
  <c r="O36" i="28"/>
  <c r="X36" i="28"/>
  <c r="R36" i="28"/>
  <c r="M25" i="28"/>
  <c r="N25" i="28" s="1"/>
  <c r="M58" i="28"/>
  <c r="N58" i="28" s="1"/>
  <c r="M44" i="28"/>
  <c r="N44" i="28" s="1"/>
  <c r="M33" i="28"/>
  <c r="N33" i="28" s="1"/>
  <c r="M55" i="28"/>
  <c r="N55" i="28" s="1"/>
  <c r="M49" i="28"/>
  <c r="N49" i="28" s="1"/>
  <c r="M20" i="28"/>
  <c r="N20" i="28" s="1"/>
  <c r="M40" i="28"/>
  <c r="N40" i="28" s="1"/>
  <c r="M26" i="28"/>
  <c r="N26" i="28" s="1"/>
  <c r="M38" i="28"/>
  <c r="N38" i="28" s="1"/>
  <c r="M19" i="28"/>
  <c r="N19" i="28" s="1"/>
  <c r="M39" i="28"/>
  <c r="N39" i="28" s="1"/>
  <c r="M60" i="28"/>
  <c r="N60" i="28" s="1"/>
  <c r="M51" i="28"/>
  <c r="N51" i="28" s="1"/>
  <c r="M37" i="28"/>
  <c r="N37" i="28" s="1"/>
  <c r="M59" i="28"/>
  <c r="N59" i="28" s="1"/>
  <c r="M53" i="28"/>
  <c r="N53" i="28" s="1"/>
  <c r="P23" i="28"/>
  <c r="O35" i="28"/>
  <c r="P35" i="28"/>
  <c r="X35" i="28"/>
  <c r="W35" i="28"/>
  <c r="R35" i="28"/>
  <c r="X21" i="28"/>
  <c r="R21" i="28"/>
  <c r="O21" i="28"/>
  <c r="W21" i="28"/>
  <c r="P21" i="28"/>
  <c r="O43" i="28"/>
  <c r="W43" i="28"/>
  <c r="X43" i="28"/>
  <c r="R43" i="28"/>
  <c r="P43" i="28"/>
  <c r="X45" i="28"/>
  <c r="R45" i="28"/>
  <c r="W45" i="28"/>
  <c r="O45" i="28"/>
  <c r="P45" i="28"/>
  <c r="W22" i="28"/>
  <c r="X22" i="28"/>
  <c r="R22" i="28"/>
  <c r="P22" i="28"/>
  <c r="O22" i="28"/>
  <c r="M46" i="28"/>
  <c r="N46" i="28" s="1"/>
  <c r="M47" i="28"/>
  <c r="N47" i="28" s="1"/>
  <c r="M32" i="28"/>
  <c r="N32" i="28" s="1"/>
  <c r="M54" i="28"/>
  <c r="N54" i="28" s="1"/>
  <c r="M27" i="28"/>
  <c r="N27" i="28" s="1"/>
  <c r="M48" i="28"/>
  <c r="N48" i="28" s="1"/>
  <c r="M34" i="28"/>
  <c r="N34" i="28" s="1"/>
  <c r="M52" i="28"/>
  <c r="N52" i="28" s="1"/>
  <c r="M42" i="28"/>
  <c r="N42" i="28" s="1"/>
  <c r="M41" i="28"/>
  <c r="N41" i="28" s="1"/>
  <c r="H21" i="11"/>
  <c r="H18" i="11"/>
  <c r="H22" i="11"/>
  <c r="H12" i="11"/>
  <c r="H28" i="11"/>
  <c r="H15" i="11"/>
  <c r="H44" i="11"/>
  <c r="H25" i="11"/>
  <c r="H41" i="11"/>
  <c r="H26" i="11"/>
  <c r="H19" i="11"/>
  <c r="H30" i="11"/>
  <c r="H16" i="11"/>
  <c r="H32" i="11"/>
  <c r="H35" i="11"/>
  <c r="H10" i="11"/>
  <c r="H27" i="11"/>
  <c r="H47" i="11"/>
  <c r="H31" i="11"/>
  <c r="H51" i="11"/>
  <c r="H43" i="11"/>
  <c r="H23" i="11"/>
  <c r="H39" i="11"/>
  <c r="H37" i="11"/>
  <c r="H50" i="11"/>
  <c r="H13" i="11"/>
  <c r="H29" i="11"/>
  <c r="H45" i="11"/>
  <c r="H34" i="11"/>
  <c r="H11" i="11"/>
  <c r="H38" i="11"/>
  <c r="H20" i="11"/>
  <c r="H36" i="11"/>
  <c r="H9" i="11"/>
  <c r="D8" i="11"/>
  <c r="E8" i="11"/>
  <c r="F8" i="11"/>
  <c r="D52" i="11"/>
  <c r="E52" i="11"/>
  <c r="F52" i="11"/>
  <c r="X31" i="28" l="1"/>
  <c r="O23" i="28"/>
  <c r="W28" i="28"/>
  <c r="O30" i="28"/>
  <c r="O28" i="28"/>
  <c r="W30" i="28"/>
  <c r="W23" i="28"/>
  <c r="W31" i="28"/>
  <c r="P30" i="28"/>
  <c r="X23" i="28"/>
  <c r="R31" i="28"/>
  <c r="R30" i="28"/>
  <c r="Z30" i="28" s="1"/>
  <c r="P31" i="28"/>
  <c r="X41" i="28"/>
  <c r="R41" i="28"/>
  <c r="P41" i="28"/>
  <c r="O41" i="28"/>
  <c r="W41" i="28"/>
  <c r="O47" i="28"/>
  <c r="R47" i="28"/>
  <c r="X47" i="28"/>
  <c r="P47" i="28"/>
  <c r="W47" i="28"/>
  <c r="X38" i="28"/>
  <c r="P38" i="28"/>
  <c r="W38" i="28"/>
  <c r="O38" i="28"/>
  <c r="R38" i="28"/>
  <c r="W58" i="28"/>
  <c r="P58" i="28"/>
  <c r="R58" i="28"/>
  <c r="O58" i="28"/>
  <c r="X58" i="28"/>
  <c r="Z24" i="28"/>
  <c r="T24" i="28"/>
  <c r="S24" i="28"/>
  <c r="Z50" i="28"/>
  <c r="S50" i="28"/>
  <c r="T50" i="28"/>
  <c r="Z56" i="28"/>
  <c r="S56" i="28"/>
  <c r="T56" i="28"/>
  <c r="N61" i="28"/>
  <c r="X18" i="28"/>
  <c r="R18" i="28"/>
  <c r="P18" i="28"/>
  <c r="W18" i="28"/>
  <c r="O18" i="28"/>
  <c r="O27" i="28"/>
  <c r="X27" i="28"/>
  <c r="R27" i="28"/>
  <c r="P27" i="28"/>
  <c r="W27" i="28"/>
  <c r="X53" i="28"/>
  <c r="R53" i="28"/>
  <c r="W53" i="28"/>
  <c r="O53" i="28"/>
  <c r="P53" i="28"/>
  <c r="P26" i="28"/>
  <c r="X26" i="28"/>
  <c r="R26" i="28"/>
  <c r="W26" i="28"/>
  <c r="O26" i="28"/>
  <c r="X25" i="28"/>
  <c r="R25" i="28"/>
  <c r="W25" i="28"/>
  <c r="P25" i="28"/>
  <c r="O25" i="28"/>
  <c r="W52" i="28"/>
  <c r="P52" i="28"/>
  <c r="R52" i="28"/>
  <c r="O52" i="28"/>
  <c r="X52" i="28"/>
  <c r="X54" i="28"/>
  <c r="P54" i="28"/>
  <c r="W54" i="28"/>
  <c r="O54" i="28"/>
  <c r="R54" i="28"/>
  <c r="T43" i="28"/>
  <c r="S43" i="28"/>
  <c r="Z43" i="28"/>
  <c r="O59" i="28"/>
  <c r="X59" i="28"/>
  <c r="R59" i="28"/>
  <c r="W59" i="28"/>
  <c r="P59" i="28"/>
  <c r="O39" i="28"/>
  <c r="R39" i="28"/>
  <c r="X39" i="28"/>
  <c r="P39" i="28"/>
  <c r="W39" i="28"/>
  <c r="W40" i="28"/>
  <c r="P40" i="28"/>
  <c r="R40" i="28"/>
  <c r="X40" i="28"/>
  <c r="O40" i="28"/>
  <c r="X33" i="28"/>
  <c r="R33" i="28"/>
  <c r="W33" i="28"/>
  <c r="P33" i="28"/>
  <c r="O33" i="28"/>
  <c r="T36" i="28"/>
  <c r="Z36" i="28"/>
  <c r="S36" i="28"/>
  <c r="T31" i="28"/>
  <c r="Z31" i="28"/>
  <c r="S31" i="28"/>
  <c r="T57" i="28"/>
  <c r="S57" i="28"/>
  <c r="Z57" i="28"/>
  <c r="W48" i="28"/>
  <c r="P48" i="28"/>
  <c r="R48" i="28"/>
  <c r="X48" i="28"/>
  <c r="O48" i="28"/>
  <c r="Z22" i="28"/>
  <c r="S22" i="28"/>
  <c r="T22" i="28"/>
  <c r="O51" i="28"/>
  <c r="W51" i="28"/>
  <c r="P51" i="28"/>
  <c r="X51" i="28"/>
  <c r="R51" i="28"/>
  <c r="X49" i="28"/>
  <c r="R49" i="28"/>
  <c r="P49" i="28"/>
  <c r="W49" i="28"/>
  <c r="O49" i="28"/>
  <c r="S29" i="28"/>
  <c r="T29" i="28"/>
  <c r="Z29" i="28"/>
  <c r="S28" i="28"/>
  <c r="T28" i="28"/>
  <c r="Z28" i="28"/>
  <c r="R42" i="28"/>
  <c r="P42" i="28"/>
  <c r="O42" i="28"/>
  <c r="X42" i="28"/>
  <c r="W42" i="28"/>
  <c r="X46" i="28"/>
  <c r="P46" i="28"/>
  <c r="W46" i="28"/>
  <c r="O46" i="28"/>
  <c r="R46" i="28"/>
  <c r="T21" i="28"/>
  <c r="Z21" i="28"/>
  <c r="S21" i="28"/>
  <c r="W60" i="28"/>
  <c r="P60" i="28"/>
  <c r="R60" i="28"/>
  <c r="X60" i="28"/>
  <c r="O60" i="28"/>
  <c r="O55" i="28"/>
  <c r="X55" i="28"/>
  <c r="R55" i="28"/>
  <c r="W55" i="28"/>
  <c r="P55" i="28"/>
  <c r="M61" i="28"/>
  <c r="M16" i="28" s="1"/>
  <c r="X34" i="28"/>
  <c r="R34" i="28"/>
  <c r="O34" i="28"/>
  <c r="P34" i="28"/>
  <c r="W34" i="28"/>
  <c r="W32" i="28"/>
  <c r="P32" i="28"/>
  <c r="O32" i="28"/>
  <c r="X32" i="28"/>
  <c r="R32" i="28"/>
  <c r="T45" i="28"/>
  <c r="Z45" i="28"/>
  <c r="S45" i="28"/>
  <c r="T35" i="28"/>
  <c r="Z35" i="28"/>
  <c r="S35" i="28"/>
  <c r="T23" i="28"/>
  <c r="Z23" i="28"/>
  <c r="S23" i="28"/>
  <c r="X37" i="28"/>
  <c r="R37" i="28"/>
  <c r="W37" i="28"/>
  <c r="P37" i="28"/>
  <c r="O37" i="28"/>
  <c r="O19" i="28"/>
  <c r="X19" i="28"/>
  <c r="R19" i="28"/>
  <c r="P19" i="28"/>
  <c r="W19" i="28"/>
  <c r="W20" i="28"/>
  <c r="P20" i="28"/>
  <c r="O20" i="28"/>
  <c r="X20" i="28"/>
  <c r="R20" i="28"/>
  <c r="W44" i="28"/>
  <c r="P44" i="28"/>
  <c r="X44" i="28"/>
  <c r="R44" i="28"/>
  <c r="O44" i="28"/>
  <c r="H52" i="11"/>
  <c r="H8" i="11"/>
  <c r="S30" i="28" l="1"/>
  <c r="T30" i="28"/>
  <c r="Z26" i="28"/>
  <c r="S26" i="28"/>
  <c r="T26" i="28"/>
  <c r="R61" i="28"/>
  <c r="Z18" i="28"/>
  <c r="S18" i="28"/>
  <c r="R16" i="28"/>
  <c r="T18" i="28"/>
  <c r="T19" i="28"/>
  <c r="S19" i="28"/>
  <c r="Z19" i="28"/>
  <c r="T39" i="28"/>
  <c r="Z39" i="28"/>
  <c r="S39" i="28"/>
  <c r="Z38" i="28"/>
  <c r="S38" i="28"/>
  <c r="T38" i="28"/>
  <c r="T47" i="28"/>
  <c r="Z47" i="28"/>
  <c r="S47" i="28"/>
  <c r="T44" i="28"/>
  <c r="S44" i="28"/>
  <c r="Z44" i="28"/>
  <c r="S20" i="28"/>
  <c r="T20" i="28"/>
  <c r="Z20" i="28"/>
  <c r="T55" i="28"/>
  <c r="S55" i="28"/>
  <c r="Z55" i="28"/>
  <c r="Z42" i="28"/>
  <c r="S42" i="28"/>
  <c r="T42" i="28"/>
  <c r="T51" i="28"/>
  <c r="S51" i="28"/>
  <c r="Z51" i="28"/>
  <c r="T52" i="28"/>
  <c r="S52" i="28"/>
  <c r="Z52" i="28"/>
  <c r="T53" i="28"/>
  <c r="Z53" i="28"/>
  <c r="S53" i="28"/>
  <c r="T27" i="28"/>
  <c r="Z27" i="28"/>
  <c r="S27" i="28"/>
  <c r="W61" i="28"/>
  <c r="W16" i="28"/>
  <c r="P61" i="28"/>
  <c r="X61" i="28"/>
  <c r="O61" i="28"/>
  <c r="N16" i="28"/>
  <c r="Z58" i="28"/>
  <c r="S58" i="28"/>
  <c r="T58" i="28"/>
  <c r="S41" i="28"/>
  <c r="Z41" i="28"/>
  <c r="T41" i="28"/>
  <c r="S49" i="28"/>
  <c r="Z49" i="28"/>
  <c r="T49" i="28"/>
  <c r="Z48" i="28"/>
  <c r="T48" i="28"/>
  <c r="S48" i="28"/>
  <c r="T25" i="28"/>
  <c r="Z25" i="28"/>
  <c r="S25" i="28"/>
  <c r="T32" i="28"/>
  <c r="Z32" i="28"/>
  <c r="S32" i="28"/>
  <c r="Z34" i="28"/>
  <c r="S34" i="28"/>
  <c r="T34" i="28"/>
  <c r="Z46" i="28"/>
  <c r="S46" i="28"/>
  <c r="T46" i="28"/>
  <c r="T59" i="28"/>
  <c r="S59" i="28"/>
  <c r="Z59" i="28"/>
  <c r="Z37" i="28"/>
  <c r="T37" i="28"/>
  <c r="S37" i="28"/>
  <c r="Z60" i="28"/>
  <c r="S60" i="28"/>
  <c r="T60" i="28"/>
  <c r="Z33" i="28"/>
  <c r="S33" i="28"/>
  <c r="T33" i="28"/>
  <c r="Z40" i="28"/>
  <c r="S40" i="28"/>
  <c r="T40" i="28"/>
  <c r="Z54" i="28"/>
  <c r="S54" i="28"/>
  <c r="T54" i="28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E17" i="27"/>
  <c r="F17" i="27"/>
  <c r="G17" i="27"/>
  <c r="D17" i="27"/>
  <c r="Z61" i="28" l="1"/>
  <c r="T61" i="28"/>
  <c r="S61" i="28"/>
  <c r="X16" i="28"/>
  <c r="O16" i="28"/>
  <c r="P16" i="28"/>
  <c r="S16" i="28"/>
  <c r="T16" i="28"/>
  <c r="Z16" i="28"/>
  <c r="D15" i="27"/>
  <c r="J59" i="27" l="1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AD15" i="27"/>
  <c r="H15" i="27"/>
  <c r="G15" i="27"/>
  <c r="F15" i="27"/>
  <c r="E15" i="27"/>
  <c r="J15" i="27" l="1"/>
  <c r="D4" i="6" l="1"/>
  <c r="E4" i="6"/>
  <c r="F4" i="6"/>
  <c r="C4" i="6"/>
  <c r="C15" i="7" l="1"/>
  <c r="E53" i="11"/>
  <c r="C39" i="7" l="1"/>
  <c r="C28" i="7"/>
  <c r="C41" i="7"/>
  <c r="C22" i="7"/>
  <c r="C21" i="7"/>
  <c r="C32" i="7"/>
  <c r="C48" i="7"/>
  <c r="C49" i="7"/>
  <c r="C38" i="7"/>
  <c r="C42" i="7"/>
  <c r="C12" i="7"/>
  <c r="C44" i="7"/>
  <c r="C46" i="7"/>
  <c r="C27" i="7"/>
  <c r="C16" i="7"/>
  <c r="C25" i="7"/>
  <c r="C18" i="7"/>
  <c r="C31" i="7"/>
  <c r="C47" i="7"/>
  <c r="C33" i="7"/>
  <c r="C20" i="7"/>
  <c r="C36" i="7"/>
  <c r="C52" i="7"/>
  <c r="C29" i="7"/>
  <c r="C14" i="7"/>
  <c r="C34" i="7"/>
  <c r="C54" i="7"/>
  <c r="C23" i="7"/>
  <c r="C53" i="7"/>
  <c r="C17" i="7"/>
  <c r="C26" i="7"/>
  <c r="C43" i="7"/>
  <c r="C19" i="7"/>
  <c r="C35" i="7"/>
  <c r="C51" i="7"/>
  <c r="C45" i="7"/>
  <c r="C24" i="7"/>
  <c r="C40" i="7"/>
  <c r="C13" i="7"/>
  <c r="C37" i="7"/>
  <c r="C30" i="7"/>
  <c r="C50" i="7"/>
  <c r="C11" i="7" l="1"/>
  <c r="D12" i="7" l="1"/>
  <c r="C6" i="3" l="1"/>
  <c r="I6" i="3" s="1"/>
  <c r="C55" i="7"/>
  <c r="C17" i="27" l="1"/>
  <c r="D50" i="7"/>
  <c r="D16" i="7"/>
  <c r="D48" i="7"/>
  <c r="D45" i="7"/>
  <c r="D15" i="7"/>
  <c r="D20" i="7"/>
  <c r="D46" i="7"/>
  <c r="D39" i="7"/>
  <c r="D31" i="7"/>
  <c r="D30" i="7"/>
  <c r="D26" i="7"/>
  <c r="D25" i="7"/>
  <c r="D29" i="7"/>
  <c r="D51" i="7"/>
  <c r="D53" i="7"/>
  <c r="D24" i="7"/>
  <c r="D43" i="7"/>
  <c r="D37" i="7"/>
  <c r="D23" i="7"/>
  <c r="D42" i="7"/>
  <c r="D40" i="7"/>
  <c r="D33" i="7"/>
  <c r="D28" i="7"/>
  <c r="D49" i="7"/>
  <c r="D34" i="7"/>
  <c r="D36" i="7"/>
  <c r="D27" i="7"/>
  <c r="D21" i="7"/>
  <c r="D38" i="7"/>
  <c r="D14" i="7"/>
  <c r="D52" i="7"/>
  <c r="D47" i="7"/>
  <c r="D19" i="7"/>
  <c r="D32" i="7"/>
  <c r="D22" i="7"/>
  <c r="D54" i="7"/>
  <c r="D35" i="7"/>
  <c r="D44" i="7"/>
  <c r="D41" i="7"/>
  <c r="D18" i="7"/>
  <c r="D17" i="7"/>
  <c r="D13" i="7"/>
  <c r="C48" i="3" l="1"/>
  <c r="I48" i="3" s="1"/>
  <c r="C15" i="3"/>
  <c r="I15" i="3" s="1"/>
  <c r="C36" i="3"/>
  <c r="I36" i="3" s="1"/>
  <c r="C18" i="3"/>
  <c r="I18" i="3" s="1"/>
  <c r="C19" i="3"/>
  <c r="I19" i="3" s="1"/>
  <c r="C39" i="3"/>
  <c r="I39" i="3" s="1"/>
  <c r="C46" i="3"/>
  <c r="I46" i="3" s="1"/>
  <c r="C22" i="3"/>
  <c r="I22" i="3" s="1"/>
  <c r="C47" i="3"/>
  <c r="I47" i="3" s="1"/>
  <c r="C42" i="3"/>
  <c r="I42" i="3" s="1"/>
  <c r="C12" i="3"/>
  <c r="I12" i="3" s="1"/>
  <c r="C43" i="3"/>
  <c r="I43" i="3" s="1"/>
  <c r="C33" i="3"/>
  <c r="I33" i="3" s="1"/>
  <c r="C35" i="3"/>
  <c r="I35" i="3" s="1"/>
  <c r="C17" i="3"/>
  <c r="I17" i="3" s="1"/>
  <c r="C40" i="3"/>
  <c r="I40" i="3" s="1"/>
  <c r="C38" i="3"/>
  <c r="I38" i="3" s="1"/>
  <c r="C8" i="3"/>
  <c r="I8" i="3" s="1"/>
  <c r="C30" i="3"/>
  <c r="I30" i="3" s="1"/>
  <c r="C27" i="3"/>
  <c r="I27" i="3" s="1"/>
  <c r="C31" i="3"/>
  <c r="I31" i="3" s="1"/>
  <c r="C45" i="3"/>
  <c r="I45" i="3" s="1"/>
  <c r="C24" i="3"/>
  <c r="I24" i="3" s="1"/>
  <c r="C14" i="3"/>
  <c r="I14" i="3" s="1"/>
  <c r="C10" i="3"/>
  <c r="I10" i="3" s="1"/>
  <c r="C41" i="3"/>
  <c r="I41" i="3" s="1"/>
  <c r="C16" i="3"/>
  <c r="I16" i="3" s="1"/>
  <c r="C21" i="3"/>
  <c r="I21" i="3" s="1"/>
  <c r="C20" i="3"/>
  <c r="I20" i="3" s="1"/>
  <c r="C7" i="3"/>
  <c r="I7" i="3" s="1"/>
  <c r="C26" i="3"/>
  <c r="I26" i="3" s="1"/>
  <c r="C11" i="3"/>
  <c r="I11" i="3" s="1"/>
  <c r="C29" i="3"/>
  <c r="I29" i="3" s="1"/>
  <c r="C13" i="3"/>
  <c r="I13" i="3" s="1"/>
  <c r="C32" i="3"/>
  <c r="I32" i="3" s="1"/>
  <c r="C28" i="3"/>
  <c r="I28" i="3" s="1"/>
  <c r="C34" i="3"/>
  <c r="I34" i="3" s="1"/>
  <c r="C37" i="3"/>
  <c r="I37" i="3" s="1"/>
  <c r="C23" i="3"/>
  <c r="I23" i="3" s="1"/>
  <c r="C25" i="3"/>
  <c r="I25" i="3" s="1"/>
  <c r="C9" i="3"/>
  <c r="I9" i="3" s="1"/>
  <c r="C44" i="3"/>
  <c r="I44" i="3" s="1"/>
  <c r="R17" i="27"/>
  <c r="K17" i="27"/>
  <c r="L17" i="27"/>
  <c r="I17" i="27"/>
  <c r="D55" i="7"/>
  <c r="D11" i="7"/>
  <c r="I49" i="3" l="1"/>
  <c r="C43" i="27"/>
  <c r="I43" i="27" s="1"/>
  <c r="C27" i="27"/>
  <c r="R27" i="27" s="1"/>
  <c r="S27" i="27" s="1"/>
  <c r="C21" i="27"/>
  <c r="L21" i="27" s="1"/>
  <c r="C42" i="27"/>
  <c r="R42" i="27" s="1"/>
  <c r="S42" i="27" s="1"/>
  <c r="C37" i="27"/>
  <c r="R37" i="27" s="1"/>
  <c r="S37" i="27" s="1"/>
  <c r="C33" i="27"/>
  <c r="L33" i="27" s="1"/>
  <c r="C47" i="27"/>
  <c r="R47" i="27" s="1"/>
  <c r="S47" i="27" s="1"/>
  <c r="C51" i="27"/>
  <c r="R51" i="27" s="1"/>
  <c r="S51" i="27" s="1"/>
  <c r="C31" i="27"/>
  <c r="K31" i="27" s="1"/>
  <c r="C38" i="27"/>
  <c r="K38" i="27" s="1"/>
  <c r="C52" i="27"/>
  <c r="R52" i="27" s="1"/>
  <c r="S52" i="27" s="1"/>
  <c r="C34" i="27"/>
  <c r="R34" i="27" s="1"/>
  <c r="S34" i="27" s="1"/>
  <c r="C54" i="27"/>
  <c r="L54" i="27" s="1"/>
  <c r="C48" i="27"/>
  <c r="R48" i="27" s="1"/>
  <c r="S48" i="27" s="1"/>
  <c r="C24" i="27"/>
  <c r="R24" i="27" s="1"/>
  <c r="S24" i="27" s="1"/>
  <c r="C46" i="27"/>
  <c r="R46" i="27" s="1"/>
  <c r="S46" i="27" s="1"/>
  <c r="C25" i="27"/>
  <c r="I25" i="27" s="1"/>
  <c r="C57" i="27"/>
  <c r="I57" i="27" s="1"/>
  <c r="C20" i="27"/>
  <c r="L20" i="27" s="1"/>
  <c r="C45" i="27"/>
  <c r="I45" i="27" s="1"/>
  <c r="C40" i="27"/>
  <c r="L40" i="27" s="1"/>
  <c r="C28" i="27"/>
  <c r="L28" i="27" s="1"/>
  <c r="C50" i="27"/>
  <c r="K50" i="27" s="1"/>
  <c r="C59" i="27"/>
  <c r="I59" i="27" s="1"/>
  <c r="C35" i="27"/>
  <c r="K35" i="27" s="1"/>
  <c r="C41" i="27"/>
  <c r="K41" i="27" s="1"/>
  <c r="C53" i="27"/>
  <c r="I53" i="27" s="1"/>
  <c r="C44" i="27"/>
  <c r="I44" i="27" s="1"/>
  <c r="C55" i="27"/>
  <c r="L55" i="27" s="1"/>
  <c r="C49" i="27"/>
  <c r="K49" i="27" s="1"/>
  <c r="C36" i="27"/>
  <c r="I36" i="27" s="1"/>
  <c r="C39" i="27"/>
  <c r="L39" i="27" s="1"/>
  <c r="C22" i="27"/>
  <c r="L22" i="27" s="1"/>
  <c r="C32" i="27"/>
  <c r="I32" i="27" s="1"/>
  <c r="C29" i="27"/>
  <c r="I29" i="27" s="1"/>
  <c r="C23" i="27"/>
  <c r="K23" i="27" s="1"/>
  <c r="C56" i="27"/>
  <c r="K56" i="27" s="1"/>
  <c r="C19" i="27"/>
  <c r="L19" i="27" s="1"/>
  <c r="C58" i="27"/>
  <c r="R58" i="27" s="1"/>
  <c r="S58" i="27" s="1"/>
  <c r="C30" i="27"/>
  <c r="R30" i="27" s="1"/>
  <c r="S30" i="27" s="1"/>
  <c r="R43" i="27"/>
  <c r="S43" i="27" s="1"/>
  <c r="C26" i="27"/>
  <c r="S17" i="27"/>
  <c r="R31" i="27" l="1"/>
  <c r="S31" i="27" s="1"/>
  <c r="I37" i="27"/>
  <c r="K43" i="27"/>
  <c r="I54" i="27"/>
  <c r="K54" i="27"/>
  <c r="L57" i="27"/>
  <c r="L35" i="27"/>
  <c r="I31" i="27"/>
  <c r="K37" i="27"/>
  <c r="R54" i="27"/>
  <c r="S54" i="27" s="1"/>
  <c r="R22" i="27"/>
  <c r="S22" i="27" s="1"/>
  <c r="R25" i="27"/>
  <c r="S25" i="27" s="1"/>
  <c r="L31" i="27"/>
  <c r="L37" i="27"/>
  <c r="L43" i="27"/>
  <c r="R38" i="27"/>
  <c r="S38" i="27" s="1"/>
  <c r="R19" i="27"/>
  <c r="S19" i="27" s="1"/>
  <c r="K33" i="27"/>
  <c r="I27" i="27"/>
  <c r="L38" i="27"/>
  <c r="I48" i="27"/>
  <c r="I28" i="27"/>
  <c r="L56" i="27"/>
  <c r="K21" i="27"/>
  <c r="R32" i="27"/>
  <c r="S32" i="27" s="1"/>
  <c r="R57" i="27"/>
  <c r="S57" i="27" s="1"/>
  <c r="R33" i="27"/>
  <c r="S33" i="27" s="1"/>
  <c r="I19" i="27"/>
  <c r="K32" i="27"/>
  <c r="R41" i="27"/>
  <c r="S41" i="27" s="1"/>
  <c r="I40" i="27"/>
  <c r="R49" i="27"/>
  <c r="S49" i="27" s="1"/>
  <c r="R55" i="27"/>
  <c r="S55" i="27" s="1"/>
  <c r="L29" i="27"/>
  <c r="K36" i="27"/>
  <c r="L41" i="27"/>
  <c r="R28" i="27"/>
  <c r="S28" i="27" s="1"/>
  <c r="L49" i="27"/>
  <c r="L48" i="27"/>
  <c r="K27" i="27"/>
  <c r="K42" i="27"/>
  <c r="R20" i="27"/>
  <c r="S20" i="27" s="1"/>
  <c r="R56" i="27"/>
  <c r="S56" i="27" s="1"/>
  <c r="I22" i="27"/>
  <c r="I35" i="27"/>
  <c r="R40" i="27"/>
  <c r="S40" i="27" s="1"/>
  <c r="L25" i="27"/>
  <c r="K55" i="27"/>
  <c r="I56" i="27"/>
  <c r="K22" i="27"/>
  <c r="R35" i="27"/>
  <c r="S35" i="27" s="1"/>
  <c r="K40" i="27"/>
  <c r="K25" i="27"/>
  <c r="I55" i="27"/>
  <c r="L53" i="27"/>
  <c r="R50" i="27"/>
  <c r="S50" i="27" s="1"/>
  <c r="K53" i="27"/>
  <c r="K29" i="27"/>
  <c r="L36" i="27"/>
  <c r="I50" i="27"/>
  <c r="I20" i="27"/>
  <c r="I51" i="27"/>
  <c r="L24" i="27"/>
  <c r="K58" i="27"/>
  <c r="R21" i="27"/>
  <c r="S21" i="27" s="1"/>
  <c r="I52" i="27"/>
  <c r="L59" i="27"/>
  <c r="K24" i="27"/>
  <c r="L58" i="27"/>
  <c r="L52" i="27"/>
  <c r="K45" i="27"/>
  <c r="K47" i="27"/>
  <c r="L47" i="27"/>
  <c r="K44" i="27"/>
  <c r="R45" i="27"/>
  <c r="S45" i="27" s="1"/>
  <c r="R44" i="27"/>
  <c r="S44" i="27" s="1"/>
  <c r="R53" i="27"/>
  <c r="S53" i="27" s="1"/>
  <c r="R23" i="27"/>
  <c r="S23" i="27" s="1"/>
  <c r="R29" i="27"/>
  <c r="S29" i="27" s="1"/>
  <c r="R39" i="27"/>
  <c r="S39" i="27" s="1"/>
  <c r="R36" i="27"/>
  <c r="S36" i="27" s="1"/>
  <c r="L50" i="27"/>
  <c r="K20" i="27"/>
  <c r="K46" i="27"/>
  <c r="I24" i="27"/>
  <c r="K30" i="27"/>
  <c r="I58" i="27"/>
  <c r="I21" i="27"/>
  <c r="L34" i="27"/>
  <c r="K52" i="27"/>
  <c r="I47" i="27"/>
  <c r="I23" i="27"/>
  <c r="I39" i="27"/>
  <c r="R59" i="27"/>
  <c r="S59" i="27" s="1"/>
  <c r="L42" i="27"/>
  <c r="K51" i="27"/>
  <c r="I46" i="27"/>
  <c r="I30" i="27"/>
  <c r="I34" i="27"/>
  <c r="L44" i="27"/>
  <c r="K19" i="27"/>
  <c r="L23" i="27"/>
  <c r="L32" i="27"/>
  <c r="K39" i="27"/>
  <c r="K57" i="27"/>
  <c r="I41" i="27"/>
  <c r="K59" i="27"/>
  <c r="K28" i="27"/>
  <c r="L45" i="27"/>
  <c r="I33" i="27"/>
  <c r="I49" i="27"/>
  <c r="I38" i="27"/>
  <c r="L46" i="27"/>
  <c r="K48" i="27"/>
  <c r="L30" i="27"/>
  <c r="I42" i="27"/>
  <c r="L27" i="27"/>
  <c r="L51" i="27"/>
  <c r="K34" i="27"/>
  <c r="C18" i="27"/>
  <c r="R18" i="27" s="1"/>
  <c r="C5" i="3"/>
  <c r="I5" i="3" s="1"/>
  <c r="R26" i="27"/>
  <c r="S26" i="27" s="1"/>
  <c r="I26" i="27"/>
  <c r="K26" i="27"/>
  <c r="L26" i="27"/>
  <c r="C49" i="3"/>
  <c r="I18" i="27" l="1"/>
  <c r="K18" i="27"/>
  <c r="L18" i="27"/>
  <c r="C15" i="27"/>
  <c r="K15" i="27" s="1"/>
  <c r="M26" i="27" s="1"/>
  <c r="N26" i="27" s="1"/>
  <c r="O26" i="27" s="1"/>
  <c r="P26" i="27" s="1"/>
  <c r="S18" i="27"/>
  <c r="R15" i="27"/>
  <c r="L15" i="27"/>
  <c r="I15" i="27" l="1"/>
  <c r="T26" i="27"/>
  <c r="U26" i="27" s="1"/>
  <c r="Q26" i="27"/>
  <c r="V26" i="27"/>
  <c r="V42" i="27"/>
  <c r="V58" i="27"/>
  <c r="V48" i="27"/>
  <c r="V37" i="27"/>
  <c r="V19" i="27"/>
  <c r="V35" i="27"/>
  <c r="V51" i="27"/>
  <c r="V28" i="27"/>
  <c r="V17" i="27"/>
  <c r="V53" i="27"/>
  <c r="V30" i="27"/>
  <c r="V46" i="27"/>
  <c r="V24" i="27"/>
  <c r="V56" i="27"/>
  <c r="V41" i="27"/>
  <c r="V23" i="27"/>
  <c r="V39" i="27"/>
  <c r="V55" i="27"/>
  <c r="V36" i="27"/>
  <c r="V25" i="27"/>
  <c r="V18" i="27"/>
  <c r="V34" i="27"/>
  <c r="V50" i="27"/>
  <c r="V32" i="27"/>
  <c r="V21" i="27"/>
  <c r="V49" i="27"/>
  <c r="V27" i="27"/>
  <c r="V43" i="27"/>
  <c r="V59" i="27"/>
  <c r="V44" i="27"/>
  <c r="V33" i="27"/>
  <c r="V22" i="27"/>
  <c r="V38" i="27"/>
  <c r="V54" i="27"/>
  <c r="V40" i="27"/>
  <c r="V29" i="27"/>
  <c r="V57" i="27"/>
  <c r="V31" i="27"/>
  <c r="V47" i="27"/>
  <c r="V20" i="27"/>
  <c r="V52" i="27"/>
  <c r="V45" i="27"/>
  <c r="M56" i="27"/>
  <c r="N56" i="27" s="1"/>
  <c r="O56" i="27" s="1"/>
  <c r="M17" i="27"/>
  <c r="N17" i="27" s="1"/>
  <c r="O17" i="27" s="1"/>
  <c r="M53" i="27"/>
  <c r="N53" i="27" s="1"/>
  <c r="O53" i="27" s="1"/>
  <c r="M59" i="27"/>
  <c r="N59" i="27" s="1"/>
  <c r="O59" i="27" s="1"/>
  <c r="M22" i="27"/>
  <c r="N22" i="27" s="1"/>
  <c r="O22" i="27" s="1"/>
  <c r="M58" i="27"/>
  <c r="N58" i="27" s="1"/>
  <c r="O58" i="27" s="1"/>
  <c r="M49" i="27"/>
  <c r="N49" i="27" s="1"/>
  <c r="O49" i="27" s="1"/>
  <c r="M21" i="27"/>
  <c r="N21" i="27" s="1"/>
  <c r="O21" i="27" s="1"/>
  <c r="M37" i="27"/>
  <c r="N37" i="27" s="1"/>
  <c r="O37" i="27" s="1"/>
  <c r="M34" i="27"/>
  <c r="N34" i="27" s="1"/>
  <c r="O34" i="27" s="1"/>
  <c r="M32" i="27"/>
  <c r="N32" i="27" s="1"/>
  <c r="O32" i="27" s="1"/>
  <c r="M41" i="27"/>
  <c r="N41" i="27" s="1"/>
  <c r="O41" i="27" s="1"/>
  <c r="M52" i="27"/>
  <c r="N52" i="27" s="1"/>
  <c r="O52" i="27" s="1"/>
  <c r="M25" i="27"/>
  <c r="N25" i="27" s="1"/>
  <c r="O25" i="27" s="1"/>
  <c r="M36" i="27"/>
  <c r="N36" i="27" s="1"/>
  <c r="O36" i="27" s="1"/>
  <c r="M55" i="27"/>
  <c r="N55" i="27" s="1"/>
  <c r="O55" i="27" s="1"/>
  <c r="M39" i="27"/>
  <c r="N39" i="27" s="1"/>
  <c r="O39" i="27" s="1"/>
  <c r="M27" i="27"/>
  <c r="N27" i="27" s="1"/>
  <c r="O27" i="27" s="1"/>
  <c r="M51" i="27"/>
  <c r="N51" i="27" s="1"/>
  <c r="O51" i="27" s="1"/>
  <c r="M57" i="27"/>
  <c r="N57" i="27" s="1"/>
  <c r="O57" i="27" s="1"/>
  <c r="M33" i="27"/>
  <c r="N33" i="27" s="1"/>
  <c r="O33" i="27" s="1"/>
  <c r="M44" i="27"/>
  <c r="N44" i="27" s="1"/>
  <c r="O44" i="27" s="1"/>
  <c r="M20" i="27"/>
  <c r="N20" i="27" s="1"/>
  <c r="O20" i="27" s="1"/>
  <c r="M48" i="27"/>
  <c r="N48" i="27" s="1"/>
  <c r="O48" i="27" s="1"/>
  <c r="M54" i="27"/>
  <c r="N54" i="27" s="1"/>
  <c r="O54" i="27" s="1"/>
  <c r="M50" i="27"/>
  <c r="N50" i="27" s="1"/>
  <c r="O50" i="27" s="1"/>
  <c r="M42" i="27"/>
  <c r="N42" i="27" s="1"/>
  <c r="O42" i="27" s="1"/>
  <c r="M35" i="27"/>
  <c r="N35" i="27" s="1"/>
  <c r="O35" i="27" s="1"/>
  <c r="M31" i="27"/>
  <c r="N31" i="27" s="1"/>
  <c r="O31" i="27" s="1"/>
  <c r="M29" i="27"/>
  <c r="N29" i="27" s="1"/>
  <c r="O29" i="27" s="1"/>
  <c r="M19" i="27"/>
  <c r="N19" i="27" s="1"/>
  <c r="O19" i="27" s="1"/>
  <c r="M43" i="27"/>
  <c r="N43" i="27" s="1"/>
  <c r="O43" i="27" s="1"/>
  <c r="M28" i="27"/>
  <c r="N28" i="27" s="1"/>
  <c r="O28" i="27" s="1"/>
  <c r="M47" i="27"/>
  <c r="N47" i="27" s="1"/>
  <c r="O47" i="27" s="1"/>
  <c r="M23" i="27"/>
  <c r="N23" i="27" s="1"/>
  <c r="O23" i="27" s="1"/>
  <c r="M24" i="27"/>
  <c r="N24" i="27" s="1"/>
  <c r="O24" i="27" s="1"/>
  <c r="M46" i="27"/>
  <c r="N46" i="27" s="1"/>
  <c r="O46" i="27" s="1"/>
  <c r="M38" i="27"/>
  <c r="N38" i="27" s="1"/>
  <c r="O38" i="27" s="1"/>
  <c r="M45" i="27"/>
  <c r="N45" i="27" s="1"/>
  <c r="O45" i="27" s="1"/>
  <c r="M40" i="27"/>
  <c r="N40" i="27" s="1"/>
  <c r="O40" i="27" s="1"/>
  <c r="M30" i="27"/>
  <c r="N30" i="27" s="1"/>
  <c r="O30" i="27" s="1"/>
  <c r="M18" i="27"/>
  <c r="N18" i="27" s="1"/>
  <c r="O18" i="27" s="1"/>
  <c r="P46" i="27" l="1"/>
  <c r="P31" i="27"/>
  <c r="P33" i="27"/>
  <c r="P52" i="27"/>
  <c r="P22" i="27"/>
  <c r="P24" i="27"/>
  <c r="P35" i="27"/>
  <c r="P48" i="27"/>
  <c r="P55" i="27"/>
  <c r="P21" i="27"/>
  <c r="P56" i="27"/>
  <c r="P45" i="27"/>
  <c r="P19" i="27"/>
  <c r="P20" i="27"/>
  <c r="P36" i="27"/>
  <c r="P32" i="27"/>
  <c r="P49" i="27"/>
  <c r="P53" i="27"/>
  <c r="P30" i="27"/>
  <c r="P28" i="27"/>
  <c r="P54" i="27"/>
  <c r="P39" i="27"/>
  <c r="P37" i="27"/>
  <c r="P40" i="27"/>
  <c r="P43" i="27"/>
  <c r="P57" i="27"/>
  <c r="P41" i="27"/>
  <c r="P59" i="27"/>
  <c r="P23" i="27"/>
  <c r="P42" i="27"/>
  <c r="P51" i="27"/>
  <c r="P18" i="27"/>
  <c r="P38" i="27"/>
  <c r="P47" i="27"/>
  <c r="P29" i="27"/>
  <c r="P50" i="27"/>
  <c r="P44" i="27"/>
  <c r="P27" i="27"/>
  <c r="P25" i="27"/>
  <c r="P34" i="27"/>
  <c r="P58" i="27"/>
  <c r="P17" i="27"/>
  <c r="O15" i="27"/>
  <c r="V15" i="27"/>
  <c r="W14" i="27" l="1"/>
  <c r="W36" i="27" s="1"/>
  <c r="W19" i="27"/>
  <c r="X19" i="27" s="1"/>
  <c r="T34" i="27"/>
  <c r="U34" i="27" s="1"/>
  <c r="Q34" i="27"/>
  <c r="T27" i="27"/>
  <c r="U27" i="27" s="1"/>
  <c r="Q27" i="27"/>
  <c r="T50" i="27"/>
  <c r="U50" i="27" s="1"/>
  <c r="Q50" i="27"/>
  <c r="T47" i="27"/>
  <c r="U47" i="27" s="1"/>
  <c r="Q47" i="27"/>
  <c r="T18" i="27"/>
  <c r="U18" i="27" s="1"/>
  <c r="Q18" i="27"/>
  <c r="T42" i="27"/>
  <c r="U42" i="27" s="1"/>
  <c r="Q42" i="27"/>
  <c r="T59" i="27"/>
  <c r="U59" i="27" s="1"/>
  <c r="Q59" i="27"/>
  <c r="T40" i="27"/>
  <c r="U40" i="27" s="1"/>
  <c r="Q40" i="27"/>
  <c r="T37" i="27"/>
  <c r="U37" i="27" s="1"/>
  <c r="Q37" i="27"/>
  <c r="T31" i="27"/>
  <c r="U31" i="27" s="1"/>
  <c r="Q31" i="27"/>
  <c r="T17" i="27"/>
  <c r="Q17" i="27"/>
  <c r="P15" i="27"/>
  <c r="T53" i="27"/>
  <c r="U53" i="27" s="1"/>
  <c r="Q53" i="27"/>
  <c r="T20" i="27"/>
  <c r="U20" i="27" s="1"/>
  <c r="Q20" i="27"/>
  <c r="T45" i="27"/>
  <c r="U45" i="27" s="1"/>
  <c r="Q45" i="27"/>
  <c r="T56" i="27"/>
  <c r="U56" i="27" s="1"/>
  <c r="Q56" i="27"/>
  <c r="T35" i="27"/>
  <c r="U35" i="27" s="1"/>
  <c r="Q35" i="27"/>
  <c r="W21" i="27"/>
  <c r="T58" i="27"/>
  <c r="U58" i="27" s="1"/>
  <c r="Q58" i="27"/>
  <c r="T29" i="27"/>
  <c r="U29" i="27" s="1"/>
  <c r="Q29" i="27"/>
  <c r="T23" i="27"/>
  <c r="U23" i="27" s="1"/>
  <c r="Q23" i="27"/>
  <c r="T41" i="27"/>
  <c r="U41" i="27" s="1"/>
  <c r="Q41" i="27"/>
  <c r="W26" i="27"/>
  <c r="T39" i="27"/>
  <c r="U39" i="27" s="1"/>
  <c r="Q39" i="27"/>
  <c r="W58" i="27"/>
  <c r="W54" i="27"/>
  <c r="W23" i="27"/>
  <c r="T22" i="27"/>
  <c r="U22" i="27" s="1"/>
  <c r="Q22" i="27"/>
  <c r="T33" i="27"/>
  <c r="U33" i="27" s="1"/>
  <c r="Q33" i="27"/>
  <c r="T46" i="27"/>
  <c r="U46" i="27" s="1"/>
  <c r="Q46" i="27"/>
  <c r="T57" i="27"/>
  <c r="U57" i="27" s="1"/>
  <c r="Q57" i="27"/>
  <c r="T54" i="27"/>
  <c r="U54" i="27" s="1"/>
  <c r="Q54" i="27"/>
  <c r="T30" i="27"/>
  <c r="U30" i="27" s="1"/>
  <c r="Q30" i="27"/>
  <c r="T52" i="27"/>
  <c r="U52" i="27" s="1"/>
  <c r="Q52" i="27"/>
  <c r="T32" i="27"/>
  <c r="U32" i="27" s="1"/>
  <c r="Q32" i="27"/>
  <c r="T55" i="27"/>
  <c r="U55" i="27" s="1"/>
  <c r="Q55" i="27"/>
  <c r="W52" i="27"/>
  <c r="T25" i="27"/>
  <c r="U25" i="27" s="1"/>
  <c r="Q25" i="27"/>
  <c r="T44" i="27"/>
  <c r="U44" i="27" s="1"/>
  <c r="Q44" i="27"/>
  <c r="T38" i="27"/>
  <c r="U38" i="27" s="1"/>
  <c r="Q38" i="27"/>
  <c r="T51" i="27"/>
  <c r="U51" i="27" s="1"/>
  <c r="Q51" i="27"/>
  <c r="T43" i="27"/>
  <c r="U43" i="27" s="1"/>
  <c r="Q43" i="27"/>
  <c r="W43" i="27"/>
  <c r="T28" i="27"/>
  <c r="U28" i="27" s="1"/>
  <c r="Q28" i="27"/>
  <c r="W55" i="27"/>
  <c r="W50" i="27"/>
  <c r="W24" i="27"/>
  <c r="W59" i="27"/>
  <c r="W47" i="27"/>
  <c r="W29" i="27"/>
  <c r="W35" i="27"/>
  <c r="W34" i="27"/>
  <c r="T49" i="27"/>
  <c r="U49" i="27" s="1"/>
  <c r="Q49" i="27"/>
  <c r="T36" i="27"/>
  <c r="U36" i="27" s="1"/>
  <c r="Q36" i="27"/>
  <c r="T19" i="27"/>
  <c r="U19" i="27" s="1"/>
  <c r="Q19" i="27"/>
  <c r="W48" i="27"/>
  <c r="T21" i="27"/>
  <c r="U21" i="27" s="1"/>
  <c r="Q21" i="27"/>
  <c r="T48" i="27"/>
  <c r="U48" i="27" s="1"/>
  <c r="Q48" i="27"/>
  <c r="T24" i="27"/>
  <c r="U24" i="27" s="1"/>
  <c r="Q24" i="27"/>
  <c r="W32" i="27"/>
  <c r="W44" i="27" l="1"/>
  <c r="X44" i="27" s="1"/>
  <c r="W39" i="27"/>
  <c r="X39" i="27" s="1"/>
  <c r="W51" i="27"/>
  <c r="X51" i="27" s="1"/>
  <c r="W45" i="27"/>
  <c r="X45" i="27" s="1"/>
  <c r="W40" i="27"/>
  <c r="X40" i="27" s="1"/>
  <c r="W56" i="27"/>
  <c r="X56" i="27" s="1"/>
  <c r="W25" i="27"/>
  <c r="X25" i="27" s="1"/>
  <c r="W57" i="27"/>
  <c r="X57" i="27" s="1"/>
  <c r="W37" i="27"/>
  <c r="X37" i="27" s="1"/>
  <c r="W18" i="27"/>
  <c r="X18" i="27" s="1"/>
  <c r="W53" i="27"/>
  <c r="X53" i="27" s="1"/>
  <c r="W22" i="27"/>
  <c r="X22" i="27" s="1"/>
  <c r="W30" i="27"/>
  <c r="Y30" i="27" s="1"/>
  <c r="Z30" i="27" s="1"/>
  <c r="W49" i="27"/>
  <c r="X49" i="27" s="1"/>
  <c r="W17" i="27"/>
  <c r="X36" i="27"/>
  <c r="Y36" i="27"/>
  <c r="Z36" i="27" s="1"/>
  <c r="W27" i="27"/>
  <c r="Y27" i="27" s="1"/>
  <c r="Z27" i="27" s="1"/>
  <c r="W31" i="27"/>
  <c r="X31" i="27" s="1"/>
  <c r="W28" i="27"/>
  <c r="X28" i="27" s="1"/>
  <c r="W42" i="27"/>
  <c r="X42" i="27" s="1"/>
  <c r="W33" i="27"/>
  <c r="X33" i="27" s="1"/>
  <c r="W41" i="27"/>
  <c r="X41" i="27" s="1"/>
  <c r="W20" i="27"/>
  <c r="X20" i="27" s="1"/>
  <c r="W46" i="27"/>
  <c r="X46" i="27" s="1"/>
  <c r="W38" i="27"/>
  <c r="X38" i="27" s="1"/>
  <c r="Y51" i="27"/>
  <c r="Z51" i="27" s="1"/>
  <c r="Y45" i="27"/>
  <c r="Z45" i="27" s="1"/>
  <c r="AF36" i="27"/>
  <c r="Y19" i="27"/>
  <c r="Z19" i="27" s="1"/>
  <c r="Y53" i="27"/>
  <c r="Z53" i="27" s="1"/>
  <c r="Y44" i="27"/>
  <c r="Z44" i="27" s="1"/>
  <c r="X30" i="27"/>
  <c r="X29" i="27"/>
  <c r="Y29" i="27"/>
  <c r="Z29" i="27" s="1"/>
  <c r="X59" i="27"/>
  <c r="Y59" i="27"/>
  <c r="Z59" i="27" s="1"/>
  <c r="X43" i="27"/>
  <c r="Y43" i="27"/>
  <c r="Z43" i="27" s="1"/>
  <c r="X52" i="27"/>
  <c r="Y52" i="27"/>
  <c r="Z52" i="27" s="1"/>
  <c r="X23" i="27"/>
  <c r="Y23" i="27"/>
  <c r="Z23" i="27" s="1"/>
  <c r="X54" i="27"/>
  <c r="Y54" i="27"/>
  <c r="Z54" i="27" s="1"/>
  <c r="X26" i="27"/>
  <c r="Y26" i="27"/>
  <c r="Z26" i="27" s="1"/>
  <c r="U17" i="27"/>
  <c r="T15" i="27"/>
  <c r="X32" i="27"/>
  <c r="Y32" i="27"/>
  <c r="Z32" i="27" s="1"/>
  <c r="X48" i="27"/>
  <c r="Y48" i="27"/>
  <c r="Z48" i="27" s="1"/>
  <c r="X34" i="27"/>
  <c r="Y34" i="27"/>
  <c r="Z34" i="27" s="1"/>
  <c r="X24" i="27"/>
  <c r="Y24" i="27"/>
  <c r="Z24" i="27" s="1"/>
  <c r="X55" i="27"/>
  <c r="Y55" i="27"/>
  <c r="Z55" i="27" s="1"/>
  <c r="X58" i="27"/>
  <c r="Y58" i="27"/>
  <c r="Z58" i="27" s="1"/>
  <c r="X21" i="27"/>
  <c r="Y21" i="27"/>
  <c r="Z21" i="27" s="1"/>
  <c r="X35" i="27"/>
  <c r="Y35" i="27"/>
  <c r="Z35" i="27" s="1"/>
  <c r="X47" i="27"/>
  <c r="Y47" i="27"/>
  <c r="Z47" i="27" s="1"/>
  <c r="X50" i="27"/>
  <c r="Y50" i="27"/>
  <c r="Z50" i="27" s="1"/>
  <c r="Y39" i="27" l="1"/>
  <c r="Z39" i="27" s="1"/>
  <c r="AF39" i="27" s="1"/>
  <c r="Y25" i="27"/>
  <c r="Z25" i="27" s="1"/>
  <c r="Y42" i="27"/>
  <c r="Z42" i="27" s="1"/>
  <c r="AA42" i="27" s="1"/>
  <c r="Y37" i="27"/>
  <c r="Z37" i="27" s="1"/>
  <c r="AB37" i="27" s="1"/>
  <c r="Y40" i="27"/>
  <c r="Z40" i="27" s="1"/>
  <c r="AA40" i="27" s="1"/>
  <c r="AF44" i="27"/>
  <c r="AA53" i="27"/>
  <c r="AF25" i="27"/>
  <c r="AA36" i="27"/>
  <c r="AF19" i="27"/>
  <c r="AF45" i="27"/>
  <c r="AB40" i="27"/>
  <c r="AB51" i="27"/>
  <c r="Y18" i="27"/>
  <c r="Z18" i="27" s="1"/>
  <c r="Y57" i="27"/>
  <c r="Z57" i="27" s="1"/>
  <c r="AB57" i="27" s="1"/>
  <c r="X27" i="27"/>
  <c r="Y56" i="27"/>
  <c r="Z56" i="27" s="1"/>
  <c r="AE56" i="27" s="1"/>
  <c r="Y49" i="27"/>
  <c r="Z49" i="27" s="1"/>
  <c r="Y20" i="27"/>
  <c r="Z20" i="27" s="1"/>
  <c r="AF20" i="27" s="1"/>
  <c r="Y28" i="27"/>
  <c r="Z28" i="27" s="1"/>
  <c r="AA28" i="27" s="1"/>
  <c r="Y22" i="27"/>
  <c r="Z22" i="27" s="1"/>
  <c r="Y46" i="27"/>
  <c r="Z46" i="27" s="1"/>
  <c r="AE36" i="27"/>
  <c r="AB36" i="27"/>
  <c r="W15" i="27"/>
  <c r="X15" i="27" s="1"/>
  <c r="Y38" i="27"/>
  <c r="Z38" i="27" s="1"/>
  <c r="Y17" i="27"/>
  <c r="Z17" i="27" s="1"/>
  <c r="X17" i="27"/>
  <c r="Y31" i="27"/>
  <c r="Z31" i="27" s="1"/>
  <c r="AB31" i="27" s="1"/>
  <c r="Y33" i="27"/>
  <c r="Z33" i="27" s="1"/>
  <c r="Y41" i="27"/>
  <c r="Z41" i="27" s="1"/>
  <c r="AE51" i="27"/>
  <c r="AE49" i="27"/>
  <c r="AA51" i="27"/>
  <c r="AF51" i="27"/>
  <c r="AA45" i="27"/>
  <c r="AE45" i="27"/>
  <c r="AB45" i="27"/>
  <c r="AA39" i="27"/>
  <c r="AB19" i="27"/>
  <c r="AA44" i="27"/>
  <c r="AB18" i="27"/>
  <c r="AF18" i="27"/>
  <c r="AE18" i="27"/>
  <c r="AB25" i="27"/>
  <c r="AE25" i="27"/>
  <c r="AA19" i="27"/>
  <c r="AE40" i="27"/>
  <c r="AA25" i="27"/>
  <c r="AB44" i="27"/>
  <c r="AB53" i="27"/>
  <c r="AE53" i="27"/>
  <c r="AE39" i="27"/>
  <c r="AB39" i="27"/>
  <c r="AF53" i="27"/>
  <c r="AA22" i="27"/>
  <c r="AE19" i="27"/>
  <c r="AE44" i="27"/>
  <c r="AB30" i="27"/>
  <c r="AA30" i="27"/>
  <c r="AF30" i="27"/>
  <c r="AE30" i="27"/>
  <c r="AE58" i="27"/>
  <c r="AB58" i="27"/>
  <c r="AA58" i="27"/>
  <c r="AF58" i="27"/>
  <c r="AE24" i="27"/>
  <c r="AB24" i="27"/>
  <c r="AA24" i="27"/>
  <c r="AF24" i="27"/>
  <c r="AE34" i="27"/>
  <c r="AB34" i="27"/>
  <c r="AA34" i="27"/>
  <c r="AF34" i="27"/>
  <c r="AE32" i="27"/>
  <c r="AB32" i="27"/>
  <c r="AA32" i="27"/>
  <c r="AF32" i="27"/>
  <c r="AA26" i="27"/>
  <c r="AE26" i="27"/>
  <c r="AB26" i="27"/>
  <c r="AF26" i="27"/>
  <c r="AF23" i="27"/>
  <c r="AB23" i="27"/>
  <c r="AE23" i="27"/>
  <c r="AA23" i="27"/>
  <c r="AF43" i="27"/>
  <c r="AB43" i="27"/>
  <c r="AE43" i="27"/>
  <c r="AA43" i="27"/>
  <c r="AE29" i="27"/>
  <c r="AB29" i="27"/>
  <c r="AA29" i="27"/>
  <c r="AF29" i="27"/>
  <c r="AF27" i="27"/>
  <c r="AA27" i="27"/>
  <c r="AB27" i="27"/>
  <c r="AE27" i="27"/>
  <c r="AF47" i="27"/>
  <c r="AB47" i="27"/>
  <c r="AA47" i="27"/>
  <c r="AE47" i="27"/>
  <c r="AE42" i="27"/>
  <c r="AB42" i="27"/>
  <c r="AF21" i="27"/>
  <c r="AE21" i="27"/>
  <c r="AB21" i="27"/>
  <c r="AA21" i="27"/>
  <c r="AF55" i="27"/>
  <c r="AB55" i="27"/>
  <c r="AE55" i="27"/>
  <c r="AA55" i="27"/>
  <c r="AE48" i="27"/>
  <c r="AB48" i="27"/>
  <c r="AA48" i="27"/>
  <c r="AF48" i="27"/>
  <c r="AB54" i="27"/>
  <c r="AE54" i="27"/>
  <c r="AA54" i="27"/>
  <c r="AF54" i="27"/>
  <c r="AE52" i="27"/>
  <c r="AB52" i="27"/>
  <c r="AA52" i="27"/>
  <c r="AF52" i="27"/>
  <c r="AF59" i="27"/>
  <c r="AB59" i="27"/>
  <c r="AE59" i="27"/>
  <c r="AA59" i="27"/>
  <c r="AE50" i="27"/>
  <c r="AB50" i="27"/>
  <c r="AA50" i="27"/>
  <c r="AF50" i="27"/>
  <c r="AF35" i="27"/>
  <c r="AE35" i="27"/>
  <c r="AA35" i="27"/>
  <c r="AB35" i="27"/>
  <c r="AF42" i="27" l="1"/>
  <c r="AE28" i="27"/>
  <c r="AE37" i="27"/>
  <c r="AF37" i="27"/>
  <c r="AA37" i="27"/>
  <c r="AF40" i="27"/>
  <c r="AB28" i="27"/>
  <c r="AA56" i="27"/>
  <c r="AB56" i="27"/>
  <c r="AF28" i="27"/>
  <c r="AE57" i="27"/>
  <c r="AA57" i="27"/>
  <c r="AA33" i="27"/>
  <c r="AF38" i="27"/>
  <c r="AE46" i="27"/>
  <c r="AF49" i="27"/>
  <c r="AA18" i="27"/>
  <c r="AA20" i="27"/>
  <c r="AF31" i="27"/>
  <c r="AF22" i="27"/>
  <c r="AF56" i="27"/>
  <c r="AF41" i="27"/>
  <c r="AF57" i="27"/>
  <c r="AE31" i="27"/>
  <c r="AB20" i="27"/>
  <c r="AB49" i="27"/>
  <c r="AE20" i="27"/>
  <c r="AA41" i="27"/>
  <c r="AA49" i="27"/>
  <c r="AB33" i="27"/>
  <c r="AB22" i="27"/>
  <c r="AA46" i="27"/>
  <c r="AE22" i="27"/>
  <c r="Z15" i="27"/>
  <c r="AF15" i="27" s="1"/>
  <c r="AE33" i="27"/>
  <c r="AF46" i="27"/>
  <c r="AF33" i="27"/>
  <c r="AE38" i="27"/>
  <c r="AA38" i="27"/>
  <c r="AB38" i="27"/>
  <c r="AB46" i="27"/>
  <c r="AA31" i="27"/>
  <c r="Y15" i="27"/>
  <c r="AE17" i="27"/>
  <c r="AF17" i="27"/>
  <c r="AB17" i="27"/>
  <c r="AA17" i="27"/>
  <c r="AB41" i="27"/>
  <c r="AE41" i="27"/>
  <c r="AA15" i="27" l="1"/>
  <c r="AB15" i="27"/>
  <c r="AE15" i="27"/>
</calcChain>
</file>

<file path=xl/sharedStrings.xml><?xml version="1.0" encoding="utf-8"?>
<sst xmlns="http://schemas.openxmlformats.org/spreadsheetml/2006/main" count="435" uniqueCount="182">
  <si>
    <t>N.p.k.</t>
  </si>
  <si>
    <t>Pašvaldība</t>
  </si>
  <si>
    <t>Aizkraukles novads</t>
  </si>
  <si>
    <t>Alūksnes novads</t>
  </si>
  <si>
    <t>Ādažu novads</t>
  </si>
  <si>
    <t>Balvu novads</t>
  </si>
  <si>
    <t>Bauskas novads</t>
  </si>
  <si>
    <t>Cēsu novads</t>
  </si>
  <si>
    <t>Dobeles novads</t>
  </si>
  <si>
    <t>Gulbenes novads</t>
  </si>
  <si>
    <t>Jēkabpils novads</t>
  </si>
  <si>
    <t>Jelgavas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</si>
  <si>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</si>
  <si>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</si>
  <si>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</si>
  <si>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</si>
  <si>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</si>
  <si>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</si>
  <si>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</si>
  <si>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</si>
  <si>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</si>
  <si>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</si>
  <si>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</si>
  <si>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</si>
  <si>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</si>
  <si>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</si>
  <si>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</si>
  <si>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</si>
  <si>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</si>
  <si>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</si>
  <si>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</si>
  <si>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</si>
  <si>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</si>
  <si>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Varakļānu novads</t>
  </si>
  <si>
    <t>Ventspils novads</t>
  </si>
  <si>
    <t>Kopā: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</si>
  <si>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</si>
  <si>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</si>
  <si>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</si>
  <si>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</si>
  <si>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</si>
  <si>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</si>
  <si>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</si>
  <si>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NĪN par ēkām</t>
  </si>
  <si>
    <t>NĪN par inženierbūvēm</t>
  </si>
  <si>
    <t>NĪN par mājokļiem</t>
  </si>
  <si>
    <t>NĪN kopā</t>
  </si>
  <si>
    <t>IIN ieņēmumu % pašvaldībām</t>
  </si>
  <si>
    <t>IIN ieņēmumi pašvaldībām</t>
  </si>
  <si>
    <t>Īpatsvara koeficients kopējos sadales kontā ieskaitītajos nodokļa ieņēmumos (%)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</si>
  <si>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</si>
  <si>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</si>
  <si>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</si>
  <si>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</si>
  <si>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Starpība starp deklarētajām IIN summām un faktiski iemaksātajām, euro</t>
  </si>
  <si>
    <t>Daugavpils</t>
  </si>
  <si>
    <t>Rīga</t>
  </si>
  <si>
    <t>Ventspils</t>
  </si>
  <si>
    <t>Jelgava</t>
  </si>
  <si>
    <t>Jūrmala</t>
  </si>
  <si>
    <t>Liepāja</t>
  </si>
  <si>
    <t>Rēzekne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</si>
  <si>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</si>
  <si>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</si>
  <si>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</si>
  <si>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</si>
  <si>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</si>
  <si>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</si>
  <si>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</si>
  <si>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</si>
  <si>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Euro</t>
  </si>
  <si>
    <t>Vidējie vērtētie ieņēmumi uz vienu izlīdzināmo vienību valstī</t>
  </si>
  <si>
    <t>Augstākie vērtētie ieņēmumi uz vienu izlīdzināmo vienību valstī</t>
  </si>
  <si>
    <t>euro</t>
  </si>
  <si>
    <t>%</t>
  </si>
  <si>
    <t>Izejas dati</t>
  </si>
  <si>
    <t xml:space="preserve">NĪN par zemi </t>
  </si>
  <si>
    <t>6 = 4-5</t>
  </si>
  <si>
    <t>Vērtētie ieņēmumi  kopā</t>
  </si>
  <si>
    <t>IIN</t>
  </si>
  <si>
    <t>Augšdaugavas novads</t>
  </si>
  <si>
    <t>Dienvidkurzemes novads</t>
  </si>
  <si>
    <t>Valmieras novads</t>
  </si>
  <si>
    <t>0002000</t>
  </si>
  <si>
    <t>0003000</t>
  </si>
  <si>
    <t>0004000</t>
  </si>
  <si>
    <t>0005000</t>
  </si>
  <si>
    <t>0006000</t>
  </si>
  <si>
    <t>0001000</t>
  </si>
  <si>
    <t>0007000</t>
  </si>
  <si>
    <t>0020000</t>
  </si>
  <si>
    <t>0021000</t>
  </si>
  <si>
    <t>0022000</t>
  </si>
  <si>
    <t>0023000</t>
  </si>
  <si>
    <t>0024000</t>
  </si>
  <si>
    <t>0025000</t>
  </si>
  <si>
    <t>0026000</t>
  </si>
  <si>
    <t>0027000</t>
  </si>
  <si>
    <t>0028000</t>
  </si>
  <si>
    <t>0029000</t>
  </si>
  <si>
    <t>0030000</t>
  </si>
  <si>
    <t>0031000</t>
  </si>
  <si>
    <t>0032000</t>
  </si>
  <si>
    <t>0033000</t>
  </si>
  <si>
    <t>0034000</t>
  </si>
  <si>
    <t>0035000</t>
  </si>
  <si>
    <t>0036000</t>
  </si>
  <si>
    <t>0037000</t>
  </si>
  <si>
    <t>0038000</t>
  </si>
  <si>
    <t>0039000</t>
  </si>
  <si>
    <t>0040000</t>
  </si>
  <si>
    <t>0041000</t>
  </si>
  <si>
    <t>0042000</t>
  </si>
  <si>
    <t>0043000</t>
  </si>
  <si>
    <t>0044000</t>
  </si>
  <si>
    <t>0045000</t>
  </si>
  <si>
    <t>0046000</t>
  </si>
  <si>
    <t>0047000</t>
  </si>
  <si>
    <t>0048000</t>
  </si>
  <si>
    <t>0049000</t>
  </si>
  <si>
    <t>0051000</t>
  </si>
  <si>
    <t>0052000</t>
  </si>
  <si>
    <t>0053000</t>
  </si>
  <si>
    <t>0054000</t>
  </si>
  <si>
    <t>0055000</t>
  </si>
  <si>
    <t>0056000</t>
  </si>
  <si>
    <t xml:space="preserve">N.p.k. </t>
  </si>
  <si>
    <t>Administratīvās teritorijas nosaukums</t>
  </si>
  <si>
    <t>ATVK kods</t>
  </si>
  <si>
    <t>IIN ieņēmumi KOPĀ</t>
  </si>
  <si>
    <t xml:space="preserve">Kopā: </t>
  </si>
  <si>
    <r>
      <t xml:space="preserve">Pārskata periodā budžetā faktiski iemaksātās IIN summas BEZ atmaksām,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</si>
  <si>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budžetā faktiski iemaksātās IIN summas, </t>
    </r>
    <r>
      <rPr>
        <b/>
        <i/>
        <sz val="11"/>
        <color rgb="FF000000"/>
        <rFont val="Times New Roman"/>
        <family val="1"/>
      </rPr>
      <t>euro</t>
    </r>
  </si>
  <si>
    <t>,</t>
  </si>
  <si>
    <r>
      <t xml:space="preserve">Vērtētie ieņēmumi uz 1 izlīdzināmo vienību, </t>
    </r>
    <r>
      <rPr>
        <b/>
        <i/>
        <sz val="9"/>
        <color rgb="FF0000FF"/>
        <rFont val="Times New Roman"/>
        <family val="1"/>
        <charset val="186"/>
      </rPr>
      <t>euro</t>
    </r>
  </si>
  <si>
    <r>
      <t xml:space="preserve">Iemaksas (-) PFIF un dotācijas no PFIF (+), </t>
    </r>
    <r>
      <rPr>
        <b/>
        <i/>
        <sz val="9"/>
        <rFont val="Times New Roman"/>
        <family val="1"/>
        <charset val="186"/>
      </rPr>
      <t>euro</t>
    </r>
  </si>
  <si>
    <r>
      <rPr>
        <sz val="9"/>
        <color rgb="FFFF0000"/>
        <rFont val="Times New Roman"/>
        <family val="1"/>
        <charset val="186"/>
      </rPr>
      <t>60%</t>
    </r>
    <r>
      <rPr>
        <sz val="9"/>
        <rFont val="Times New Roman"/>
        <family val="1"/>
        <charset val="186"/>
      </rPr>
      <t xml:space="preserve"> no vērētajiem ieņēmumiem, </t>
    </r>
    <r>
      <rPr>
        <sz val="9"/>
        <color rgb="FFFF0000"/>
        <rFont val="Times New Roman"/>
        <family val="1"/>
        <charset val="186"/>
      </rPr>
      <t xml:space="preserve">kas savstarpēji tiek pārdalīti </t>
    </r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</si>
  <si>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</si>
  <si>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</si>
  <si>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Iemaksas (-) PFIF un dotācijas no PFIF (+) </t>
  </si>
  <si>
    <t>Ieņēmumi pēc 60% vērtēto ieņēmumu savstarpējās pārdales uz 1 izlīdzināmo vien.</t>
  </si>
  <si>
    <t>Pašvaldību rīcībā paliekošie ieņēmumi uz 1 izlīdzināmo vien.</t>
  </si>
  <si>
    <t>Ieņēmumi pēc pašvaldību ieņēmumu savstarpējās pārdales kopā uz 1 izlīdzināmo vien.</t>
  </si>
  <si>
    <t>Pašvaldību ieņēmumu pārdale</t>
  </si>
  <si>
    <t xml:space="preserve">Nepieciešamā summa līdz max ieņēm. uz 1 izlīdzin. vien. </t>
  </si>
  <si>
    <t>VB dotācija (+)</t>
  </si>
  <si>
    <t>VB dotācija uz 1 izlīdzināmo vien.</t>
  </si>
  <si>
    <t>VB dotācijas sadale</t>
  </si>
  <si>
    <t>Sadales  koeficients:</t>
  </si>
  <si>
    <t>Rezultāts</t>
  </si>
  <si>
    <r>
      <t xml:space="preserve">Pārskata periodā faktiski ieturētās IIN summas (pēc pārskatiem)**,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</si>
  <si>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faktiski atmaksātais pēc iepriekšējā gada deklarācijām, </t>
    </r>
    <r>
      <rPr>
        <b/>
        <i/>
        <sz val="11"/>
        <color rgb="FF000000"/>
        <rFont val="Times New Roman"/>
        <family val="1"/>
        <charset val="186"/>
      </rPr>
      <t>euro</t>
    </r>
  </si>
  <si>
    <t>Pašvaldības īpatsvara koeficients kopējos sadales kontā ieskaitītajos IIN ieņēmumos 2023.gadā (%)*</t>
  </si>
  <si>
    <r>
      <t xml:space="preserve">IIN ieņēmumi 2023.gadā, </t>
    </r>
    <r>
      <rPr>
        <b/>
        <i/>
        <sz val="12"/>
        <rFont val="Times New Roman"/>
        <family val="1"/>
        <charset val="186"/>
      </rPr>
      <t>euro</t>
    </r>
  </si>
  <si>
    <t>Pašvaldību īpatsvara koeficienti kopējos sadales kontā ieskaitītajos IIN ieņēmumos 2024.gadā* (%)</t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</si>
  <si>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2022.gadā</t>
    </r>
  </si>
  <si>
    <r>
      <t xml:space="preserve">Iedzīvotāju skaits un struktūra 2024.gada PFI aprēķinam </t>
    </r>
    <r>
      <rPr>
        <sz val="14"/>
        <rFont val="Times New Roman"/>
        <family val="1"/>
        <charset val="186"/>
      </rPr>
      <t>(PMLP dati uz 01.01.2023.)</t>
    </r>
  </si>
  <si>
    <t>Iedzīvotāju skaits uz 01.01.2023.</t>
  </si>
  <si>
    <t>Valsts budžeta dotācija PFI fondā</t>
  </si>
  <si>
    <r>
      <t xml:space="preserve">Provizoriskais pašvaldību finanšu izlīdzināšanas aprēķins 2024.gadam,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</si>
  <si>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t>Salīdzinājumā ar 2023.gadu</t>
  </si>
  <si>
    <t>Vērtētie ieņēmumi pēc izlīdzināšanas 2024 / 2023</t>
  </si>
  <si>
    <r>
      <t xml:space="preserve">Izlīdzinātie ieņēmumi, </t>
    </r>
    <r>
      <rPr>
        <b/>
        <i/>
        <sz val="9"/>
        <rFont val="Times New Roman"/>
        <family val="1"/>
        <charset val="186"/>
      </rPr>
      <t>euro</t>
    </r>
  </si>
  <si>
    <r>
      <t xml:space="preserve">Izlīdzinātie ieņēmumi 2023.gadā (2023.gada PFI aprēķins), </t>
    </r>
    <r>
      <rPr>
        <b/>
        <i/>
        <sz val="9"/>
        <rFont val="Times New Roman"/>
        <family val="1"/>
        <charset val="186"/>
      </rPr>
      <t>euro</t>
    </r>
  </si>
  <si>
    <r>
      <t xml:space="preserve">Izlīdzinātie ieņēmumi uz 1 izlīdzināmo vienību, </t>
    </r>
    <r>
      <rPr>
        <b/>
        <i/>
        <sz val="9"/>
        <rFont val="Times New Roman"/>
        <family val="1"/>
        <charset val="186"/>
      </rPr>
      <t>euro</t>
    </r>
  </si>
  <si>
    <r>
      <t xml:space="preserve">Izlīdzinātie ieņēmumi uz 1 iedz.,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</si>
  <si>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uz 1 iedz., </t>
    </r>
    <r>
      <rPr>
        <b/>
        <i/>
        <sz val="9"/>
        <color rgb="FFFF0000"/>
        <rFont val="Times New Roman"/>
        <family val="1"/>
        <charset val="186"/>
      </rPr>
      <t>euro</t>
    </r>
  </si>
  <si>
    <r>
      <t xml:space="preserve">Izlīdzinātie ieņēmumi un papildu dotācija, </t>
    </r>
    <r>
      <rPr>
        <b/>
        <i/>
        <sz val="9"/>
        <rFont val="Times New Roman"/>
        <family val="1"/>
      </rPr>
      <t>euro</t>
    </r>
  </si>
  <si>
    <r>
      <t xml:space="preserve">Izlīdzinātie ieņēmumi un papildu dotācija uz 1 izlīdzināmo vienību, </t>
    </r>
    <r>
      <rPr>
        <b/>
        <i/>
        <sz val="9"/>
        <rFont val="Times New Roman"/>
        <family val="1"/>
        <charset val="186"/>
      </rPr>
      <t>euro</t>
    </r>
  </si>
  <si>
    <r>
      <t xml:space="preserve">Ieņēmumi pēc 60% vērtēto ieņēmumu savstarpējās pārdales, </t>
    </r>
    <r>
      <rPr>
        <b/>
        <i/>
        <sz val="9"/>
        <rFont val="Times New Roman"/>
        <family val="1"/>
      </rPr>
      <t>euro</t>
    </r>
  </si>
  <si>
    <r>
      <t xml:space="preserve">40% no vērētajiem ieņēmumiem, kas paliek pašvaldības rīcībā, </t>
    </r>
    <r>
      <rPr>
        <b/>
        <i/>
        <sz val="9"/>
        <color theme="1"/>
        <rFont val="Times New Roman"/>
        <family val="1"/>
      </rPr>
      <t>euro</t>
    </r>
  </si>
  <si>
    <r>
      <t xml:space="preserve">Ieņēmumi pēc pašvaldību ieņēmumu savstarpējās pārdales kopā, </t>
    </r>
    <r>
      <rPr>
        <b/>
        <i/>
        <sz val="9"/>
        <rFont val="Times New Roman"/>
        <family val="1"/>
      </rPr>
      <t>euro</t>
    </r>
  </si>
  <si>
    <r>
      <t xml:space="preserve"> Iemaksas (-) PFIF un dotācijas no PFIF (+) KOPĀ, </t>
    </r>
    <r>
      <rPr>
        <b/>
        <i/>
        <sz val="9"/>
        <color rgb="FF0000FF"/>
        <rFont val="Times New Roman"/>
        <family val="1"/>
      </rPr>
      <t>euro</t>
    </r>
  </si>
  <si>
    <r>
      <t xml:space="preserve">Ieņēmumi pēc VB dotācijas sadales kopā, </t>
    </r>
    <r>
      <rPr>
        <b/>
        <i/>
        <sz val="9"/>
        <rFont val="Times New Roman"/>
        <family val="1"/>
      </rPr>
      <t>euro</t>
    </r>
  </si>
  <si>
    <r>
      <t xml:space="preserve">Izlīdzinātie ieņēmumi uz 1 izlīdzināmo vienību, </t>
    </r>
    <r>
      <rPr>
        <b/>
        <i/>
        <sz val="9"/>
        <rFont val="Times New Roman"/>
        <family val="1"/>
      </rPr>
      <t>euro</t>
    </r>
  </si>
  <si>
    <r>
      <t xml:space="preserve">Vērtētie ieņēmumi pēc izlīdzināšanas  uz 1 iedz., </t>
    </r>
    <r>
      <rPr>
        <b/>
        <i/>
        <sz val="9"/>
        <rFont val="Times New Roman"/>
        <family val="1"/>
      </rPr>
      <t>euro</t>
    </r>
  </si>
  <si>
    <t>Dati: VID, Nodokļu pārvalde (02.10.2023. vēstule Nr. VID.4.1/8.17/110677)</t>
  </si>
  <si>
    <r>
      <t xml:space="preserve">Vērtēto ieņēmumu prognozes 2024.gadā, </t>
    </r>
    <r>
      <rPr>
        <b/>
        <i/>
        <sz val="14"/>
        <rFont val="Times New Roman"/>
        <family val="1"/>
        <charset val="186"/>
      </rPr>
      <t>euro</t>
    </r>
  </si>
  <si>
    <r>
      <t xml:space="preserve">IIN ieņēmumu prognoze 2024.gadam pašvaldību finanšu izlīdzināšanas aprēķinā, </t>
    </r>
    <r>
      <rPr>
        <b/>
        <i/>
        <sz val="14"/>
        <rFont val="Times New Roman"/>
        <family val="1"/>
        <charset val="186"/>
      </rPr>
      <t>euro</t>
    </r>
  </si>
  <si>
    <t>Izlīdzinātie ieņēmumi  2024 (PFI) / 2023 (PFI)</t>
  </si>
  <si>
    <t xml:space="preserve">Izlīdzinātie ieņēmumi 2024 (PFI un papildu VB dotācija)/ 2023 (PFI) </t>
  </si>
  <si>
    <r>
      <t xml:space="preserve">Papildu VB dotācija, </t>
    </r>
    <r>
      <rPr>
        <b/>
        <i/>
        <sz val="9"/>
        <rFont val="Times New Roman"/>
        <family val="1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</si>
</sst>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0000"/>
    <numFmt numFmtId="166" formatCode="#,##0_ ;\-#,##0\ "/>
    <numFmt numFmtId="167" formatCode="#,##0.0"/>
    <numFmt numFmtId="168" formatCode="#,###,###.0"/>
    <numFmt numFmtId="169" formatCode="0.0"/>
    <numFmt numFmtId="170" formatCode="0.000"/>
    <numFmt numFmtId="171" formatCode="0&quot;.&quot;0"/>
    <numFmt numFmtId="172" formatCode="_-* #,##0.00\ _L_s_-;\-* #,##0.00\ _L_s_-;_-* &quot;-&quot;??\ _L_s_-;_-@_-"/>
    <numFmt numFmtId="173" formatCode="0.0%"/>
    <numFmt numFmtId="174" formatCode="_-* #,##0\ _€_-;\-* #,##0\ _€_-;_-* &quot;-&quot;\ _€_-;_-@_-"/>
    <numFmt numFmtId="175" formatCode="#,##0.00_ ;\-#,##0.00\ "/>
  </numFmts>
  <fonts count="159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0000FF"/>
      <name val="Arial"/>
      <family val="2"/>
      <charset val="186"/>
    </font>
    <font>
      <b/>
      <sz val="12"/>
      <color rgb="FF0000FF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1"/>
      <color rgb="FF0000FF"/>
      <name val="Arial"/>
      <family val="2"/>
      <charset val="186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  <charset val="186"/>
    </font>
    <font>
      <b/>
      <i/>
      <sz val="14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4"/>
      <name val="Arial"/>
      <family val="2"/>
      <charset val="186"/>
    </font>
    <font>
      <b/>
      <sz val="12"/>
      <name val="Times New Roman"/>
      <family val="1"/>
    </font>
    <font>
      <b/>
      <i/>
      <sz val="9"/>
      <color rgb="FF0000FF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i/>
      <sz val="12"/>
      <color rgb="FF0000FF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sz val="11"/>
      <name val="Calibri"/>
      <family val="2"/>
    </font>
    <font>
      <sz val="10"/>
      <color rgb="FFFF0000"/>
      <name val="Arial"/>
      <family val="2"/>
    </font>
    <font>
      <b/>
      <i/>
      <sz val="9"/>
      <name val="Times New Roman"/>
      <family val="1"/>
    </font>
    <font>
      <b/>
      <sz val="10"/>
      <name val="Arial"/>
      <family val="2"/>
    </font>
    <font>
      <b/>
      <i/>
      <sz val="9"/>
      <color rgb="FFFF0000"/>
      <name val="Times New Roman"/>
      <family val="1"/>
      <charset val="186"/>
    </font>
    <font>
      <b/>
      <i/>
      <sz val="9"/>
      <color theme="1"/>
      <name val="Times New Roman"/>
      <family val="1"/>
    </font>
    <font>
      <b/>
      <i/>
      <sz val="9"/>
      <color rgb="FF0000FF"/>
      <name val="Times New Roman"/>
      <family val="1"/>
    </font>
    <font>
      <sz val="12"/>
      <name val="Arial"/>
      <family val="2"/>
      <charset val="186"/>
    </font>
    <font>
      <sz val="10"/>
      <color rgb="FF0000FF"/>
      <name val="Arial"/>
      <family val="2"/>
    </font>
    <font>
      <b/>
      <sz val="10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8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ECFF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25">
    <xf numFmtId="0" fontId="0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" fontId="35" fillId="0" borderId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7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2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9" fillId="2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4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1" fillId="29" borderId="0" applyNumberFormat="0" applyBorder="0" applyAlignment="0" applyProtection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6" borderId="0" applyNumberFormat="0" applyBorder="0" applyAlignment="0" applyProtection="0"/>
    <xf numFmtId="0" fontId="40" fillId="34" borderId="0" applyNumberFormat="0" applyBorder="0" applyAlignment="0" applyProtection="0"/>
    <xf numFmtId="0" fontId="40" fillId="29" borderId="0" applyNumberFormat="0" applyBorder="0" applyAlignment="0" applyProtection="0"/>
    <xf numFmtId="0" fontId="40" fillId="37" borderId="0" applyNumberFormat="0" applyBorder="0" applyAlignment="0" applyProtection="0"/>
    <xf numFmtId="0" fontId="41" fillId="29" borderId="0" applyNumberFormat="0" applyBorder="0" applyAlignment="0" applyProtection="0"/>
    <xf numFmtId="0" fontId="41" fillId="3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26" borderId="0" applyNumberFormat="0" applyBorder="0" applyAlignment="0" applyProtection="0"/>
    <xf numFmtId="0" fontId="40" fillId="39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35" borderId="0" applyNumberFormat="0" applyBorder="0" applyAlignment="0" applyProtection="0"/>
    <xf numFmtId="0" fontId="40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3" fillId="47" borderId="0" applyNumberFormat="0" applyBorder="0" applyAlignment="0" applyProtection="0"/>
    <xf numFmtId="0" fontId="42" fillId="35" borderId="0" applyNumberFormat="0" applyBorder="0" applyAlignment="0" applyProtection="0"/>
    <xf numFmtId="0" fontId="44" fillId="52" borderId="19" applyNumberFormat="0" applyAlignment="0" applyProtection="0"/>
    <xf numFmtId="0" fontId="44" fillId="52" borderId="19" applyNumberFormat="0" applyAlignment="0" applyProtection="0"/>
    <xf numFmtId="0" fontId="44" fillId="52" borderId="19" applyNumberFormat="0" applyAlignment="0" applyProtection="0"/>
    <xf numFmtId="0" fontId="45" fillId="53" borderId="20" applyNumberFormat="0" applyAlignment="0" applyProtection="0"/>
    <xf numFmtId="0" fontId="44" fillId="52" borderId="19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45" borderId="21" applyNumberFormat="0" applyAlignment="0" applyProtection="0"/>
    <xf numFmtId="0" fontId="46" fillId="37" borderId="21" applyNumberFormat="0" applyAlignment="0" applyProtection="0"/>
    <xf numFmtId="168" fontId="47" fillId="0" borderId="0" applyFont="0" applyFill="0" applyBorder="0" applyAlignment="0" applyProtection="0"/>
    <xf numFmtId="1" fontId="48" fillId="0" borderId="0">
      <alignment horizontal="center" vertical="center"/>
      <protection locked="0"/>
    </xf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169" fontId="48" fillId="0" borderId="0" applyBorder="0" applyAlignment="0" applyProtection="0"/>
    <xf numFmtId="169" fontId="48" fillId="0" borderId="0" applyBorder="0" applyAlignment="0" applyProtection="0"/>
    <xf numFmtId="169" fontId="50" fillId="0" borderId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40" fillId="41" borderId="0" applyNumberFormat="0" applyBorder="0" applyAlignment="0" applyProtection="0"/>
    <xf numFmtId="0" fontId="53" fillId="59" borderId="0" applyNumberFormat="0" applyBorder="0" applyAlignment="0" applyProtection="0"/>
    <xf numFmtId="0" fontId="54" fillId="0" borderId="22" applyNumberFormat="0" applyFill="0" applyAlignment="0" applyProtection="0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5" fillId="0" borderId="24" applyNumberFormat="0" applyFill="0" applyAlignment="0" applyProtection="0"/>
    <xf numFmtId="0" fontId="55" fillId="0" borderId="23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6" applyNumberFormat="0" applyFill="0" applyAlignment="0" applyProtection="0"/>
    <xf numFmtId="0" fontId="56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48" borderId="19" applyNumberFormat="0" applyAlignment="0" applyProtection="0"/>
    <xf numFmtId="0" fontId="59" fillId="48" borderId="19" applyNumberFormat="0" applyAlignment="0" applyProtection="0"/>
    <xf numFmtId="0" fontId="59" fillId="48" borderId="19" applyNumberFormat="0" applyAlignment="0" applyProtection="0"/>
    <xf numFmtId="0" fontId="59" fillId="48" borderId="20" applyNumberFormat="0" applyAlignment="0" applyProtection="0"/>
    <xf numFmtId="0" fontId="59" fillId="48" borderId="19" applyNumberFormat="0" applyAlignment="0" applyProtection="0"/>
    <xf numFmtId="170" fontId="48" fillId="60" borderId="0"/>
    <xf numFmtId="170" fontId="48" fillId="60" borderId="0"/>
    <xf numFmtId="170" fontId="50" fillId="60" borderId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53" fillId="0" borderId="28" applyNumberFormat="0" applyFill="0" applyAlignment="0" applyProtection="0"/>
    <xf numFmtId="0" fontId="60" fillId="0" borderId="27" applyNumberFormat="0" applyFill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53" fillId="48" borderId="0" applyNumberFormat="0" applyBorder="0" applyAlignment="0" applyProtection="0"/>
    <xf numFmtId="0" fontId="61" fillId="4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22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10" fillId="47" borderId="20" applyNumberFormat="0" applyFont="0" applyAlignment="0" applyProtection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14" fillId="47" borderId="29" applyNumberFormat="0" applyFont="0" applyAlignment="0" applyProtection="0"/>
    <xf numFmtId="0" fontId="64" fillId="52" borderId="30" applyNumberFormat="0" applyAlignment="0" applyProtection="0"/>
    <xf numFmtId="0" fontId="64" fillId="52" borderId="30" applyNumberFormat="0" applyAlignment="0" applyProtection="0"/>
    <xf numFmtId="0" fontId="64" fillId="53" borderId="30" applyNumberFormat="0" applyAlignment="0" applyProtection="0"/>
    <xf numFmtId="0" fontId="64" fillId="52" borderId="30" applyNumberFormat="0" applyAlignment="0" applyProtection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9" fontId="48" fillId="61" borderId="0" applyBorder="0" applyProtection="0"/>
    <xf numFmtId="169" fontId="50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0" fontId="14" fillId="0" borderId="0"/>
    <xf numFmtId="4" fontId="65" fillId="62" borderId="31" applyNumberFormat="0" applyProtection="0">
      <alignment vertical="center"/>
    </xf>
    <xf numFmtId="4" fontId="65" fillId="62" borderId="31" applyNumberFormat="0" applyProtection="0">
      <alignment vertical="center"/>
    </xf>
    <xf numFmtId="4" fontId="65" fillId="62" borderId="31" applyNumberFormat="0" applyProtection="0">
      <alignment vertical="center"/>
    </xf>
    <xf numFmtId="4" fontId="66" fillId="62" borderId="20" applyNumberFormat="0" applyProtection="0">
      <alignment vertical="center"/>
    </xf>
    <xf numFmtId="4" fontId="67" fillId="63" borderId="1" applyNumberFormat="0" applyProtection="0">
      <alignment vertical="center"/>
    </xf>
    <xf numFmtId="4" fontId="65" fillId="62" borderId="31" applyNumberFormat="0" applyProtection="0">
      <alignment vertical="center"/>
    </xf>
    <xf numFmtId="0" fontId="14" fillId="0" borderId="0"/>
    <xf numFmtId="0" fontId="14" fillId="0" borderId="0"/>
    <xf numFmtId="4" fontId="68" fillId="62" borderId="31" applyNumberFormat="0" applyProtection="0">
      <alignment vertical="center"/>
    </xf>
    <xf numFmtId="4" fontId="68" fillId="62" borderId="31" applyNumberFormat="0" applyProtection="0">
      <alignment vertical="center"/>
    </xf>
    <xf numFmtId="4" fontId="68" fillId="62" borderId="31" applyNumberFormat="0" applyProtection="0">
      <alignment vertical="center"/>
    </xf>
    <xf numFmtId="4" fontId="69" fillId="64" borderId="20" applyNumberFormat="0" applyProtection="0">
      <alignment vertical="center"/>
    </xf>
    <xf numFmtId="0" fontId="14" fillId="0" borderId="0"/>
    <xf numFmtId="0" fontId="14" fillId="0" borderId="0"/>
    <xf numFmtId="4" fontId="65" fillId="62" borderId="31" applyNumberFormat="0" applyProtection="0">
      <alignment horizontal="left" vertical="center" indent="1"/>
    </xf>
    <xf numFmtId="4" fontId="65" fillId="62" borderId="31" applyNumberFormat="0" applyProtection="0">
      <alignment horizontal="left" vertical="center" indent="1"/>
    </xf>
    <xf numFmtId="4" fontId="65" fillId="62" borderId="31" applyNumberFormat="0" applyProtection="0">
      <alignment horizontal="left" vertical="center" indent="1"/>
    </xf>
    <xf numFmtId="4" fontId="66" fillId="64" borderId="20" applyNumberFormat="0" applyProtection="0">
      <alignment horizontal="left" vertical="center" indent="1"/>
    </xf>
    <xf numFmtId="4" fontId="67" fillId="63" borderId="1" applyNumberFormat="0" applyProtection="0">
      <alignment horizontal="left" vertical="center" indent="1"/>
    </xf>
    <xf numFmtId="4" fontId="65" fillId="62" borderId="31" applyNumberFormat="0" applyProtection="0">
      <alignment horizontal="left" vertical="center" indent="1"/>
    </xf>
    <xf numFmtId="0" fontId="14" fillId="0" borderId="0"/>
    <xf numFmtId="0" fontId="14" fillId="0" borderId="0"/>
    <xf numFmtId="0" fontId="65" fillId="62" borderId="31" applyNumberFormat="0" applyProtection="0">
      <alignment horizontal="left" vertical="top" indent="1"/>
    </xf>
    <xf numFmtId="0" fontId="65" fillId="62" borderId="31" applyNumberFormat="0" applyProtection="0">
      <alignment horizontal="left" vertical="top" indent="1"/>
    </xf>
    <xf numFmtId="0" fontId="65" fillId="62" borderId="31" applyNumberFormat="0" applyProtection="0">
      <alignment horizontal="left" vertical="top" indent="1"/>
    </xf>
    <xf numFmtId="0" fontId="70" fillId="62" borderId="31" applyNumberFormat="0" applyProtection="0">
      <alignment horizontal="left" vertical="top" indent="1"/>
    </xf>
    <xf numFmtId="0" fontId="14" fillId="0" borderId="0"/>
    <xf numFmtId="0" fontId="14" fillId="0" borderId="0"/>
    <xf numFmtId="4" fontId="65" fillId="6" borderId="0" applyNumberFormat="0" applyProtection="0">
      <alignment horizontal="left" vertical="center" indent="1"/>
    </xf>
    <xf numFmtId="4" fontId="65" fillId="6" borderId="0" applyNumberFormat="0" applyProtection="0">
      <alignment horizontal="left" vertical="center" indent="1"/>
    </xf>
    <xf numFmtId="4" fontId="66" fillId="24" borderId="20" applyNumberFormat="0" applyProtection="0">
      <alignment horizontal="left" vertical="center" indent="1"/>
    </xf>
    <xf numFmtId="4" fontId="67" fillId="0" borderId="32" applyNumberFormat="0" applyProtection="0">
      <alignment horizontal="left" vertical="center" wrapText="1" indent="1"/>
    </xf>
    <xf numFmtId="4" fontId="65" fillId="6" borderId="0" applyNumberFormat="0" applyProtection="0">
      <alignment horizontal="left" vertical="center" indent="1"/>
    </xf>
    <xf numFmtId="0" fontId="14" fillId="0" borderId="0"/>
    <xf numFmtId="4" fontId="65" fillId="0" borderId="0" applyNumberFormat="0" applyProtection="0">
      <alignment horizontal="left" vertical="center" indent="1"/>
    </xf>
    <xf numFmtId="0" fontId="14" fillId="0" borderId="0"/>
    <xf numFmtId="4" fontId="36" fillId="9" borderId="31" applyNumberFormat="0" applyProtection="0">
      <alignment horizontal="right" vertical="center"/>
    </xf>
    <xf numFmtId="4" fontId="36" fillId="9" borderId="31" applyNumberFormat="0" applyProtection="0">
      <alignment horizontal="right" vertical="center"/>
    </xf>
    <xf numFmtId="4" fontId="36" fillId="9" borderId="31" applyNumberFormat="0" applyProtection="0">
      <alignment horizontal="right" vertical="center"/>
    </xf>
    <xf numFmtId="4" fontId="66" fillId="9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8" borderId="31" applyNumberFormat="0" applyProtection="0">
      <alignment horizontal="right" vertical="center"/>
    </xf>
    <xf numFmtId="4" fontId="36" fillId="8" borderId="31" applyNumberFormat="0" applyProtection="0">
      <alignment horizontal="right" vertical="center"/>
    </xf>
    <xf numFmtId="4" fontId="36" fillId="8" borderId="31" applyNumberFormat="0" applyProtection="0">
      <alignment horizontal="right" vertical="center"/>
    </xf>
    <xf numFmtId="4" fontId="66" fillId="65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66" borderId="31" applyNumberFormat="0" applyProtection="0">
      <alignment horizontal="right" vertical="center"/>
    </xf>
    <xf numFmtId="4" fontId="36" fillId="66" borderId="31" applyNumberFormat="0" applyProtection="0">
      <alignment horizontal="right" vertical="center"/>
    </xf>
    <xf numFmtId="4" fontId="36" fillId="66" borderId="31" applyNumberFormat="0" applyProtection="0">
      <alignment horizontal="right" vertical="center"/>
    </xf>
    <xf numFmtId="4" fontId="66" fillId="66" borderId="32" applyNumberFormat="0" applyProtection="0">
      <alignment horizontal="right" vertical="center"/>
    </xf>
    <xf numFmtId="0" fontId="14" fillId="0" borderId="0"/>
    <xf numFmtId="0" fontId="14" fillId="0" borderId="0"/>
    <xf numFmtId="4" fontId="36" fillId="21" borderId="31" applyNumberFormat="0" applyProtection="0">
      <alignment horizontal="right" vertical="center"/>
    </xf>
    <xf numFmtId="4" fontId="36" fillId="21" borderId="31" applyNumberFormat="0" applyProtection="0">
      <alignment horizontal="right" vertical="center"/>
    </xf>
    <xf numFmtId="4" fontId="36" fillId="21" borderId="31" applyNumberFormat="0" applyProtection="0">
      <alignment horizontal="right" vertical="center"/>
    </xf>
    <xf numFmtId="4" fontId="66" fillId="21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25" borderId="31" applyNumberFormat="0" applyProtection="0">
      <alignment horizontal="right" vertical="center"/>
    </xf>
    <xf numFmtId="4" fontId="36" fillId="25" borderId="31" applyNumberFormat="0" applyProtection="0">
      <alignment horizontal="right" vertical="center"/>
    </xf>
    <xf numFmtId="4" fontId="36" fillId="25" borderId="31" applyNumberFormat="0" applyProtection="0">
      <alignment horizontal="right" vertical="center"/>
    </xf>
    <xf numFmtId="4" fontId="66" fillId="25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67" borderId="31" applyNumberFormat="0" applyProtection="0">
      <alignment horizontal="right" vertical="center"/>
    </xf>
    <xf numFmtId="4" fontId="36" fillId="67" borderId="31" applyNumberFormat="0" applyProtection="0">
      <alignment horizontal="right" vertical="center"/>
    </xf>
    <xf numFmtId="4" fontId="36" fillId="67" borderId="31" applyNumberFormat="0" applyProtection="0">
      <alignment horizontal="right" vertical="center"/>
    </xf>
    <xf numFmtId="4" fontId="66" fillId="67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18" borderId="31" applyNumberFormat="0" applyProtection="0">
      <alignment horizontal="right" vertical="center"/>
    </xf>
    <xf numFmtId="4" fontId="36" fillId="18" borderId="31" applyNumberFormat="0" applyProtection="0">
      <alignment horizontal="right" vertical="center"/>
    </xf>
    <xf numFmtId="4" fontId="36" fillId="18" borderId="31" applyNumberFormat="0" applyProtection="0">
      <alignment horizontal="right" vertical="center"/>
    </xf>
    <xf numFmtId="4" fontId="66" fillId="18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68" borderId="31" applyNumberFormat="0" applyProtection="0">
      <alignment horizontal="right" vertical="center"/>
    </xf>
    <xf numFmtId="4" fontId="36" fillId="68" borderId="31" applyNumberFormat="0" applyProtection="0">
      <alignment horizontal="right" vertical="center"/>
    </xf>
    <xf numFmtId="4" fontId="36" fillId="68" borderId="31" applyNumberFormat="0" applyProtection="0">
      <alignment horizontal="right" vertical="center"/>
    </xf>
    <xf numFmtId="4" fontId="66" fillId="68" borderId="20" applyNumberFormat="0" applyProtection="0">
      <alignment horizontal="right" vertical="center"/>
    </xf>
    <xf numFmtId="0" fontId="14" fillId="0" borderId="0"/>
    <xf numFmtId="0" fontId="14" fillId="0" borderId="0"/>
    <xf numFmtId="4" fontId="36" fillId="19" borderId="31" applyNumberFormat="0" applyProtection="0">
      <alignment horizontal="right" vertical="center"/>
    </xf>
    <xf numFmtId="4" fontId="36" fillId="19" borderId="31" applyNumberFormat="0" applyProtection="0">
      <alignment horizontal="right" vertical="center"/>
    </xf>
    <xf numFmtId="4" fontId="36" fillId="19" borderId="31" applyNumberFormat="0" applyProtection="0">
      <alignment horizontal="right" vertical="center"/>
    </xf>
    <xf numFmtId="4" fontId="66" fillId="19" borderId="20" applyNumberFormat="0" applyProtection="0">
      <alignment horizontal="right" vertical="center"/>
    </xf>
    <xf numFmtId="0" fontId="14" fillId="0" borderId="0"/>
    <xf numFmtId="0" fontId="14" fillId="0" borderId="0"/>
    <xf numFmtId="4" fontId="65" fillId="69" borderId="33" applyNumberFormat="0" applyProtection="0">
      <alignment horizontal="left" vertical="center" indent="1"/>
    </xf>
    <xf numFmtId="4" fontId="65" fillId="69" borderId="33" applyNumberFormat="0" applyProtection="0">
      <alignment horizontal="left" vertical="center" indent="1"/>
    </xf>
    <xf numFmtId="4" fontId="66" fillId="69" borderId="32" applyNumberFormat="0" applyProtection="0">
      <alignment horizontal="left" vertical="center" indent="1"/>
    </xf>
    <xf numFmtId="0" fontId="14" fillId="0" borderId="0"/>
    <xf numFmtId="0" fontId="14" fillId="0" borderId="0"/>
    <xf numFmtId="4" fontId="36" fillId="70" borderId="0" applyNumberFormat="0" applyProtection="0">
      <alignment horizontal="left" vertical="center" indent="1"/>
    </xf>
    <xf numFmtId="4" fontId="36" fillId="70" borderId="0" applyNumberFormat="0" applyProtection="0">
      <alignment horizontal="left" vertical="center" indent="1"/>
    </xf>
    <xf numFmtId="4" fontId="71" fillId="17" borderId="32" applyNumberFormat="0" applyProtection="0">
      <alignment horizontal="left" vertical="center" indent="1"/>
    </xf>
    <xf numFmtId="4" fontId="72" fillId="0" borderId="32" applyNumberFormat="0" applyProtection="0">
      <alignment horizontal="left" vertical="center" wrapText="1" indent="1"/>
    </xf>
    <xf numFmtId="4" fontId="36" fillId="70" borderId="0" applyNumberFormat="0" applyProtection="0">
      <alignment horizontal="left" vertical="center" indent="1"/>
    </xf>
    <xf numFmtId="0" fontId="14" fillId="0" borderId="0"/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1" fillId="17" borderId="32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36" fillId="6" borderId="31" applyNumberFormat="0" applyProtection="0">
      <alignment horizontal="right" vertical="center"/>
    </xf>
    <xf numFmtId="4" fontId="36" fillId="6" borderId="31" applyNumberFormat="0" applyProtection="0">
      <alignment horizontal="right" vertical="center"/>
    </xf>
    <xf numFmtId="4" fontId="36" fillId="6" borderId="31" applyNumberFormat="0" applyProtection="0">
      <alignment horizontal="right" vertical="center"/>
    </xf>
    <xf numFmtId="4" fontId="66" fillId="6" borderId="20" applyNumberFormat="0" applyProtection="0">
      <alignment horizontal="right" vertical="center"/>
    </xf>
    <xf numFmtId="0" fontId="14" fillId="0" borderId="0"/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6" fillId="70" borderId="32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6" fillId="6" borderId="32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0" fontId="3" fillId="0" borderId="32" applyNumberFormat="0" applyProtection="0">
      <alignment horizontal="left" vertical="center" wrapText="1" indent="1"/>
    </xf>
    <xf numFmtId="0" fontId="14" fillId="17" borderId="31" applyNumberFormat="0" applyProtection="0">
      <alignment horizontal="left" vertical="center" indent="1"/>
    </xf>
    <xf numFmtId="0" fontId="14" fillId="17" borderId="31" applyNumberFormat="0" applyProtection="0">
      <alignment horizontal="left" vertical="center" indent="1"/>
    </xf>
    <xf numFmtId="0" fontId="3" fillId="0" borderId="32" applyNumberFormat="0" applyProtection="0">
      <alignment horizontal="left" vertical="center" wrapText="1" indent="1"/>
    </xf>
    <xf numFmtId="0" fontId="14" fillId="17" borderId="31" applyNumberFormat="0" applyProtection="0">
      <alignment horizontal="left" vertical="center" indent="1"/>
    </xf>
    <xf numFmtId="0" fontId="14" fillId="17" borderId="31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0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4" fillId="0" borderId="0"/>
    <xf numFmtId="0" fontId="14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4" fillId="17" borderId="31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6" borderId="31" applyNumberFormat="0" applyProtection="0">
      <alignment horizontal="left" vertical="center" indent="1"/>
    </xf>
    <xf numFmtId="0" fontId="14" fillId="6" borderId="31" applyNumberFormat="0" applyProtection="0">
      <alignment horizontal="left" vertical="center" indent="1"/>
    </xf>
    <xf numFmtId="0" fontId="14" fillId="6" borderId="31" applyNumberFormat="0" applyProtection="0">
      <alignment horizontal="left" vertical="center" indent="1"/>
    </xf>
    <xf numFmtId="0" fontId="14" fillId="6" borderId="31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0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4" fillId="0" borderId="0"/>
    <xf numFmtId="0" fontId="14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4" fillId="6" borderId="31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14" borderId="31" applyNumberFormat="0" applyProtection="0">
      <alignment horizontal="left" vertical="center" indent="1"/>
    </xf>
    <xf numFmtId="0" fontId="14" fillId="14" borderId="31" applyNumberFormat="0" applyProtection="0">
      <alignment horizontal="left" vertical="center" indent="1"/>
    </xf>
    <xf numFmtId="0" fontId="14" fillId="14" borderId="31" applyNumberFormat="0" applyProtection="0">
      <alignment horizontal="left" vertical="center" indent="1"/>
    </xf>
    <xf numFmtId="0" fontId="14" fillId="14" borderId="31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0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4" fillId="0" borderId="0"/>
    <xf numFmtId="0" fontId="14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4" fillId="14" borderId="31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70" borderId="31" applyNumberFormat="0" applyProtection="0">
      <alignment horizontal="left" vertical="center" indent="1"/>
    </xf>
    <xf numFmtId="0" fontId="14" fillId="70" borderId="31" applyNumberFormat="0" applyProtection="0">
      <alignment horizontal="left" vertical="center" indent="1"/>
    </xf>
    <xf numFmtId="0" fontId="14" fillId="70" borderId="31" applyNumberFormat="0" applyProtection="0">
      <alignment horizontal="left" vertical="center" indent="1"/>
    </xf>
    <xf numFmtId="0" fontId="14" fillId="70" borderId="31" applyNumberFormat="0" applyProtection="0">
      <alignment horizontal="left" vertical="center" indent="1"/>
    </xf>
    <xf numFmtId="0" fontId="14" fillId="0" borderId="0"/>
    <xf numFmtId="0" fontId="14" fillId="0" borderId="1" applyNumberFormat="0" applyProtection="0">
      <alignment horizontal="left" vertical="center" indent="1"/>
    </xf>
    <xf numFmtId="0" fontId="14" fillId="0" borderId="0"/>
    <xf numFmtId="0" fontId="14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0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4" fillId="0" borderId="0"/>
    <xf numFmtId="0" fontId="14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4" fillId="70" borderId="31" applyNumberFormat="0" applyProtection="0">
      <alignment horizontal="left" vertical="top" indent="1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0" fillId="12" borderId="34" applyNumberFormat="0">
      <protection locked="0"/>
    </xf>
    <xf numFmtId="0" fontId="14" fillId="12" borderId="1" applyNumberFormat="0">
      <protection locked="0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4" fillId="12" borderId="1" applyNumberFormat="0">
      <protection locked="0"/>
    </xf>
    <xf numFmtId="0" fontId="74" fillId="17" borderId="35" applyBorder="0"/>
    <xf numFmtId="0" fontId="14" fillId="0" borderId="0"/>
    <xf numFmtId="4" fontId="36" fillId="10" borderId="31" applyNumberFormat="0" applyProtection="0">
      <alignment vertical="center"/>
    </xf>
    <xf numFmtId="4" fontId="36" fillId="10" borderId="31" applyNumberFormat="0" applyProtection="0">
      <alignment vertical="center"/>
    </xf>
    <xf numFmtId="4" fontId="36" fillId="10" borderId="31" applyNumberFormat="0" applyProtection="0">
      <alignment vertical="center"/>
    </xf>
    <xf numFmtId="4" fontId="75" fillId="10" borderId="31" applyNumberFormat="0" applyProtection="0">
      <alignment vertical="center"/>
    </xf>
    <xf numFmtId="0" fontId="14" fillId="0" borderId="0"/>
    <xf numFmtId="0" fontId="14" fillId="0" borderId="0"/>
    <xf numFmtId="4" fontId="76" fillId="10" borderId="31" applyNumberFormat="0" applyProtection="0">
      <alignment vertical="center"/>
    </xf>
    <xf numFmtId="4" fontId="76" fillId="10" borderId="31" applyNumberFormat="0" applyProtection="0">
      <alignment vertical="center"/>
    </xf>
    <xf numFmtId="4" fontId="76" fillId="10" borderId="31" applyNumberFormat="0" applyProtection="0">
      <alignment vertical="center"/>
    </xf>
    <xf numFmtId="4" fontId="69" fillId="60" borderId="1" applyNumberFormat="0" applyProtection="0">
      <alignment vertical="center"/>
    </xf>
    <xf numFmtId="0" fontId="14" fillId="0" borderId="0"/>
    <xf numFmtId="0" fontId="14" fillId="0" borderId="0"/>
    <xf numFmtId="4" fontId="36" fillId="10" borderId="31" applyNumberFormat="0" applyProtection="0">
      <alignment horizontal="left" vertical="center" indent="1"/>
    </xf>
    <xf numFmtId="4" fontId="36" fillId="10" borderId="31" applyNumberFormat="0" applyProtection="0">
      <alignment horizontal="left" vertical="center" indent="1"/>
    </xf>
    <xf numFmtId="4" fontId="36" fillId="10" borderId="31" applyNumberFormat="0" applyProtection="0">
      <alignment horizontal="left" vertical="center" indent="1"/>
    </xf>
    <xf numFmtId="4" fontId="75" fillId="20" borderId="31" applyNumberFormat="0" applyProtection="0">
      <alignment horizontal="left" vertical="center" indent="1"/>
    </xf>
    <xf numFmtId="0" fontId="14" fillId="0" borderId="0"/>
    <xf numFmtId="0" fontId="14" fillId="0" borderId="0"/>
    <xf numFmtId="0" fontId="36" fillId="10" borderId="31" applyNumberFormat="0" applyProtection="0">
      <alignment horizontal="left" vertical="top" indent="1"/>
    </xf>
    <xf numFmtId="0" fontId="36" fillId="10" borderId="31" applyNumberFormat="0" applyProtection="0">
      <alignment horizontal="left" vertical="top" indent="1"/>
    </xf>
    <xf numFmtId="0" fontId="36" fillId="10" borderId="31" applyNumberFormat="0" applyProtection="0">
      <alignment horizontal="left" vertical="top" indent="1"/>
    </xf>
    <xf numFmtId="0" fontId="75" fillId="10" borderId="31" applyNumberFormat="0" applyProtection="0">
      <alignment horizontal="left" vertical="top" indent="1"/>
    </xf>
    <xf numFmtId="0" fontId="14" fillId="0" borderId="0"/>
    <xf numFmtId="4" fontId="77" fillId="0" borderId="0" applyNumberFormat="0" applyProtection="0">
      <alignment horizontal="right" vertical="center"/>
    </xf>
    <xf numFmtId="4" fontId="72" fillId="63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4" fontId="36" fillId="70" borderId="31" applyNumberFormat="0" applyProtection="0">
      <alignment horizontal="right" vertical="center"/>
    </xf>
    <xf numFmtId="4" fontId="36" fillId="70" borderId="31" applyNumberFormat="0" applyProtection="0">
      <alignment horizontal="right" vertical="center"/>
    </xf>
    <xf numFmtId="4" fontId="36" fillId="0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0" fontId="14" fillId="0" borderId="0"/>
    <xf numFmtId="4" fontId="76" fillId="70" borderId="31" applyNumberFormat="0" applyProtection="0">
      <alignment horizontal="right" vertical="center"/>
    </xf>
    <xf numFmtId="4" fontId="76" fillId="70" borderId="31" applyNumberFormat="0" applyProtection="0">
      <alignment horizontal="right" vertical="center"/>
    </xf>
    <xf numFmtId="4" fontId="76" fillId="70" borderId="31" applyNumberFormat="0" applyProtection="0">
      <alignment horizontal="right" vertical="center"/>
    </xf>
    <xf numFmtId="4" fontId="69" fillId="63" borderId="20" applyNumberFormat="0" applyProtection="0">
      <alignment horizontal="right" vertical="center"/>
    </xf>
    <xf numFmtId="0" fontId="14" fillId="0" borderId="0"/>
    <xf numFmtId="4" fontId="36" fillId="6" borderId="31" applyNumberFormat="0" applyProtection="0">
      <alignment horizontal="left" vertical="center" indent="1"/>
    </xf>
    <xf numFmtId="4" fontId="36" fillId="6" borderId="31" applyNumberFormat="0" applyProtection="0">
      <alignment horizontal="left" vertical="center" indent="1"/>
    </xf>
    <xf numFmtId="4" fontId="36" fillId="6" borderId="31" applyNumberFormat="0" applyProtection="0">
      <alignment horizontal="left" vertical="center" indent="1"/>
    </xf>
    <xf numFmtId="4" fontId="66" fillId="24" borderId="20" applyNumberFormat="0" applyProtection="0">
      <alignment horizontal="left" vertical="center" indent="1"/>
    </xf>
    <xf numFmtId="4" fontId="77" fillId="0" borderId="1" applyNumberFormat="0" applyProtection="0">
      <alignment horizontal="left" wrapText="1" indent="1"/>
    </xf>
    <xf numFmtId="4" fontId="72" fillId="63" borderId="1" applyNumberFormat="0" applyProtection="0">
      <alignment horizontal="left" vertical="center" indent="1"/>
    </xf>
    <xf numFmtId="4" fontId="77" fillId="0" borderId="0" applyNumberFormat="0" applyProtection="0">
      <alignment horizontal="left" wrapText="1" indent="1"/>
    </xf>
    <xf numFmtId="4" fontId="36" fillId="6" borderId="31" applyNumberFormat="0" applyProtection="0">
      <alignment horizontal="left" vertical="center" indent="1"/>
    </xf>
    <xf numFmtId="4" fontId="36" fillId="0" borderId="1" applyNumberFormat="0" applyProtection="0">
      <alignment horizontal="left" wrapText="1" indent="1"/>
    </xf>
    <xf numFmtId="4" fontId="77" fillId="0" borderId="0" applyNumberFormat="0" applyProtection="0">
      <alignment horizontal="left" wrapText="1" indent="1" shrinkToFit="1"/>
    </xf>
    <xf numFmtId="0" fontId="14" fillId="0" borderId="0"/>
    <xf numFmtId="0" fontId="36" fillId="6" borderId="31" applyNumberFormat="0" applyProtection="0">
      <alignment horizontal="left" vertical="top" indent="1"/>
    </xf>
    <xf numFmtId="0" fontId="36" fillId="6" borderId="31" applyNumberFormat="0" applyProtection="0">
      <alignment horizontal="left" vertical="top" indent="1"/>
    </xf>
    <xf numFmtId="0" fontId="36" fillId="6" borderId="31" applyNumberFormat="0" applyProtection="0">
      <alignment horizontal="left" vertical="top" indent="1"/>
    </xf>
    <xf numFmtId="0" fontId="75" fillId="6" borderId="31" applyNumberFormat="0" applyProtection="0">
      <alignment horizontal="left" vertical="top" indent="1"/>
    </xf>
    <xf numFmtId="0" fontId="14" fillId="0" borderId="0"/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9" fillId="71" borderId="32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66" fillId="72" borderId="1"/>
    <xf numFmtId="0" fontId="14" fillId="0" borderId="0"/>
    <xf numFmtId="4" fontId="80" fillId="70" borderId="31" applyNumberFormat="0" applyProtection="0">
      <alignment horizontal="right" vertical="center"/>
    </xf>
    <xf numFmtId="4" fontId="80" fillId="70" borderId="31" applyNumberFormat="0" applyProtection="0">
      <alignment horizontal="right" vertical="center"/>
    </xf>
    <xf numFmtId="4" fontId="80" fillId="70" borderId="31" applyNumberFormat="0" applyProtection="0">
      <alignment horizontal="right" vertical="center"/>
    </xf>
    <xf numFmtId="4" fontId="81" fillId="12" borderId="20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80" fillId="70" borderId="31" applyNumberFormat="0" applyProtection="0">
      <alignment horizontal="right" vertical="center"/>
    </xf>
    <xf numFmtId="0" fontId="14" fillId="0" borderId="0"/>
    <xf numFmtId="0" fontId="82" fillId="0" borderId="0" applyNumberFormat="0" applyFill="0" applyBorder="0" applyAlignment="0" applyProtection="0"/>
    <xf numFmtId="3" fontId="48" fillId="0" borderId="0">
      <protection locked="0"/>
    </xf>
    <xf numFmtId="167" fontId="48" fillId="0" borderId="0">
      <protection locked="0"/>
    </xf>
    <xf numFmtId="0" fontId="83" fillId="0" borderId="0"/>
    <xf numFmtId="0" fontId="8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9" fillId="0" borderId="36" applyNumberFormat="0" applyFill="0" applyAlignment="0" applyProtection="0"/>
    <xf numFmtId="0" fontId="49" fillId="0" borderId="36" applyNumberFormat="0" applyFill="0" applyAlignment="0" applyProtection="0"/>
    <xf numFmtId="169" fontId="50" fillId="2" borderId="0" applyBorder="0" applyProtection="0"/>
    <xf numFmtId="171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169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/>
    <xf numFmtId="0" fontId="83" fillId="0" borderId="0"/>
    <xf numFmtId="0" fontId="39" fillId="73" borderId="0" applyNumberFormat="0" applyBorder="0" applyAlignment="0" applyProtection="0"/>
    <xf numFmtId="0" fontId="39" fillId="66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0" applyNumberFormat="0" applyBorder="0" applyAlignment="0" applyProtection="0"/>
    <xf numFmtId="0" fontId="37" fillId="19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67" borderId="0" applyNumberFormat="0" applyBorder="0" applyAlignment="0" applyProtection="0"/>
    <xf numFmtId="0" fontId="39" fillId="22" borderId="0" applyNumberFormat="0" applyBorder="0" applyAlignment="0" applyProtection="0"/>
    <xf numFmtId="0" fontId="39" fillId="8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8" fillId="20" borderId="19" applyNumberFormat="0" applyAlignment="0" applyProtection="0"/>
    <xf numFmtId="0" fontId="99" fillId="0" borderId="0" applyNumberFormat="0" applyFill="0" applyBorder="0" applyAlignment="0" applyProtection="0"/>
    <xf numFmtId="0" fontId="94" fillId="16" borderId="19" applyNumberFormat="0" applyAlignment="0" applyProtection="0"/>
    <xf numFmtId="0" fontId="97" fillId="20" borderId="30" applyNumberFormat="0" applyAlignment="0" applyProtection="0"/>
    <xf numFmtId="0" fontId="98" fillId="0" borderId="39" applyNumberFormat="0" applyFill="0" applyAlignment="0" applyProtection="0"/>
    <xf numFmtId="0" fontId="90" fillId="11" borderId="0" applyNumberFormat="0" applyBorder="0" applyAlignment="0" applyProtection="0"/>
    <xf numFmtId="0" fontId="96" fillId="62" borderId="0" applyNumberFormat="0" applyBorder="0" applyAlignment="0" applyProtection="0"/>
    <xf numFmtId="0" fontId="71" fillId="0" borderId="0"/>
    <xf numFmtId="0" fontId="2" fillId="0" borderId="0"/>
    <xf numFmtId="0" fontId="101" fillId="0" borderId="0"/>
    <xf numFmtId="0" fontId="101" fillId="0" borderId="0"/>
    <xf numFmtId="0" fontId="84" fillId="0" borderId="0" applyNumberFormat="0" applyFill="0" applyBorder="0" applyAlignment="0" applyProtection="0"/>
    <xf numFmtId="0" fontId="102" fillId="0" borderId="0"/>
    <xf numFmtId="0" fontId="14" fillId="0" borderId="0"/>
    <xf numFmtId="0" fontId="14" fillId="0" borderId="0"/>
    <xf numFmtId="0" fontId="52" fillId="0" borderId="0" applyNumberFormat="0" applyFill="0" applyBorder="0" applyAlignment="0" applyProtection="0"/>
    <xf numFmtId="0" fontId="89" fillId="74" borderId="21" applyNumberFormat="0" applyAlignment="0" applyProtection="0"/>
    <xf numFmtId="0" fontId="71" fillId="10" borderId="29" applyNumberFormat="0" applyFont="0" applyAlignment="0" applyProtection="0"/>
    <xf numFmtId="0" fontId="95" fillId="0" borderId="40" applyNumberFormat="0" applyFill="0" applyAlignment="0" applyProtection="0"/>
    <xf numFmtId="4" fontId="68" fillId="64" borderId="31" applyNumberFormat="0" applyProtection="0">
      <alignment vertical="center"/>
    </xf>
    <xf numFmtId="4" fontId="65" fillId="64" borderId="31" applyNumberFormat="0" applyProtection="0">
      <alignment horizontal="left" vertical="center" indent="1"/>
    </xf>
    <xf numFmtId="0" fontId="65" fillId="64" borderId="31" applyNumberFormat="0" applyProtection="0">
      <alignment horizontal="left" vertical="top" indent="1"/>
    </xf>
    <xf numFmtId="4" fontId="100" fillId="0" borderId="1" applyNumberFormat="0" applyProtection="0">
      <alignment horizontal="left" vertical="center" indent="1"/>
    </xf>
    <xf numFmtId="4" fontId="73" fillId="75" borderId="0" applyNumberFormat="0" applyProtection="0">
      <alignment horizontal="left" vertical="center" indent="1"/>
    </xf>
    <xf numFmtId="4" fontId="63" fillId="76" borderId="0" applyNumberFormat="0" applyProtection="0">
      <alignment horizontal="left" vertical="center" indent="1"/>
    </xf>
    <xf numFmtId="0" fontId="14" fillId="75" borderId="31" applyNumberFormat="0" applyProtection="0">
      <alignment horizontal="left" vertical="top" indent="1"/>
    </xf>
    <xf numFmtId="0" fontId="14" fillId="76" borderId="31" applyNumberFormat="0" applyProtection="0">
      <alignment horizontal="left" vertical="top" indent="1"/>
    </xf>
    <xf numFmtId="0" fontId="14" fillId="77" borderId="31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7" fillId="0" borderId="1" applyNumberFormat="0" applyProtection="0">
      <alignment horizontal="left" vertical="center" indent="1"/>
    </xf>
    <xf numFmtId="0" fontId="14" fillId="78" borderId="31" applyNumberFormat="0" applyProtection="0">
      <alignment horizontal="left" vertical="top" indent="1"/>
    </xf>
    <xf numFmtId="0" fontId="14" fillId="63" borderId="1" applyNumberFormat="0">
      <protection locked="0"/>
    </xf>
    <xf numFmtId="4" fontId="36" fillId="60" borderId="31" applyNumberFormat="0" applyProtection="0">
      <alignment vertical="center"/>
    </xf>
    <xf numFmtId="4" fontId="76" fillId="60" borderId="31" applyNumberFormat="0" applyProtection="0">
      <alignment vertical="center"/>
    </xf>
    <xf numFmtId="4" fontId="36" fillId="60" borderId="31" applyNumberFormat="0" applyProtection="0">
      <alignment horizontal="left" vertical="center" indent="1"/>
    </xf>
    <xf numFmtId="0" fontId="36" fillId="60" borderId="31" applyNumberFormat="0" applyProtection="0">
      <alignment horizontal="left" vertical="top" indent="1"/>
    </xf>
    <xf numFmtId="4" fontId="77" fillId="0" borderId="0" applyNumberFormat="0" applyProtection="0">
      <alignment horizontal="right" wrapText="1" shrinkToFit="1"/>
    </xf>
    <xf numFmtId="4" fontId="77" fillId="0" borderId="1" applyNumberFormat="0" applyProtection="0">
      <alignment horizontal="right" vertical="center"/>
    </xf>
    <xf numFmtId="4" fontId="77" fillId="0" borderId="0" applyNumberFormat="0" applyProtection="0">
      <alignment horizontal="left" wrapText="1" indent="1" shrinkToFit="1"/>
    </xf>
    <xf numFmtId="0" fontId="36" fillId="76" borderId="31" applyNumberFormat="0" applyProtection="0">
      <alignment horizontal="left" vertical="top" indent="1"/>
    </xf>
    <xf numFmtId="0" fontId="87" fillId="9" borderId="0" applyNumberFormat="0" applyBorder="0" applyAlignment="0" applyProtection="0"/>
    <xf numFmtId="0" fontId="91" fillId="0" borderId="37" applyNumberFormat="0" applyFill="0" applyAlignment="0" applyProtection="0"/>
    <xf numFmtId="0" fontId="92" fillId="0" borderId="23" applyNumberFormat="0" applyFill="0" applyAlignment="0" applyProtection="0"/>
    <xf numFmtId="0" fontId="93" fillId="0" borderId="38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38" applyNumberFormat="0" applyFill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56" fillId="0" borderId="25" applyNumberFormat="0" applyFill="0" applyAlignment="0" applyProtection="0"/>
    <xf numFmtId="4" fontId="65" fillId="0" borderId="0" applyNumberFormat="0" applyProtection="0">
      <alignment horizontal="left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4" fontId="36" fillId="6" borderId="31" applyNumberFormat="0" applyProtection="0">
      <alignment horizontal="left" vertical="center" indent="1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4" fillId="0" borderId="0"/>
    <xf numFmtId="0" fontId="14" fillId="0" borderId="0"/>
    <xf numFmtId="172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102" fillId="0" borderId="0"/>
    <xf numFmtId="0" fontId="41" fillId="32" borderId="0" applyNumberFormat="0" applyBorder="0" applyAlignment="0" applyProtection="0"/>
    <xf numFmtId="0" fontId="41" fillId="38" borderId="0" applyNumberFormat="0" applyBorder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44" fillId="52" borderId="62" applyNumberFormat="0" applyAlignment="0" applyProtection="0"/>
    <xf numFmtId="0" fontId="41" fillId="50" borderId="0" applyNumberFormat="0" applyBorder="0" applyAlignment="0" applyProtection="0"/>
    <xf numFmtId="0" fontId="41" fillId="46" borderId="0" applyNumberFormat="0" applyBorder="0" applyAlignment="0" applyProtection="0"/>
    <xf numFmtId="0" fontId="59" fillId="48" borderId="62" applyNumberFormat="0" applyAlignment="0" applyProtection="0"/>
    <xf numFmtId="0" fontId="14" fillId="47" borderId="63" applyNumberFormat="0" applyFont="0" applyAlignment="0" applyProtection="0"/>
    <xf numFmtId="0" fontId="64" fillId="52" borderId="64" applyNumberFormat="0" applyAlignment="0" applyProtection="0"/>
    <xf numFmtId="4" fontId="100" fillId="0" borderId="0" applyNumberFormat="0" applyProtection="0"/>
    <xf numFmtId="4" fontId="68" fillId="64" borderId="65" applyNumberFormat="0" applyProtection="0">
      <alignment vertical="center"/>
    </xf>
    <xf numFmtId="4" fontId="100" fillId="0" borderId="0" applyNumberFormat="0" applyProtection="0">
      <alignment horizontal="left" wrapText="1" indent="1" shrinkToFit="1"/>
    </xf>
    <xf numFmtId="0" fontId="65" fillId="64" borderId="65" applyNumberFormat="0" applyProtection="0">
      <alignment horizontal="left" vertical="top" indent="1"/>
    </xf>
    <xf numFmtId="4" fontId="77" fillId="0" borderId="66" applyNumberFormat="0" applyProtection="0">
      <alignment horizontal="left" vertical="center" indent="1"/>
    </xf>
    <xf numFmtId="4" fontId="36" fillId="9" borderId="65" applyNumberFormat="0" applyProtection="0">
      <alignment horizontal="right" vertical="center"/>
    </xf>
    <xf numFmtId="4" fontId="36" fillId="8" borderId="65" applyNumberFormat="0" applyProtection="0">
      <alignment horizontal="right" vertical="center"/>
    </xf>
    <xf numFmtId="4" fontId="36" fillId="66" borderId="65" applyNumberFormat="0" applyProtection="0">
      <alignment horizontal="right" vertical="center"/>
    </xf>
    <xf numFmtId="4" fontId="36" fillId="21" borderId="65" applyNumberFormat="0" applyProtection="0">
      <alignment horizontal="right" vertical="center"/>
    </xf>
    <xf numFmtId="4" fontId="36" fillId="25" borderId="65" applyNumberFormat="0" applyProtection="0">
      <alignment horizontal="right" vertical="center"/>
    </xf>
    <xf numFmtId="4" fontId="36" fillId="67" borderId="65" applyNumberFormat="0" applyProtection="0">
      <alignment horizontal="right" vertical="center"/>
    </xf>
    <xf numFmtId="4" fontId="36" fillId="18" borderId="65" applyNumberFormat="0" applyProtection="0">
      <alignment horizontal="right" vertical="center"/>
    </xf>
    <xf numFmtId="4" fontId="36" fillId="68" borderId="65" applyNumberFormat="0" applyProtection="0">
      <alignment horizontal="right" vertical="center"/>
    </xf>
    <xf numFmtId="4" fontId="36" fillId="19" borderId="65" applyNumberFormat="0" applyProtection="0">
      <alignment horizontal="right" vertical="center"/>
    </xf>
    <xf numFmtId="0" fontId="41" fillId="37" borderId="0" applyNumberFormat="0" applyBorder="0" applyAlignment="0" applyProtection="0"/>
    <xf numFmtId="4" fontId="36" fillId="6" borderId="65" applyNumberFormat="0" applyProtection="0">
      <alignment horizontal="right" vertical="center"/>
    </xf>
    <xf numFmtId="0" fontId="7" fillId="0" borderId="0" applyNumberFormat="0" applyProtection="0">
      <alignment horizontal="left" wrapText="1" indent="1" shrinkToFit="1"/>
    </xf>
    <xf numFmtId="0" fontId="14" fillId="75" borderId="65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6" borderId="65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7" borderId="65" applyNumberFormat="0" applyProtection="0">
      <alignment horizontal="left" vertical="top" indent="1"/>
    </xf>
    <xf numFmtId="0" fontId="41" fillId="38" borderId="0" applyNumberFormat="0" applyBorder="0" applyAlignment="0" applyProtection="0"/>
    <xf numFmtId="0" fontId="14" fillId="78" borderId="65" applyNumberFormat="0" applyProtection="0">
      <alignment horizontal="left" vertical="top" indent="1"/>
    </xf>
    <xf numFmtId="0" fontId="14" fillId="63" borderId="66" applyNumberFormat="0">
      <protection locked="0"/>
    </xf>
    <xf numFmtId="4" fontId="36" fillId="60" borderId="65" applyNumberFormat="0" applyProtection="0">
      <alignment vertical="center"/>
    </xf>
    <xf numFmtId="4" fontId="76" fillId="60" borderId="65" applyNumberFormat="0" applyProtection="0">
      <alignment vertical="center"/>
    </xf>
    <xf numFmtId="4" fontId="36" fillId="0" borderId="66" applyNumberFormat="0" applyProtection="0">
      <alignment horizontal="left" vertical="center" indent="1"/>
    </xf>
    <xf numFmtId="0" fontId="36" fillId="60" borderId="65" applyNumberFormat="0" applyProtection="0">
      <alignment horizontal="left" vertical="top" indent="1"/>
    </xf>
    <xf numFmtId="4" fontId="76" fillId="70" borderId="65" applyNumberFormat="0" applyProtection="0">
      <alignment horizontal="right" vertical="center"/>
    </xf>
    <xf numFmtId="0" fontId="36" fillId="76" borderId="65" applyNumberFormat="0" applyProtection="0">
      <alignment horizontal="left" vertical="top" indent="1"/>
    </xf>
    <xf numFmtId="4" fontId="80" fillId="70" borderId="65" applyNumberFormat="0" applyProtection="0">
      <alignment horizontal="right" vertical="center"/>
    </xf>
    <xf numFmtId="0" fontId="41" fillId="32" borderId="0" applyNumberFormat="0" applyBorder="0" applyAlignment="0" applyProtection="0"/>
    <xf numFmtId="0" fontId="49" fillId="0" borderId="67" applyNumberFormat="0" applyFill="0" applyAlignment="0" applyProtection="0"/>
    <xf numFmtId="0" fontId="41" fillId="44" borderId="0" applyNumberFormat="0" applyBorder="0" applyAlignment="0" applyProtection="0"/>
    <xf numFmtId="0" fontId="14" fillId="47" borderId="63" applyNumberFormat="0" applyFont="0" applyAlignment="0" applyProtection="0"/>
    <xf numFmtId="0" fontId="14" fillId="75" borderId="65" applyNumberFormat="0" applyProtection="0">
      <alignment horizontal="left" vertical="top" indent="1"/>
    </xf>
    <xf numFmtId="0" fontId="14" fillId="76" borderId="65" applyNumberFormat="0" applyProtection="0">
      <alignment horizontal="left" vertical="top" indent="1"/>
    </xf>
    <xf numFmtId="0" fontId="14" fillId="77" borderId="65" applyNumberFormat="0" applyProtection="0">
      <alignment horizontal="left" vertical="top" indent="1"/>
    </xf>
    <xf numFmtId="0" fontId="14" fillId="78" borderId="65" applyNumberFormat="0" applyProtection="0">
      <alignment horizontal="left" vertical="top" indent="1"/>
    </xf>
    <xf numFmtId="0" fontId="14" fillId="63" borderId="66" applyNumberFormat="0">
      <protection locked="0"/>
    </xf>
    <xf numFmtId="0" fontId="1" fillId="0" borderId="0"/>
  </cellStyleXfs>
  <cellXfs count="470">
    <xf numFmtId="0" fontId="0" fillId="0" borderId="0" xfId="0"/>
    <xf numFmtId="0" fontId="12" fillId="0" borderId="0" xfId="0" applyFont="1"/>
    <xf numFmtId="0" fontId="17" fillId="0" borderId="0" xfId="0" applyFont="1"/>
    <xf numFmtId="0" fontId="17" fillId="0" borderId="2" xfId="0" applyFont="1" applyBorder="1"/>
    <xf numFmtId="0" fontId="28" fillId="0" borderId="0" xfId="0" applyFont="1"/>
    <xf numFmtId="3" fontId="28" fillId="0" borderId="0" xfId="0" applyNumberFormat="1" applyFont="1"/>
    <xf numFmtId="0" fontId="0" fillId="5" borderId="0" xfId="0" applyFill="1"/>
    <xf numFmtId="3" fontId="17" fillId="5" borderId="9" xfId="0" applyNumberFormat="1" applyFont="1" applyFill="1" applyBorder="1"/>
    <xf numFmtId="0" fontId="12" fillId="5" borderId="0" xfId="0" applyFont="1" applyFill="1"/>
    <xf numFmtId="0" fontId="11" fillId="5" borderId="0" xfId="0" applyFont="1" applyFill="1"/>
    <xf numFmtId="0" fontId="17" fillId="5" borderId="0" xfId="0" applyFont="1" applyFill="1"/>
    <xf numFmtId="165" fontId="19" fillId="0" borderId="9" xfId="0" applyNumberFormat="1" applyFont="1" applyBorder="1" applyAlignment="1">
      <alignment vertical="center"/>
    </xf>
    <xf numFmtId="166" fontId="17" fillId="5" borderId="3" xfId="0" applyNumberFormat="1" applyFont="1" applyFill="1" applyBorder="1"/>
    <xf numFmtId="0" fontId="7" fillId="5" borderId="0" xfId="0" applyFont="1" applyFill="1"/>
    <xf numFmtId="3" fontId="12" fillId="5" borderId="0" xfId="0" applyNumberFormat="1" applyFont="1" applyFill="1"/>
    <xf numFmtId="0" fontId="12" fillId="5" borderId="2" xfId="0" applyFont="1" applyFill="1" applyBorder="1"/>
    <xf numFmtId="0" fontId="3" fillId="5" borderId="0" xfId="0" applyFont="1" applyFill="1"/>
    <xf numFmtId="3" fontId="25" fillId="5" borderId="0" xfId="0" applyNumberFormat="1" applyFont="1" applyFill="1"/>
    <xf numFmtId="3" fontId="4" fillId="5" borderId="15" xfId="0" applyNumberFormat="1" applyFont="1" applyFill="1" applyBorder="1"/>
    <xf numFmtId="3" fontId="4" fillId="5" borderId="16" xfId="0" applyNumberFormat="1" applyFont="1" applyFill="1" applyBorder="1"/>
    <xf numFmtId="3" fontId="11" fillId="0" borderId="0" xfId="5" applyNumberFormat="1" applyFont="1"/>
    <xf numFmtId="3" fontId="17" fillId="5" borderId="3" xfId="0" applyNumberFormat="1" applyFont="1" applyFill="1" applyBorder="1"/>
    <xf numFmtId="41" fontId="0" fillId="0" borderId="0" xfId="0" applyNumberFormat="1"/>
    <xf numFmtId="3" fontId="17" fillId="0" borderId="0" xfId="4" applyNumberFormat="1" applyFont="1"/>
    <xf numFmtId="0" fontId="12" fillId="5" borderId="41" xfId="0" applyFont="1" applyFill="1" applyBorder="1"/>
    <xf numFmtId="3" fontId="4" fillId="5" borderId="41" xfId="0" applyNumberFormat="1" applyFont="1" applyFill="1" applyBorder="1" applyAlignment="1">
      <alignment horizontal="center" wrapText="1"/>
    </xf>
    <xf numFmtId="2" fontId="18" fillId="4" borderId="41" xfId="0" applyNumberFormat="1" applyFont="1" applyFill="1" applyBorder="1" applyAlignment="1">
      <alignment horizontal="center" vertical="center" wrapText="1"/>
    </xf>
    <xf numFmtId="0" fontId="12" fillId="3" borderId="41" xfId="0" applyFont="1" applyFill="1" applyBorder="1"/>
    <xf numFmtId="3" fontId="9" fillId="3" borderId="41" xfId="0" applyNumberFormat="1" applyFont="1" applyFill="1" applyBorder="1" applyAlignment="1">
      <alignment horizontal="center" wrapText="1"/>
    </xf>
    <xf numFmtId="3" fontId="11" fillId="5" borderId="41" xfId="0" applyNumberFormat="1" applyFont="1" applyFill="1" applyBorder="1"/>
    <xf numFmtId="2" fontId="17" fillId="5" borderId="0" xfId="0" applyNumberFormat="1" applyFont="1" applyFill="1"/>
    <xf numFmtId="2" fontId="12" fillId="5" borderId="0" xfId="0" applyNumberFormat="1" applyFont="1" applyFill="1"/>
    <xf numFmtId="3" fontId="16" fillId="5" borderId="0" xfId="0" applyNumberFormat="1" applyFont="1" applyFill="1" applyAlignment="1">
      <alignment horizontal="center" wrapText="1"/>
    </xf>
    <xf numFmtId="4" fontId="12" fillId="0" borderId="0" xfId="0" applyNumberFormat="1" applyFont="1"/>
    <xf numFmtId="0" fontId="12" fillId="0" borderId="0" xfId="0" applyFont="1" applyAlignment="1">
      <alignment horizontal="center"/>
    </xf>
    <xf numFmtId="4" fontId="105" fillId="0" borderId="0" xfId="0" applyNumberFormat="1" applyFont="1"/>
    <xf numFmtId="0" fontId="29" fillId="0" borderId="0" xfId="0" applyFont="1"/>
    <xf numFmtId="0" fontId="31" fillId="5" borderId="41" xfId="0" applyFont="1" applyFill="1" applyBorder="1" applyAlignment="1">
      <alignment horizontal="center" wrapText="1"/>
    </xf>
    <xf numFmtId="3" fontId="0" fillId="0" borderId="0" xfId="0" applyNumberFormat="1"/>
    <xf numFmtId="3" fontId="4" fillId="4" borderId="45" xfId="0" applyNumberFormat="1" applyFont="1" applyFill="1" applyBorder="1" applyAlignment="1">
      <alignment wrapText="1"/>
    </xf>
    <xf numFmtId="3" fontId="23" fillId="4" borderId="45" xfId="0" applyNumberFormat="1" applyFont="1" applyFill="1" applyBorder="1" applyAlignment="1">
      <alignment wrapText="1"/>
    </xf>
    <xf numFmtId="0" fontId="109" fillId="0" borderId="45" xfId="0" applyFont="1" applyBorder="1" applyAlignment="1">
      <alignment horizontal="center"/>
    </xf>
    <xf numFmtId="0" fontId="111" fillId="0" borderId="45" xfId="0" applyFont="1" applyBorder="1" applyAlignment="1">
      <alignment horizontal="center"/>
    </xf>
    <xf numFmtId="0" fontId="32" fillId="5" borderId="0" xfId="0" applyFont="1" applyFill="1" applyAlignment="1">
      <alignment horizontal="right"/>
    </xf>
    <xf numFmtId="0" fontId="4" fillId="3" borderId="45" xfId="0" applyFont="1" applyFill="1" applyBorder="1" applyAlignment="1">
      <alignment horizontal="center" wrapText="1"/>
    </xf>
    <xf numFmtId="0" fontId="0" fillId="3" borderId="50" xfId="0" applyFill="1" applyBorder="1"/>
    <xf numFmtId="3" fontId="4" fillId="3" borderId="50" xfId="0" applyNumberFormat="1" applyFont="1" applyFill="1" applyBorder="1"/>
    <xf numFmtId="3" fontId="6" fillId="3" borderId="49" xfId="0" applyNumberFormat="1" applyFont="1" applyFill="1" applyBorder="1"/>
    <xf numFmtId="3" fontId="3" fillId="5" borderId="0" xfId="0" applyNumberFormat="1" applyFont="1" applyFill="1"/>
    <xf numFmtId="0" fontId="4" fillId="5" borderId="41" xfId="0" applyFont="1" applyFill="1" applyBorder="1" applyAlignment="1">
      <alignment horizontal="center" wrapText="1"/>
    </xf>
    <xf numFmtId="0" fontId="4" fillId="5" borderId="43" xfId="0" applyFont="1" applyFill="1" applyBorder="1" applyAlignment="1">
      <alignment horizontal="center" wrapText="1"/>
    </xf>
    <xf numFmtId="0" fontId="114" fillId="0" borderId="0" xfId="0" applyFont="1"/>
    <xf numFmtId="3" fontId="109" fillId="5" borderId="9" xfId="0" applyNumberFormat="1" applyFont="1" applyFill="1" applyBorder="1"/>
    <xf numFmtId="3" fontId="7" fillId="5" borderId="0" xfId="0" applyNumberFormat="1" applyFont="1" applyFill="1"/>
    <xf numFmtId="3" fontId="13" fillId="5" borderId="0" xfId="0" applyNumberFormat="1" applyFont="1" applyFill="1"/>
    <xf numFmtId="0" fontId="4" fillId="5" borderId="49" xfId="0" applyFont="1" applyFill="1" applyBorder="1" applyAlignment="1">
      <alignment horizontal="center" wrapText="1"/>
    </xf>
    <xf numFmtId="49" fontId="4" fillId="5" borderId="49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" fontId="26" fillId="0" borderId="0" xfId="0" applyNumberFormat="1" applyFont="1" applyAlignment="1">
      <alignment vertical="center"/>
    </xf>
    <xf numFmtId="173" fontId="109" fillId="0" borderId="3" xfId="0" applyNumberFormat="1" applyFont="1" applyBorder="1"/>
    <xf numFmtId="164" fontId="116" fillId="0" borderId="0" xfId="966" applyFont="1" applyBorder="1"/>
    <xf numFmtId="43" fontId="12" fillId="0" borderId="0" xfId="0" applyNumberFormat="1" applyFont="1"/>
    <xf numFmtId="0" fontId="107" fillId="0" borderId="0" xfId="0" applyFont="1"/>
    <xf numFmtId="3" fontId="119" fillId="0" borderId="0" xfId="4" applyNumberFormat="1" applyFont="1"/>
    <xf numFmtId="3" fontId="14" fillId="0" borderId="0" xfId="0" applyNumberFormat="1" applyFont="1"/>
    <xf numFmtId="164" fontId="12" fillId="0" borderId="0" xfId="0" applyNumberFormat="1" applyFont="1"/>
    <xf numFmtId="173" fontId="109" fillId="0" borderId="0" xfId="0" applyNumberFormat="1" applyFont="1"/>
    <xf numFmtId="3" fontId="4" fillId="5" borderId="0" xfId="0" applyNumberFormat="1" applyFont="1" applyFill="1"/>
    <xf numFmtId="3" fontId="0" fillId="5" borderId="0" xfId="0" applyNumberFormat="1" applyFill="1"/>
    <xf numFmtId="0" fontId="12" fillId="5" borderId="60" xfId="0" applyFont="1" applyFill="1" applyBorder="1"/>
    <xf numFmtId="0" fontId="11" fillId="79" borderId="41" xfId="0" applyFont="1" applyFill="1" applyBorder="1" applyAlignment="1">
      <alignment horizontal="center"/>
    </xf>
    <xf numFmtId="3" fontId="16" fillId="3" borderId="41" xfId="0" applyNumberFormat="1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wrapText="1"/>
    </xf>
    <xf numFmtId="0" fontId="12" fillId="5" borderId="60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7" fillId="0" borderId="66" xfId="0" applyFont="1" applyBorder="1"/>
    <xf numFmtId="3" fontId="11" fillId="0" borderId="66" xfId="0" applyNumberFormat="1" applyFont="1" applyBorder="1" applyAlignment="1">
      <alignment horizontal="right" wrapText="1"/>
    </xf>
    <xf numFmtId="3" fontId="11" fillId="5" borderId="66" xfId="0" applyNumberFormat="1" applyFont="1" applyFill="1" applyBorder="1" applyAlignment="1">
      <alignment horizontal="center" wrapText="1"/>
    </xf>
    <xf numFmtId="0" fontId="17" fillId="0" borderId="60" xfId="0" applyFont="1" applyBorder="1" applyAlignment="1">
      <alignment horizontal="center"/>
    </xf>
    <xf numFmtId="3" fontId="17" fillId="5" borderId="14" xfId="0" applyNumberFormat="1" applyFont="1" applyFill="1" applyBorder="1"/>
    <xf numFmtId="3" fontId="17" fillId="5" borderId="5" xfId="0" applyNumberFormat="1" applyFont="1" applyFill="1" applyBorder="1"/>
    <xf numFmtId="41" fontId="11" fillId="5" borderId="69" xfId="0" applyNumberFormat="1" applyFont="1" applyFill="1" applyBorder="1"/>
    <xf numFmtId="41" fontId="11" fillId="5" borderId="70" xfId="0" applyNumberFormat="1" applyFont="1" applyFill="1" applyBorder="1"/>
    <xf numFmtId="41" fontId="11" fillId="5" borderId="71" xfId="0" applyNumberFormat="1" applyFont="1" applyFill="1" applyBorder="1"/>
    <xf numFmtId="0" fontId="9" fillId="3" borderId="66" xfId="0" applyFont="1" applyFill="1" applyBorder="1" applyAlignment="1">
      <alignment horizontal="center" wrapText="1"/>
    </xf>
    <xf numFmtId="3" fontId="9" fillId="5" borderId="16" xfId="0" applyNumberFormat="1" applyFont="1" applyFill="1" applyBorder="1"/>
    <xf numFmtId="3" fontId="12" fillId="5" borderId="13" xfId="0" applyNumberFormat="1" applyFont="1" applyFill="1" applyBorder="1"/>
    <xf numFmtId="0" fontId="15" fillId="5" borderId="0" xfId="0" applyFont="1" applyFill="1"/>
    <xf numFmtId="3" fontId="12" fillId="5" borderId="11" xfId="0" applyNumberFormat="1" applyFont="1" applyFill="1" applyBorder="1"/>
    <xf numFmtId="3" fontId="12" fillId="5" borderId="9" xfId="0" applyNumberFormat="1" applyFont="1" applyFill="1" applyBorder="1"/>
    <xf numFmtId="3" fontId="12" fillId="5" borderId="14" xfId="0" applyNumberFormat="1" applyFont="1" applyFill="1" applyBorder="1"/>
    <xf numFmtId="3" fontId="126" fillId="5" borderId="9" xfId="0" applyNumberFormat="1" applyFont="1" applyFill="1" applyBorder="1"/>
    <xf numFmtId="3" fontId="126" fillId="5" borderId="14" xfId="0" applyNumberFormat="1" applyFont="1" applyFill="1" applyBorder="1"/>
    <xf numFmtId="3" fontId="9" fillId="5" borderId="51" xfId="0" applyNumberFormat="1" applyFont="1" applyFill="1" applyBorder="1"/>
    <xf numFmtId="3" fontId="12" fillId="5" borderId="3" xfId="0" applyNumberFormat="1" applyFont="1" applyFill="1" applyBorder="1"/>
    <xf numFmtId="3" fontId="12" fillId="5" borderId="5" xfId="0" applyNumberFormat="1" applyFont="1" applyFill="1" applyBorder="1"/>
    <xf numFmtId="165" fontId="17" fillId="0" borderId="0" xfId="0" applyNumberFormat="1" applyFont="1"/>
    <xf numFmtId="41" fontId="11" fillId="5" borderId="41" xfId="0" applyNumberFormat="1" applyFont="1" applyFill="1" applyBorder="1" applyAlignment="1">
      <alignment vertical="center"/>
    </xf>
    <xf numFmtId="0" fontId="0" fillId="3" borderId="76" xfId="0" applyFill="1" applyBorder="1"/>
    <xf numFmtId="3" fontId="4" fillId="3" borderId="76" xfId="0" applyNumberFormat="1" applyFont="1" applyFill="1" applyBorder="1"/>
    <xf numFmtId="0" fontId="9" fillId="0" borderId="66" xfId="0" applyFont="1" applyBorder="1" applyAlignment="1">
      <alignment horizontal="center" wrapText="1"/>
    </xf>
    <xf numFmtId="3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9" fillId="0" borderId="9" xfId="472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0" fontId="107" fillId="0" borderId="66" xfId="0" applyFont="1" applyBorder="1"/>
    <xf numFmtId="0" fontId="26" fillId="0" borderId="66" xfId="472" applyFont="1" applyBorder="1" applyAlignment="1">
      <alignment horizontal="center" vertical="center" wrapText="1"/>
    </xf>
    <xf numFmtId="0" fontId="9" fillId="81" borderId="66" xfId="0" applyFont="1" applyFill="1" applyBorder="1" applyAlignment="1">
      <alignment horizontal="center" wrapText="1"/>
    </xf>
    <xf numFmtId="0" fontId="103" fillId="82" borderId="66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9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0" fontId="9" fillId="0" borderId="66" xfId="0" applyFont="1" applyBorder="1" applyAlignment="1">
      <alignment horizontal="right" wrapText="1"/>
    </xf>
    <xf numFmtId="0" fontId="12" fillId="0" borderId="73" xfId="0" applyFont="1" applyBorder="1"/>
    <xf numFmtId="165" fontId="11" fillId="82" borderId="66" xfId="0" applyNumberFormat="1" applyFont="1" applyFill="1" applyBorder="1"/>
    <xf numFmtId="174" fontId="26" fillId="0" borderId="66" xfId="472" applyNumberFormat="1" applyFont="1" applyBorder="1" applyAlignment="1">
      <alignment horizontal="center" vertical="center" wrapText="1"/>
    </xf>
    <xf numFmtId="165" fontId="11" fillId="82" borderId="66" xfId="0" applyNumberFormat="1" applyFont="1" applyFill="1" applyBorder="1" applyAlignment="1">
      <alignment horizontal="center" wrapText="1"/>
    </xf>
    <xf numFmtId="3" fontId="17" fillId="5" borderId="11" xfId="0" applyNumberFormat="1" applyFont="1" applyFill="1" applyBorder="1"/>
    <xf numFmtId="3" fontId="17" fillId="5" borderId="58" xfId="0" applyNumberFormat="1" applyFont="1" applyFill="1" applyBorder="1"/>
    <xf numFmtId="0" fontId="17" fillId="0" borderId="72" xfId="0" applyFont="1" applyBorder="1"/>
    <xf numFmtId="165" fontId="19" fillId="0" borderId="73" xfId="0" applyNumberFormat="1" applyFont="1" applyBorder="1" applyAlignment="1">
      <alignment vertical="center"/>
    </xf>
    <xf numFmtId="166" fontId="17" fillId="5" borderId="74" xfId="0" applyNumberFormat="1" applyFont="1" applyFill="1" applyBorder="1"/>
    <xf numFmtId="0" fontId="17" fillId="0" borderId="66" xfId="0" applyFont="1" applyBorder="1" applyAlignment="1">
      <alignment horizontal="left"/>
    </xf>
    <xf numFmtId="0" fontId="7" fillId="5" borderId="66" xfId="0" applyFont="1" applyFill="1" applyBorder="1"/>
    <xf numFmtId="0" fontId="7" fillId="5" borderId="53" xfId="0" applyFont="1" applyFill="1" applyBorder="1"/>
    <xf numFmtId="3" fontId="23" fillId="5" borderId="45" xfId="0" applyNumberFormat="1" applyFont="1" applyFill="1" applyBorder="1" applyAlignment="1">
      <alignment wrapText="1"/>
    </xf>
    <xf numFmtId="0" fontId="14" fillId="5" borderId="0" xfId="0" applyFont="1" applyFill="1"/>
    <xf numFmtId="0" fontId="20" fillId="5" borderId="41" xfId="0" applyFont="1" applyFill="1" applyBorder="1" applyAlignment="1">
      <alignment horizontal="center"/>
    </xf>
    <xf numFmtId="173" fontId="109" fillId="5" borderId="0" xfId="0" applyNumberFormat="1" applyFont="1" applyFill="1"/>
    <xf numFmtId="0" fontId="4" fillId="5" borderId="45" xfId="0" applyFont="1" applyFill="1" applyBorder="1" applyAlignment="1">
      <alignment wrapText="1"/>
    </xf>
    <xf numFmtId="0" fontId="123" fillId="5" borderId="0" xfId="0" applyFont="1" applyFill="1"/>
    <xf numFmtId="0" fontId="15" fillId="5" borderId="52" xfId="0" applyFont="1" applyFill="1" applyBorder="1"/>
    <xf numFmtId="3" fontId="12" fillId="5" borderId="59" xfId="0" applyNumberFormat="1" applyFont="1" applyFill="1" applyBorder="1"/>
    <xf numFmtId="3" fontId="12" fillId="5" borderId="12" xfId="0" applyNumberFormat="1" applyFont="1" applyFill="1" applyBorder="1"/>
    <xf numFmtId="3" fontId="12" fillId="5" borderId="60" xfId="0" applyNumberFormat="1" applyFont="1" applyFill="1" applyBorder="1"/>
    <xf numFmtId="3" fontId="12" fillId="5" borderId="58" xfId="0" applyNumberFormat="1" applyFont="1" applyFill="1" applyBorder="1"/>
    <xf numFmtId="3" fontId="12" fillId="5" borderId="2" xfId="0" applyNumberFormat="1" applyFont="1" applyFill="1" applyBorder="1"/>
    <xf numFmtId="3" fontId="12" fillId="5" borderId="4" xfId="0" applyNumberFormat="1" applyFont="1" applyFill="1" applyBorder="1"/>
    <xf numFmtId="41" fontId="17" fillId="5" borderId="9" xfId="0" applyNumberFormat="1" applyFont="1" applyFill="1" applyBorder="1"/>
    <xf numFmtId="41" fontId="17" fillId="5" borderId="11" xfId="0" applyNumberFormat="1" applyFont="1" applyFill="1" applyBorder="1"/>
    <xf numFmtId="41" fontId="17" fillId="5" borderId="14" xfId="0" applyNumberFormat="1" applyFont="1" applyFill="1" applyBorder="1"/>
    <xf numFmtId="0" fontId="12" fillId="3" borderId="75" xfId="0" applyFont="1" applyFill="1" applyBorder="1"/>
    <xf numFmtId="0" fontId="9" fillId="5" borderId="75" xfId="0" applyFont="1" applyFill="1" applyBorder="1" applyAlignment="1">
      <alignment horizontal="right" vertical="center"/>
    </xf>
    <xf numFmtId="0" fontId="12" fillId="0" borderId="59" xfId="0" applyFont="1" applyBorder="1"/>
    <xf numFmtId="0" fontId="12" fillId="0" borderId="12" xfId="0" applyFont="1" applyBorder="1"/>
    <xf numFmtId="0" fontId="12" fillId="0" borderId="68" xfId="0" applyFont="1" applyBorder="1"/>
    <xf numFmtId="3" fontId="16" fillId="3" borderId="77" xfId="0" applyNumberFormat="1" applyFont="1" applyFill="1" applyBorder="1" applyAlignment="1">
      <alignment horizontal="center" vertical="center" wrapText="1"/>
    </xf>
    <xf numFmtId="41" fontId="17" fillId="5" borderId="61" xfId="0" applyNumberFormat="1" applyFont="1" applyFill="1" applyBorder="1"/>
    <xf numFmtId="41" fontId="17" fillId="5" borderId="10" xfId="0" applyNumberFormat="1" applyFont="1" applyFill="1" applyBorder="1"/>
    <xf numFmtId="41" fontId="17" fillId="5" borderId="17" xfId="0" applyNumberFormat="1" applyFont="1" applyFill="1" applyBorder="1"/>
    <xf numFmtId="41" fontId="11" fillId="5" borderId="66" xfId="0" applyNumberFormat="1" applyFont="1" applyFill="1" applyBorder="1" applyAlignment="1">
      <alignment vertical="center"/>
    </xf>
    <xf numFmtId="41" fontId="17" fillId="5" borderId="59" xfId="0" applyNumberFormat="1" applyFont="1" applyFill="1" applyBorder="1"/>
    <xf numFmtId="41" fontId="17" fillId="5" borderId="12" xfId="0" applyNumberFormat="1" applyFont="1" applyFill="1" applyBorder="1"/>
    <xf numFmtId="41" fontId="17" fillId="5" borderId="68" xfId="0" applyNumberFormat="1" applyFont="1" applyFill="1" applyBorder="1"/>
    <xf numFmtId="0" fontId="130" fillId="0" borderId="66" xfId="0" applyFont="1" applyBorder="1" applyAlignment="1">
      <alignment horizontal="center" vertical="center" wrapText="1"/>
    </xf>
    <xf numFmtId="0" fontId="132" fillId="0" borderId="66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wrapText="1"/>
    </xf>
    <xf numFmtId="41" fontId="117" fillId="5" borderId="0" xfId="0" applyNumberFormat="1" applyFont="1" applyFill="1"/>
    <xf numFmtId="3" fontId="71" fillId="0" borderId="0" xfId="0" applyNumberFormat="1" applyFont="1"/>
    <xf numFmtId="2" fontId="18" fillId="0" borderId="78" xfId="0" applyNumberFormat="1" applyFont="1" applyBorder="1" applyAlignment="1">
      <alignment horizontal="center" vertical="center" wrapText="1"/>
    </xf>
    <xf numFmtId="165" fontId="19" fillId="0" borderId="7" xfId="0" applyNumberFormat="1" applyFont="1" applyBorder="1" applyAlignment="1">
      <alignment vertical="center"/>
    </xf>
    <xf numFmtId="166" fontId="17" fillId="5" borderId="8" xfId="0" applyNumberFormat="1" applyFont="1" applyFill="1" applyBorder="1"/>
    <xf numFmtId="2" fontId="18" fillId="0" borderId="66" xfId="0" applyNumberFormat="1" applyFont="1" applyBorder="1" applyAlignment="1">
      <alignment horizontal="right" vertical="center" wrapText="1"/>
    </xf>
    <xf numFmtId="165" fontId="18" fillId="0" borderId="66" xfId="0" applyNumberFormat="1" applyFont="1" applyBorder="1" applyAlignment="1">
      <alignment vertical="center"/>
    </xf>
    <xf numFmtId="166" fontId="11" fillId="5" borderId="66" xfId="0" applyNumberFormat="1" applyFont="1" applyFill="1" applyBorder="1"/>
    <xf numFmtId="3" fontId="134" fillId="0" borderId="0" xfId="0" applyNumberFormat="1" applyFont="1"/>
    <xf numFmtId="0" fontId="110" fillId="0" borderId="0" xfId="0" applyFont="1" applyAlignment="1">
      <alignment horizontal="center" wrapText="1"/>
    </xf>
    <xf numFmtId="0" fontId="4" fillId="80" borderId="79" xfId="0" applyFont="1" applyFill="1" applyBorder="1" applyAlignment="1">
      <alignment horizontal="center" wrapText="1"/>
    </xf>
    <xf numFmtId="0" fontId="0" fillId="4" borderId="45" xfId="0" applyFill="1" applyBorder="1"/>
    <xf numFmtId="9" fontId="138" fillId="0" borderId="45" xfId="0" applyNumberFormat="1" applyFont="1" applyBorder="1" applyAlignment="1">
      <alignment horizontal="center"/>
    </xf>
    <xf numFmtId="9" fontId="138" fillId="0" borderId="0" xfId="0" applyNumberFormat="1" applyFont="1" applyAlignment="1">
      <alignment horizontal="center"/>
    </xf>
    <xf numFmtId="0" fontId="3" fillId="5" borderId="41" xfId="0" applyFont="1" applyFill="1" applyBorder="1" applyAlignment="1">
      <alignment horizontal="center" wrapText="1"/>
    </xf>
    <xf numFmtId="3" fontId="125" fillId="5" borderId="0" xfId="0" applyNumberFormat="1" applyFont="1" applyFill="1"/>
    <xf numFmtId="3" fontId="126" fillId="5" borderId="0" xfId="0" applyNumberFormat="1" applyFont="1" applyFill="1"/>
    <xf numFmtId="3" fontId="119" fillId="5" borderId="0" xfId="0" applyNumberFormat="1" applyFont="1" applyFill="1"/>
    <xf numFmtId="0" fontId="4" fillId="3" borderId="85" xfId="0" applyFont="1" applyFill="1" applyBorder="1" applyAlignment="1">
      <alignment horizontal="center" wrapText="1"/>
    </xf>
    <xf numFmtId="0" fontId="140" fillId="5" borderId="41" xfId="0" applyFont="1" applyFill="1" applyBorder="1" applyAlignment="1">
      <alignment horizontal="center" wrapText="1"/>
    </xf>
    <xf numFmtId="0" fontId="0" fillId="5" borderId="45" xfId="0" applyFill="1" applyBorder="1"/>
    <xf numFmtId="0" fontId="15" fillId="5" borderId="49" xfId="0" applyFont="1" applyFill="1" applyBorder="1"/>
    <xf numFmtId="3" fontId="122" fillId="5" borderId="87" xfId="0" applyNumberFormat="1" applyFont="1" applyFill="1" applyBorder="1"/>
    <xf numFmtId="3" fontId="9" fillId="5" borderId="87" xfId="0" applyNumberFormat="1" applyFont="1" applyFill="1" applyBorder="1"/>
    <xf numFmtId="3" fontId="3" fillId="5" borderId="13" xfId="0" applyNumberFormat="1" applyFont="1" applyFill="1" applyBorder="1"/>
    <xf numFmtId="0" fontId="123" fillId="5" borderId="52" xfId="0" applyFont="1" applyFill="1" applyBorder="1"/>
    <xf numFmtId="0" fontId="123" fillId="5" borderId="50" xfId="0" applyFont="1" applyFill="1" applyBorder="1"/>
    <xf numFmtId="0" fontId="15" fillId="5" borderId="50" xfId="0" applyFont="1" applyFill="1" applyBorder="1"/>
    <xf numFmtId="3" fontId="139" fillId="5" borderId="11" xfId="0" applyNumberFormat="1" applyFont="1" applyFill="1" applyBorder="1"/>
    <xf numFmtId="3" fontId="104" fillId="5" borderId="58" xfId="0" applyNumberFormat="1" applyFont="1" applyFill="1" applyBorder="1"/>
    <xf numFmtId="3" fontId="139" fillId="5" borderId="9" xfId="0" applyNumberFormat="1" applyFont="1" applyFill="1" applyBorder="1"/>
    <xf numFmtId="3" fontId="104" fillId="5" borderId="3" xfId="0" applyNumberFormat="1" applyFont="1" applyFill="1" applyBorder="1"/>
    <xf numFmtId="0" fontId="12" fillId="5" borderId="4" xfId="0" applyFont="1" applyFill="1" applyBorder="1"/>
    <xf numFmtId="3" fontId="139" fillId="5" borderId="14" xfId="0" applyNumberFormat="1" applyFont="1" applyFill="1" applyBorder="1"/>
    <xf numFmtId="3" fontId="104" fillId="5" borderId="5" xfId="0" applyNumberFormat="1" applyFont="1" applyFill="1" applyBorder="1"/>
    <xf numFmtId="9" fontId="138" fillId="0" borderId="85" xfId="0" applyNumberFormat="1" applyFont="1" applyBorder="1" applyAlignment="1">
      <alignment horizontal="center"/>
    </xf>
    <xf numFmtId="3" fontId="9" fillId="5" borderId="88" xfId="0" applyNumberFormat="1" applyFont="1" applyFill="1" applyBorder="1"/>
    <xf numFmtId="3" fontId="12" fillId="5" borderId="61" xfId="0" applyNumberFormat="1" applyFont="1" applyFill="1" applyBorder="1"/>
    <xf numFmtId="3" fontId="12" fillId="5" borderId="10" xfId="0" applyNumberFormat="1" applyFont="1" applyFill="1" applyBorder="1"/>
    <xf numFmtId="3" fontId="12" fillId="5" borderId="17" xfId="0" applyNumberFormat="1" applyFont="1" applyFill="1" applyBorder="1"/>
    <xf numFmtId="0" fontId="0" fillId="5" borderId="89" xfId="0" applyFill="1" applyBorder="1"/>
    <xf numFmtId="3" fontId="9" fillId="5" borderId="90" xfId="0" applyNumberFormat="1" applyFont="1" applyFill="1" applyBorder="1"/>
    <xf numFmtId="0" fontId="15" fillId="5" borderId="91" xfId="0" applyFont="1" applyFill="1" applyBorder="1"/>
    <xf numFmtId="0" fontId="3" fillId="5" borderId="77" xfId="0" applyFont="1" applyFill="1" applyBorder="1" applyAlignment="1">
      <alignment horizontal="center" wrapText="1"/>
    </xf>
    <xf numFmtId="0" fontId="31" fillId="5" borderId="92" xfId="0" applyFont="1" applyFill="1" applyBorder="1" applyAlignment="1">
      <alignment horizontal="center" wrapText="1"/>
    </xf>
    <xf numFmtId="0" fontId="141" fillId="5" borderId="41" xfId="0" applyFont="1" applyFill="1" applyBorder="1" applyAlignment="1">
      <alignment horizontal="center" wrapText="1"/>
    </xf>
    <xf numFmtId="3" fontId="27" fillId="5" borderId="11" xfId="0" applyNumberFormat="1" applyFont="1" applyFill="1" applyBorder="1"/>
    <xf numFmtId="3" fontId="27" fillId="5" borderId="9" xfId="0" applyNumberFormat="1" applyFont="1" applyFill="1" applyBorder="1"/>
    <xf numFmtId="3" fontId="27" fillId="5" borderId="14" xfId="0" applyNumberFormat="1" applyFont="1" applyFill="1" applyBorder="1"/>
    <xf numFmtId="0" fontId="142" fillId="5" borderId="41" xfId="0" applyFont="1" applyFill="1" applyBorder="1" applyAlignment="1">
      <alignment horizontal="center" wrapText="1"/>
    </xf>
    <xf numFmtId="3" fontId="104" fillId="5" borderId="11" xfId="0" applyNumberFormat="1" applyFont="1" applyFill="1" applyBorder="1"/>
    <xf numFmtId="3" fontId="9" fillId="5" borderId="11" xfId="0" applyNumberFormat="1" applyFont="1" applyFill="1" applyBorder="1"/>
    <xf numFmtId="3" fontId="104" fillId="5" borderId="9" xfId="0" applyNumberFormat="1" applyFont="1" applyFill="1" applyBorder="1"/>
    <xf numFmtId="3" fontId="9" fillId="5" borderId="9" xfId="0" applyNumberFormat="1" applyFont="1" applyFill="1" applyBorder="1"/>
    <xf numFmtId="3" fontId="104" fillId="5" borderId="14" xfId="0" applyNumberFormat="1" applyFont="1" applyFill="1" applyBorder="1"/>
    <xf numFmtId="3" fontId="9" fillId="5" borderId="14" xfId="0" applyNumberFormat="1" applyFont="1" applyFill="1" applyBorder="1"/>
    <xf numFmtId="0" fontId="140" fillId="5" borderId="92" xfId="0" applyFont="1" applyFill="1" applyBorder="1" applyAlignment="1">
      <alignment horizontal="center" wrapText="1"/>
    </xf>
    <xf numFmtId="3" fontId="12" fillId="5" borderId="87" xfId="0" applyNumberFormat="1" applyFont="1" applyFill="1" applyBorder="1"/>
    <xf numFmtId="0" fontId="0" fillId="5" borderId="93" xfId="0" applyFill="1" applyBorder="1"/>
    <xf numFmtId="3" fontId="9" fillId="5" borderId="94" xfId="0" applyNumberFormat="1" applyFont="1" applyFill="1" applyBorder="1"/>
    <xf numFmtId="0" fontId="15" fillId="5" borderId="81" xfId="0" applyFont="1" applyFill="1" applyBorder="1"/>
    <xf numFmtId="3" fontId="12" fillId="5" borderId="68" xfId="0" applyNumberFormat="1" applyFont="1" applyFill="1" applyBorder="1"/>
    <xf numFmtId="0" fontId="7" fillId="0" borderId="45" xfId="0" applyFont="1" applyBorder="1"/>
    <xf numFmtId="3" fontId="16" fillId="5" borderId="95" xfId="0" applyNumberFormat="1" applyFont="1" applyFill="1" applyBorder="1"/>
    <xf numFmtId="0" fontId="31" fillId="80" borderId="82" xfId="0" applyFont="1" applyFill="1" applyBorder="1" applyAlignment="1">
      <alignment horizontal="center" wrapText="1"/>
    </xf>
    <xf numFmtId="0" fontId="4" fillId="80" borderId="49" xfId="0" applyFont="1" applyFill="1" applyBorder="1" applyAlignment="1">
      <alignment horizontal="center" wrapText="1"/>
    </xf>
    <xf numFmtId="0" fontId="4" fillId="80" borderId="82" xfId="0" applyFont="1" applyFill="1" applyBorder="1" applyAlignment="1">
      <alignment horizontal="center" wrapText="1"/>
    </xf>
    <xf numFmtId="3" fontId="143" fillId="5" borderId="11" xfId="0" applyNumberFormat="1" applyFont="1" applyFill="1" applyBorder="1"/>
    <xf numFmtId="3" fontId="143" fillId="5" borderId="9" xfId="0" applyNumberFormat="1" applyFont="1" applyFill="1" applyBorder="1"/>
    <xf numFmtId="3" fontId="143" fillId="5" borderId="14" xfId="0" applyNumberFormat="1" applyFont="1" applyFill="1" applyBorder="1"/>
    <xf numFmtId="3" fontId="139" fillId="5" borderId="60" xfId="0" applyNumberFormat="1" applyFont="1" applyFill="1" applyBorder="1"/>
    <xf numFmtId="3" fontId="16" fillId="5" borderId="87" xfId="0" applyNumberFormat="1" applyFont="1" applyFill="1" applyBorder="1"/>
    <xf numFmtId="3" fontId="139" fillId="5" borderId="2" xfId="0" applyNumberFormat="1" applyFont="1" applyFill="1" applyBorder="1"/>
    <xf numFmtId="3" fontId="139" fillId="5" borderId="4" xfId="0" applyNumberFormat="1" applyFont="1" applyFill="1" applyBorder="1"/>
    <xf numFmtId="3" fontId="109" fillId="5" borderId="87" xfId="0" applyNumberFormat="1" applyFont="1" applyFill="1" applyBorder="1"/>
    <xf numFmtId="173" fontId="109" fillId="0" borderId="87" xfId="0" applyNumberFormat="1" applyFont="1" applyBorder="1"/>
    <xf numFmtId="173" fontId="0" fillId="0" borderId="57" xfId="0" applyNumberFormat="1" applyBorder="1"/>
    <xf numFmtId="3" fontId="109" fillId="5" borderId="11" xfId="0" applyNumberFormat="1" applyFont="1" applyFill="1" applyBorder="1"/>
    <xf numFmtId="173" fontId="109" fillId="0" borderId="58" xfId="0" applyNumberFormat="1" applyFont="1" applyBorder="1"/>
    <xf numFmtId="3" fontId="109" fillId="5" borderId="14" xfId="0" applyNumberFormat="1" applyFont="1" applyFill="1" applyBorder="1"/>
    <xf numFmtId="173" fontId="109" fillId="0" borderId="5" xfId="0" applyNumberFormat="1" applyFont="1" applyBorder="1"/>
    <xf numFmtId="174" fontId="12" fillId="0" borderId="7" xfId="0" applyNumberFormat="1" applyFont="1" applyBorder="1"/>
    <xf numFmtId="174" fontId="12" fillId="0" borderId="8" xfId="0" applyNumberFormat="1" applyFont="1" applyBorder="1"/>
    <xf numFmtId="174" fontId="12" fillId="0" borderId="6" xfId="0" applyNumberFormat="1" applyFont="1" applyBorder="1"/>
    <xf numFmtId="174" fontId="12" fillId="0" borderId="9" xfId="0" applyNumberFormat="1" applyFont="1" applyBorder="1"/>
    <xf numFmtId="174" fontId="12" fillId="0" borderId="3" xfId="0" applyNumberFormat="1" applyFont="1" applyBorder="1"/>
    <xf numFmtId="174" fontId="12" fillId="0" borderId="73" xfId="0" applyNumberFormat="1" applyFont="1" applyBorder="1"/>
    <xf numFmtId="174" fontId="12" fillId="0" borderId="74" xfId="0" applyNumberFormat="1" applyFont="1" applyBorder="1"/>
    <xf numFmtId="0" fontId="9" fillId="0" borderId="41" xfId="0" applyFont="1" applyBorder="1" applyAlignment="1">
      <alignment horizontal="center" vertical="center" wrapText="1"/>
    </xf>
    <xf numFmtId="0" fontId="103" fillId="82" borderId="41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right"/>
    </xf>
    <xf numFmtId="166" fontId="17" fillId="5" borderId="41" xfId="0" applyNumberFormat="1" applyFont="1" applyFill="1" applyBorder="1"/>
    <xf numFmtId="0" fontId="17" fillId="5" borderId="41" xfId="0" applyFont="1" applyFill="1" applyBorder="1" applyAlignment="1">
      <alignment horizontal="right" wrapText="1"/>
    </xf>
    <xf numFmtId="9" fontId="17" fillId="5" borderId="41" xfId="0" applyNumberFormat="1" applyFont="1" applyFill="1" applyBorder="1" applyAlignment="1">
      <alignment horizontal="center"/>
    </xf>
    <xf numFmtId="0" fontId="11" fillId="5" borderId="41" xfId="0" applyFont="1" applyFill="1" applyBorder="1" applyAlignment="1">
      <alignment horizontal="right" wrapText="1"/>
    </xf>
    <xf numFmtId="41" fontId="117" fillId="5" borderId="41" xfId="0" applyNumberFormat="1" applyFont="1" applyFill="1" applyBorder="1"/>
    <xf numFmtId="3" fontId="9" fillId="5" borderId="66" xfId="0" applyNumberFormat="1" applyFont="1" applyFill="1" applyBorder="1" applyAlignment="1">
      <alignment horizontal="right"/>
    </xf>
    <xf numFmtId="41" fontId="9" fillId="5" borderId="66" xfId="0" applyNumberFormat="1" applyFont="1" applyFill="1" applyBorder="1"/>
    <xf numFmtId="41" fontId="11" fillId="5" borderId="0" xfId="0" applyNumberFormat="1" applyFont="1" applyFill="1" applyAlignment="1">
      <alignment vertical="center"/>
    </xf>
    <xf numFmtId="0" fontId="136" fillId="5" borderId="49" xfId="0" applyFont="1" applyFill="1" applyBorder="1" applyAlignment="1">
      <alignment horizontal="right"/>
    </xf>
    <xf numFmtId="3" fontId="125" fillId="3" borderId="49" xfId="0" applyNumberFormat="1" applyFont="1" applyFill="1" applyBorder="1"/>
    <xf numFmtId="0" fontId="4" fillId="83" borderId="81" xfId="0" applyFont="1" applyFill="1" applyBorder="1" applyAlignment="1">
      <alignment horizontal="center" wrapText="1"/>
    </xf>
    <xf numFmtId="0" fontId="0" fillId="83" borderId="45" xfId="0" applyFill="1" applyBorder="1"/>
    <xf numFmtId="3" fontId="9" fillId="83" borderId="87" xfId="0" applyNumberFormat="1" applyFont="1" applyFill="1" applyBorder="1"/>
    <xf numFmtId="0" fontId="15" fillId="83" borderId="49" xfId="0" applyFont="1" applyFill="1" applyBorder="1"/>
    <xf numFmtId="3" fontId="9" fillId="83" borderId="11" xfId="0" applyNumberFormat="1" applyFont="1" applyFill="1" applyBorder="1"/>
    <xf numFmtId="3" fontId="9" fillId="83" borderId="9" xfId="0" applyNumberFormat="1" applyFont="1" applyFill="1" applyBorder="1"/>
    <xf numFmtId="3" fontId="9" fillId="83" borderId="14" xfId="0" applyNumberFormat="1" applyFont="1" applyFill="1" applyBorder="1"/>
    <xf numFmtId="3" fontId="124" fillId="3" borderId="49" xfId="0" applyNumberFormat="1" applyFont="1" applyFill="1" applyBorder="1"/>
    <xf numFmtId="9" fontId="0" fillId="0" borderId="0" xfId="0" applyNumberFormat="1"/>
    <xf numFmtId="41" fontId="0" fillId="5" borderId="0" xfId="0" applyNumberFormat="1" applyFill="1"/>
    <xf numFmtId="175" fontId="17" fillId="5" borderId="8" xfId="0" applyNumberFormat="1" applyFont="1" applyFill="1" applyBorder="1"/>
    <xf numFmtId="0" fontId="4" fillId="5" borderId="66" xfId="0" applyFont="1" applyFill="1" applyBorder="1" applyAlignment="1">
      <alignment horizontal="center" wrapText="1"/>
    </xf>
    <xf numFmtId="41" fontId="146" fillId="5" borderId="0" xfId="0" applyNumberFormat="1" applyFont="1" applyFill="1"/>
    <xf numFmtId="9" fontId="11" fillId="5" borderId="0" xfId="0" applyNumberFormat="1" applyFont="1" applyFill="1" applyAlignment="1">
      <alignment horizontal="right" wrapText="1"/>
    </xf>
    <xf numFmtId="174" fontId="12" fillId="0" borderId="0" xfId="0" applyNumberFormat="1" applyFont="1"/>
    <xf numFmtId="0" fontId="12" fillId="0" borderId="41" xfId="0" applyFont="1" applyBorder="1"/>
    <xf numFmtId="0" fontId="9" fillId="0" borderId="41" xfId="0" applyFont="1" applyBorder="1"/>
    <xf numFmtId="174" fontId="125" fillId="0" borderId="41" xfId="0" applyNumberFormat="1" applyFont="1" applyBorder="1"/>
    <xf numFmtId="0" fontId="30" fillId="5" borderId="0" xfId="0" applyFont="1" applyFill="1"/>
    <xf numFmtId="0" fontId="120" fillId="5" borderId="0" xfId="0" applyFont="1" applyFill="1"/>
    <xf numFmtId="0" fontId="21" fillId="0" borderId="0" xfId="0" applyFont="1"/>
    <xf numFmtId="3" fontId="121" fillId="5" borderId="0" xfId="0" applyNumberFormat="1" applyFont="1" applyFill="1"/>
    <xf numFmtId="0" fontId="147" fillId="0" borderId="0" xfId="0" applyFont="1"/>
    <xf numFmtId="174" fontId="107" fillId="0" borderId="0" xfId="0" applyNumberFormat="1" applyFont="1"/>
    <xf numFmtId="3" fontId="150" fillId="0" borderId="0" xfId="0" applyNumberFormat="1" applyFont="1"/>
    <xf numFmtId="0" fontId="20" fillId="5" borderId="0" xfId="0" applyFont="1" applyFill="1" applyAlignment="1">
      <alignment horizontal="center"/>
    </xf>
    <xf numFmtId="3" fontId="17" fillId="5" borderId="0" xfId="0" applyNumberFormat="1" applyFont="1" applyFill="1"/>
    <xf numFmtId="0" fontId="119" fillId="5" borderId="0" xfId="0" applyFont="1" applyFill="1"/>
    <xf numFmtId="3" fontId="11" fillId="5" borderId="0" xfId="0" applyNumberFormat="1" applyFont="1" applyFill="1"/>
    <xf numFmtId="3" fontId="126" fillId="0" borderId="3" xfId="0" applyNumberFormat="1" applyFont="1" applyBorder="1"/>
    <xf numFmtId="3" fontId="126" fillId="0" borderId="5" xfId="0" applyNumberFormat="1" applyFont="1" applyBorder="1"/>
    <xf numFmtId="3" fontId="12" fillId="0" borderId="59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0" fontId="129" fillId="0" borderId="12" xfId="472" applyFont="1" applyBorder="1" applyAlignment="1">
      <alignment horizontal="left" vertical="center" wrapText="1"/>
    </xf>
    <xf numFmtId="3" fontId="12" fillId="5" borderId="12" xfId="0" applyNumberFormat="1" applyFont="1" applyFill="1" applyBorder="1" applyAlignment="1">
      <alignment vertical="center"/>
    </xf>
    <xf numFmtId="165" fontId="133" fillId="82" borderId="8" xfId="0" applyNumberFormat="1" applyFont="1" applyFill="1" applyBorder="1"/>
    <xf numFmtId="0" fontId="0" fillId="84" borderId="0" xfId="0" applyFill="1"/>
    <xf numFmtId="3" fontId="126" fillId="0" borderId="58" xfId="0" applyNumberFormat="1" applyFont="1" applyBorder="1"/>
    <xf numFmtId="3" fontId="125" fillId="0" borderId="95" xfId="0" applyNumberFormat="1" applyFont="1" applyBorder="1"/>
    <xf numFmtId="3" fontId="9" fillId="3" borderId="66" xfId="0" applyNumberFormat="1" applyFont="1" applyFill="1" applyBorder="1"/>
    <xf numFmtId="0" fontId="23" fillId="5" borderId="66" xfId="0" applyFont="1" applyFill="1" applyBorder="1" applyAlignment="1">
      <alignment horizontal="center" wrapText="1"/>
    </xf>
    <xf numFmtId="3" fontId="125" fillId="5" borderId="88" xfId="0" applyNumberFormat="1" applyFont="1" applyFill="1" applyBorder="1"/>
    <xf numFmtId="3" fontId="12" fillId="0" borderId="68" xfId="0" applyNumberFormat="1" applyFont="1" applyBorder="1" applyAlignment="1">
      <alignment vertical="center" wrapText="1"/>
    </xf>
    <xf numFmtId="3" fontId="103" fillId="5" borderId="9" xfId="0" applyNumberFormat="1" applyFont="1" applyFill="1" applyBorder="1"/>
    <xf numFmtId="0" fontId="126" fillId="5" borderId="45" xfId="0" applyFont="1" applyFill="1" applyBorder="1"/>
    <xf numFmtId="41" fontId="136" fillId="5" borderId="66" xfId="0" applyNumberFormat="1" applyFont="1" applyFill="1" applyBorder="1" applyAlignment="1">
      <alignment vertical="center"/>
    </xf>
    <xf numFmtId="0" fontId="145" fillId="0" borderId="0" xfId="0" applyFont="1"/>
    <xf numFmtId="0" fontId="148" fillId="5" borderId="0" xfId="0" applyFont="1" applyFill="1" applyAlignment="1">
      <alignment horizontal="center"/>
    </xf>
    <xf numFmtId="166" fontId="17" fillId="5" borderId="0" xfId="0" applyNumberFormat="1" applyFont="1" applyFill="1"/>
    <xf numFmtId="3" fontId="147" fillId="0" borderId="0" xfId="0" applyNumberFormat="1" applyFont="1"/>
    <xf numFmtId="41" fontId="148" fillId="5" borderId="0" xfId="0" applyNumberFormat="1" applyFont="1" applyFill="1"/>
    <xf numFmtId="165" fontId="19" fillId="0" borderId="0" xfId="0" applyNumberFormat="1" applyFont="1" applyAlignment="1">
      <alignment vertical="center"/>
    </xf>
    <xf numFmtId="3" fontId="126" fillId="5" borderId="3" xfId="0" applyNumberFormat="1" applyFont="1" applyFill="1" applyBorder="1"/>
    <xf numFmtId="3" fontId="103" fillId="5" borderId="3" xfId="0" applyNumberFormat="1" applyFont="1" applyFill="1" applyBorder="1"/>
    <xf numFmtId="3" fontId="126" fillId="5" borderId="5" xfId="0" applyNumberFormat="1" applyFont="1" applyFill="1" applyBorder="1"/>
    <xf numFmtId="3" fontId="9" fillId="79" borderId="54" xfId="0" applyNumberFormat="1" applyFont="1" applyFill="1" applyBorder="1"/>
    <xf numFmtId="0" fontId="4" fillId="84" borderId="75" xfId="0" applyFont="1" applyFill="1" applyBorder="1" applyAlignment="1">
      <alignment horizontal="center" wrapText="1"/>
    </xf>
    <xf numFmtId="3" fontId="109" fillId="84" borderId="94" xfId="0" applyNumberFormat="1" applyFont="1" applyFill="1" applyBorder="1"/>
    <xf numFmtId="3" fontId="126" fillId="84" borderId="78" xfId="0" applyNumberFormat="1" applyFont="1" applyFill="1" applyBorder="1"/>
    <xf numFmtId="3" fontId="126" fillId="84" borderId="100" xfId="0" applyNumberFormat="1" applyFont="1" applyFill="1" applyBorder="1"/>
    <xf numFmtId="3" fontId="126" fillId="84" borderId="101" xfId="0" applyNumberFormat="1" applyFont="1" applyFill="1" applyBorder="1"/>
    <xf numFmtId="3" fontId="125" fillId="3" borderId="75" xfId="0" applyNumberFormat="1" applyFont="1" applyFill="1" applyBorder="1"/>
    <xf numFmtId="0" fontId="4" fillId="5" borderId="99" xfId="0" applyFont="1" applyFill="1" applyBorder="1" applyAlignment="1">
      <alignment horizontal="center" wrapText="1"/>
    </xf>
    <xf numFmtId="3" fontId="125" fillId="0" borderId="98" xfId="0" applyNumberFormat="1" applyFont="1" applyBorder="1"/>
    <xf numFmtId="3" fontId="126" fillId="0" borderId="61" xfId="0" applyNumberFormat="1" applyFont="1" applyBorder="1"/>
    <xf numFmtId="3" fontId="126" fillId="0" borderId="10" xfId="0" applyNumberFormat="1" applyFont="1" applyBorder="1"/>
    <xf numFmtId="3" fontId="126" fillId="0" borderId="17" xfId="0" applyNumberFormat="1" applyFont="1" applyBorder="1"/>
    <xf numFmtId="3" fontId="9" fillId="3" borderId="99" xfId="0" applyNumberFormat="1" applyFont="1" applyFill="1" applyBorder="1"/>
    <xf numFmtId="0" fontId="4" fillId="84" borderId="102" xfId="0" applyFont="1" applyFill="1" applyBorder="1" applyAlignment="1">
      <alignment horizontal="center" wrapText="1"/>
    </xf>
    <xf numFmtId="0" fontId="0" fillId="84" borderId="103" xfId="0" applyFill="1" applyBorder="1"/>
    <xf numFmtId="3" fontId="109" fillId="84" borderId="54" xfId="0" applyNumberFormat="1" applyFont="1" applyFill="1" applyBorder="1"/>
    <xf numFmtId="3" fontId="150" fillId="84" borderId="103" xfId="0" applyNumberFormat="1" applyFont="1" applyFill="1" applyBorder="1"/>
    <xf numFmtId="3" fontId="125" fillId="84" borderId="104" xfId="0" applyNumberFormat="1" applyFont="1" applyFill="1" applyBorder="1"/>
    <xf numFmtId="3" fontId="125" fillId="84" borderId="105" xfId="0" applyNumberFormat="1" applyFont="1" applyFill="1" applyBorder="1"/>
    <xf numFmtId="3" fontId="125" fillId="84" borderId="106" xfId="0" applyNumberFormat="1" applyFont="1" applyFill="1" applyBorder="1"/>
    <xf numFmtId="3" fontId="125" fillId="3" borderId="107" xfId="0" applyNumberFormat="1" applyFont="1" applyFill="1" applyBorder="1"/>
    <xf numFmtId="0" fontId="4" fillId="5" borderId="75" xfId="0" applyFont="1" applyFill="1" applyBorder="1" applyAlignment="1">
      <alignment horizontal="center" wrapText="1"/>
    </xf>
    <xf numFmtId="3" fontId="125" fillId="3" borderId="81" xfId="0" applyNumberFormat="1" applyFont="1" applyFill="1" applyBorder="1"/>
    <xf numFmtId="0" fontId="4" fillId="79" borderId="102" xfId="0" applyFont="1" applyFill="1" applyBorder="1" applyAlignment="1">
      <alignment horizontal="center" wrapText="1"/>
    </xf>
    <xf numFmtId="0" fontId="0" fillId="79" borderId="108" xfId="0" applyFill="1" applyBorder="1"/>
    <xf numFmtId="0" fontId="15" fillId="79" borderId="109" xfId="0" applyFont="1" applyFill="1" applyBorder="1"/>
    <xf numFmtId="3" fontId="9" fillId="79" borderId="104" xfId="0" applyNumberFormat="1" applyFont="1" applyFill="1" applyBorder="1"/>
    <xf numFmtId="3" fontId="9" fillId="79" borderId="105" xfId="0" applyNumberFormat="1" applyFont="1" applyFill="1" applyBorder="1"/>
    <xf numFmtId="3" fontId="9" fillId="79" borderId="106" xfId="0" applyNumberFormat="1" applyFont="1" applyFill="1" applyBorder="1"/>
    <xf numFmtId="3" fontId="125" fillId="79" borderId="107" xfId="0" applyNumberFormat="1" applyFont="1" applyFill="1" applyBorder="1"/>
    <xf numFmtId="3" fontId="138" fillId="5" borderId="94" xfId="0" applyNumberFormat="1" applyFont="1" applyFill="1" applyBorder="1"/>
    <xf numFmtId="0" fontId="158" fillId="5" borderId="0" xfId="0" applyFont="1" applyFill="1"/>
    <xf numFmtId="3" fontId="138" fillId="5" borderId="59" xfId="0" applyNumberFormat="1" applyFont="1" applyFill="1" applyBorder="1"/>
    <xf numFmtId="3" fontId="138" fillId="5" borderId="12" xfId="0" applyNumberFormat="1" applyFont="1" applyFill="1" applyBorder="1"/>
    <xf numFmtId="3" fontId="138" fillId="5" borderId="68" xfId="0" applyNumberFormat="1" applyFont="1" applyFill="1" applyBorder="1"/>
    <xf numFmtId="0" fontId="4" fillId="80" borderId="97" xfId="0" applyFont="1" applyFill="1" applyBorder="1" applyAlignment="1">
      <alignment horizontal="center" wrapText="1"/>
    </xf>
    <xf numFmtId="3" fontId="109" fillId="5" borderId="47" xfId="0" applyNumberFormat="1" applyFont="1" applyFill="1" applyBorder="1"/>
    <xf numFmtId="3" fontId="12" fillId="5" borderId="78" xfId="0" applyNumberFormat="1" applyFont="1" applyFill="1" applyBorder="1"/>
    <xf numFmtId="3" fontId="12" fillId="5" borderId="100" xfId="0" applyNumberFormat="1" applyFont="1" applyFill="1" applyBorder="1"/>
    <xf numFmtId="3" fontId="12" fillId="5" borderId="101" xfId="0" applyNumberFormat="1" applyFont="1" applyFill="1" applyBorder="1"/>
    <xf numFmtId="3" fontId="125" fillId="3" borderId="97" xfId="0" applyNumberFormat="1" applyFont="1" applyFill="1" applyBorder="1"/>
    <xf numFmtId="0" fontId="111" fillId="0" borderId="111" xfId="0" applyFont="1" applyBorder="1" applyAlignment="1">
      <alignment horizontal="center"/>
    </xf>
    <xf numFmtId="0" fontId="109" fillId="0" borderId="112" xfId="0" applyFont="1" applyBorder="1" applyAlignment="1">
      <alignment horizontal="center"/>
    </xf>
    <xf numFmtId="3" fontId="109" fillId="5" borderId="113" xfId="0" applyNumberFormat="1" applyFont="1" applyFill="1" applyBorder="1"/>
    <xf numFmtId="173" fontId="156" fillId="0" borderId="90" xfId="0" applyNumberFormat="1" applyFont="1" applyBorder="1"/>
    <xf numFmtId="0" fontId="0" fillId="0" borderId="114" xfId="0" applyBorder="1"/>
    <xf numFmtId="0" fontId="157" fillId="0" borderId="112" xfId="0" applyFont="1" applyBorder="1"/>
    <xf numFmtId="3" fontId="109" fillId="5" borderId="115" xfId="0" applyNumberFormat="1" applyFont="1" applyFill="1" applyBorder="1"/>
    <xf numFmtId="173" fontId="156" fillId="0" borderId="116" xfId="0" applyNumberFormat="1" applyFont="1" applyBorder="1"/>
    <xf numFmtId="3" fontId="109" fillId="5" borderId="117" xfId="0" applyNumberFormat="1" applyFont="1" applyFill="1" applyBorder="1"/>
    <xf numFmtId="173" fontId="156" fillId="0" borderId="118" xfId="0" applyNumberFormat="1" applyFont="1" applyBorder="1"/>
    <xf numFmtId="3" fontId="109" fillId="5" borderId="119" xfId="0" applyNumberFormat="1" applyFont="1" applyFill="1" applyBorder="1"/>
    <xf numFmtId="173" fontId="156" fillId="0" borderId="120" xfId="0" applyNumberFormat="1" applyFont="1" applyBorder="1"/>
    <xf numFmtId="3" fontId="125" fillId="3" borderId="121" xfId="0" applyNumberFormat="1" applyFont="1" applyFill="1" applyBorder="1"/>
    <xf numFmtId="173" fontId="156" fillId="3" borderId="122" xfId="0" applyNumberFormat="1" applyFont="1" applyFill="1" applyBorder="1"/>
    <xf numFmtId="0" fontId="109" fillId="0" borderId="76" xfId="0" applyFont="1" applyBorder="1" applyAlignment="1">
      <alignment horizontal="center"/>
    </xf>
    <xf numFmtId="173" fontId="109" fillId="0" borderId="124" xfId="0" applyNumberFormat="1" applyFont="1" applyBorder="1"/>
    <xf numFmtId="173" fontId="0" fillId="0" borderId="125" xfId="0" applyNumberFormat="1" applyBorder="1"/>
    <xf numFmtId="173" fontId="109" fillId="0" borderId="59" xfId="0" applyNumberFormat="1" applyFont="1" applyBorder="1"/>
    <xf numFmtId="173" fontId="109" fillId="0" borderId="12" xfId="0" applyNumberFormat="1" applyFont="1" applyBorder="1"/>
    <xf numFmtId="173" fontId="109" fillId="5" borderId="12" xfId="0" applyNumberFormat="1" applyFont="1" applyFill="1" applyBorder="1"/>
    <xf numFmtId="173" fontId="109" fillId="0" borderId="68" xfId="0" applyNumberFormat="1" applyFont="1" applyBorder="1"/>
    <xf numFmtId="173" fontId="109" fillId="3" borderId="126" xfId="0" applyNumberFormat="1" applyFont="1" applyFill="1" applyBorder="1"/>
    <xf numFmtId="173" fontId="0" fillId="0" borderId="111" xfId="0" applyNumberFormat="1" applyBorder="1"/>
    <xf numFmtId="3" fontId="125" fillId="5" borderId="115" xfId="0" applyNumberFormat="1" applyFont="1" applyFill="1" applyBorder="1"/>
    <xf numFmtId="3" fontId="125" fillId="5" borderId="117" xfId="0" applyNumberFormat="1" applyFont="1" applyFill="1" applyBorder="1"/>
    <xf numFmtId="3" fontId="125" fillId="5" borderId="119" xfId="0" applyNumberFormat="1" applyFont="1" applyFill="1" applyBorder="1"/>
    <xf numFmtId="0" fontId="4" fillId="80" borderId="83" xfId="0" applyFont="1" applyFill="1" applyBorder="1" applyAlignment="1">
      <alignment horizontal="center" vertical="center" wrapText="1"/>
    </xf>
    <xf numFmtId="0" fontId="0" fillId="80" borderId="123" xfId="0" applyFill="1" applyBorder="1" applyAlignment="1">
      <alignment vertical="center"/>
    </xf>
    <xf numFmtId="0" fontId="30" fillId="5" borderId="0" xfId="0" applyFont="1" applyFill="1"/>
    <xf numFmtId="0" fontId="0" fillId="5" borderId="0" xfId="0" applyFill="1"/>
    <xf numFmtId="0" fontId="17" fillId="5" borderId="4" xfId="0" applyFont="1" applyFill="1" applyBorder="1" applyAlignment="1">
      <alignment horizontal="right"/>
    </xf>
    <xf numFmtId="0" fontId="0" fillId="0" borderId="14" xfId="0" applyBorder="1"/>
    <xf numFmtId="0" fontId="0" fillId="0" borderId="5" xfId="0" applyBorder="1"/>
    <xf numFmtId="0" fontId="17" fillId="5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1" xfId="0" applyFont="1" applyBorder="1" applyAlignment="1">
      <alignment horizontal="right"/>
    </xf>
    <xf numFmtId="3" fontId="12" fillId="5" borderId="56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9" fillId="80" borderId="66" xfId="0" applyFont="1" applyFill="1" applyBorder="1" applyAlignment="1">
      <alignment horizontal="center"/>
    </xf>
    <xf numFmtId="0" fontId="9" fillId="80" borderId="110" xfId="0" applyFont="1" applyFill="1" applyBorder="1" applyAlignment="1">
      <alignment horizontal="center"/>
    </xf>
    <xf numFmtId="0" fontId="0" fillId="0" borderId="110" xfId="0" applyBorder="1"/>
    <xf numFmtId="0" fontId="31" fillId="80" borderId="83" xfId="0" applyFont="1" applyFill="1" applyBorder="1" applyAlignment="1">
      <alignment horizontal="center" vertical="center" wrapText="1"/>
    </xf>
    <xf numFmtId="0" fontId="155" fillId="80" borderId="84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0" fillId="0" borderId="3" xfId="0" applyBorder="1"/>
    <xf numFmtId="0" fontId="17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17" fillId="5" borderId="41" xfId="0" applyNumberFormat="1" applyFont="1" applyFill="1" applyBorder="1" applyAlignment="1">
      <alignment horizontal="right" wrapText="1"/>
    </xf>
    <xf numFmtId="0" fontId="17" fillId="0" borderId="41" xfId="0" applyFont="1" applyBorder="1" applyAlignment="1">
      <alignment horizontal="right" wrapText="1"/>
    </xf>
    <xf numFmtId="0" fontId="17" fillId="0" borderId="41" xfId="0" applyFont="1" applyBorder="1"/>
    <xf numFmtId="0" fontId="17" fillId="0" borderId="41" xfId="0" applyFont="1" applyBorder="1" applyAlignment="1">
      <alignment wrapText="1"/>
    </xf>
    <xf numFmtId="3" fontId="119" fillId="5" borderId="41" xfId="0" applyNumberFormat="1" applyFont="1" applyFill="1" applyBorder="1"/>
    <xf numFmtId="0" fontId="119" fillId="5" borderId="41" xfId="0" applyFont="1" applyFill="1" applyBorder="1"/>
    <xf numFmtId="0" fontId="17" fillId="5" borderId="2" xfId="0" applyFont="1" applyFill="1" applyBorder="1" applyAlignment="1">
      <alignment horizontal="right"/>
    </xf>
    <xf numFmtId="0" fontId="0" fillId="0" borderId="9" xfId="0" applyBorder="1"/>
    <xf numFmtId="0" fontId="133" fillId="5" borderId="0" xfId="0" applyFont="1" applyFill="1" applyAlignment="1">
      <alignment wrapText="1"/>
    </xf>
    <xf numFmtId="0" fontId="133" fillId="0" borderId="0" xfId="0" applyFont="1" applyAlignment="1">
      <alignment wrapText="1"/>
    </xf>
    <xf numFmtId="0" fontId="11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41" xfId="0" applyBorder="1"/>
    <xf numFmtId="0" fontId="11" fillId="5" borderId="41" xfId="0" applyFont="1" applyFill="1" applyBorder="1" applyAlignment="1">
      <alignment horizontal="center" wrapText="1"/>
    </xf>
    <xf numFmtId="0" fontId="107" fillId="0" borderId="41" xfId="0" applyFont="1" applyBorder="1"/>
    <xf numFmtId="0" fontId="133" fillId="5" borderId="0" xfId="0" applyFont="1" applyFill="1" applyAlignment="1">
      <alignment horizontal="right" wrapText="1"/>
    </xf>
    <xf numFmtId="0" fontId="133" fillId="0" borderId="0" xfId="0" applyFont="1" applyAlignment="1">
      <alignment horizontal="right" wrapText="1"/>
    </xf>
    <xf numFmtId="3" fontId="17" fillId="5" borderId="44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42" xfId="0" applyBorder="1"/>
    <xf numFmtId="0" fontId="17" fillId="5" borderId="1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17" fillId="5" borderId="41" xfId="0" applyNumberFormat="1" applyFont="1" applyFill="1" applyBorder="1"/>
    <xf numFmtId="0" fontId="17" fillId="5" borderId="41" xfId="0" applyFont="1" applyFill="1" applyBorder="1"/>
    <xf numFmtId="0" fontId="4" fillId="80" borderId="80" xfId="0" applyFont="1" applyFill="1" applyBorder="1" applyAlignment="1">
      <alignment horizontal="center" wrapText="1"/>
    </xf>
    <xf numFmtId="0" fontId="0" fillId="80" borderId="80" xfId="0" applyFill="1" applyBorder="1"/>
    <xf numFmtId="0" fontId="0" fillId="0" borderId="0" xfId="0"/>
    <xf numFmtId="0" fontId="11" fillId="5" borderId="83" xfId="0" applyFont="1" applyFill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1" fillId="0" borderId="84" xfId="0" applyFont="1" applyBorder="1" applyAlignment="1">
      <alignment horizontal="center"/>
    </xf>
    <xf numFmtId="0" fontId="11" fillId="0" borderId="96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11" fillId="0" borderId="83" xfId="0" applyFont="1" applyBorder="1" applyAlignment="1">
      <alignment horizontal="center"/>
    </xf>
    <xf numFmtId="0" fontId="9" fillId="80" borderId="46" xfId="0" applyFont="1" applyFill="1" applyBorder="1" applyAlignment="1">
      <alignment horizontal="center"/>
    </xf>
    <xf numFmtId="0" fontId="9" fillId="80" borderId="47" xfId="0" applyFont="1" applyFill="1" applyBorder="1" applyAlignment="1">
      <alignment horizontal="center"/>
    </xf>
    <xf numFmtId="0" fontId="9" fillId="80" borderId="48" xfId="0" applyFont="1" applyFill="1" applyBorder="1" applyAlignment="1">
      <alignment horizontal="center"/>
    </xf>
    <xf numFmtId="3" fontId="17" fillId="5" borderId="60" xfId="0" applyNumberFormat="1" applyFont="1" applyFill="1" applyBorder="1" applyAlignment="1">
      <alignment horizontal="right"/>
    </xf>
    <xf numFmtId="0" fontId="0" fillId="0" borderId="58" xfId="0" applyBorder="1"/>
    <xf numFmtId="0" fontId="110" fillId="5" borderId="0" xfId="0" applyFont="1" applyFill="1" applyAlignment="1">
      <alignment horizontal="center"/>
    </xf>
    <xf numFmtId="0" fontId="135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127" fillId="0" borderId="0" xfId="0" applyFont="1" applyAlignment="1">
      <alignment horizontal="center" wrapText="1"/>
    </xf>
    <xf numFmtId="0" fontId="1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4" fillId="5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10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7" fillId="0" borderId="75" xfId="0" applyFont="1" applyBorder="1" applyAlignment="1">
      <alignment horizontal="center"/>
    </xf>
    <xf numFmtId="0" fontId="17" fillId="0" borderId="97" xfId="0" applyFont="1" applyBorder="1" applyAlignment="1">
      <alignment horizontal="center"/>
    </xf>
    <xf numFmtId="0" fontId="17" fillId="0" borderId="77" xfId="0" applyFont="1" applyBorder="1" applyAlignment="1">
      <alignment horizontal="center"/>
    </xf>
    <xf numFmtId="0" fontId="105" fillId="0" borderId="0" xfId="0" applyFont="1" applyAlignment="1">
      <alignment horizontal="right" wrapText="1"/>
    </xf>
    <xf numFmtId="0" fontId="106" fillId="0" borderId="0" xfId="0" applyFont="1" applyAlignment="1">
      <alignment horizontal="right" wrapText="1"/>
    </xf>
    <xf numFmtId="0" fontId="110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54" fillId="0" borderId="0" xfId="0" applyFont="1" applyAlignment="1">
      <alignment horizontal="left" wrapText="1"/>
    </xf>
    <xf numFmtId="3" fontId="110" fillId="0" borderId="0" xfId="0" applyNumberFormat="1" applyFont="1"/>
    <xf numFmtId="0" fontId="14" fillId="0" borderId="0" xfId="0" applyFont="1"/>
  </cellXfs>
  <cellStyles count="1025">
    <cellStyle name=" 1" xfId="879" xr:uid="{00000000-0005-0000-0000-000000000000}"/>
    <cellStyle name="0.0" xfId="9" xr:uid="{00000000-0005-0000-0000-000001000000}"/>
    <cellStyle name="1. izcēlums" xfId="880" xr:uid="{00000000-0005-0000-0000-000002000000}"/>
    <cellStyle name="2. izcēlums 2" xfId="881" xr:uid="{00000000-0005-0000-0000-000003000000}"/>
    <cellStyle name="20% - Accent1 2" xfId="10" xr:uid="{00000000-0005-0000-0000-000004000000}"/>
    <cellStyle name="20% - Accent1 2 2" xfId="11" xr:uid="{00000000-0005-0000-0000-000005000000}"/>
    <cellStyle name="20% - Accent1 2 3" xfId="12" xr:uid="{00000000-0005-0000-0000-000006000000}"/>
    <cellStyle name="20% - Accent2 2" xfId="13" xr:uid="{00000000-0005-0000-0000-000007000000}"/>
    <cellStyle name="20% - Accent2 2 2" xfId="14" xr:uid="{00000000-0005-0000-0000-000008000000}"/>
    <cellStyle name="20% - Accent2 2 3" xfId="15" xr:uid="{00000000-0005-0000-0000-000009000000}"/>
    <cellStyle name="20% - Accent3 2" xfId="16" xr:uid="{00000000-0005-0000-0000-00000A000000}"/>
    <cellStyle name="20% - Accent3 2 2" xfId="17" xr:uid="{00000000-0005-0000-0000-00000B000000}"/>
    <cellStyle name="20% - Accent3 2 3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5 2" xfId="22" xr:uid="{00000000-0005-0000-0000-000010000000}"/>
    <cellStyle name="20% - Accent5 2 2" xfId="23" xr:uid="{00000000-0005-0000-0000-000011000000}"/>
    <cellStyle name="20% - Accent5 2 3" xfId="24" xr:uid="{00000000-0005-0000-0000-000012000000}"/>
    <cellStyle name="20% - Accent6 2" xfId="25" xr:uid="{00000000-0005-0000-0000-000013000000}"/>
    <cellStyle name="20% - Accent6 2 2" xfId="26" xr:uid="{00000000-0005-0000-0000-000014000000}"/>
    <cellStyle name="20% - Accent6 2 3" xfId="27" xr:uid="{00000000-0005-0000-0000-000015000000}"/>
    <cellStyle name="20% no 1. izcēluma" xfId="882" xr:uid="{00000000-0005-0000-0000-000016000000}"/>
    <cellStyle name="20% no 2. izcēluma" xfId="883" xr:uid="{00000000-0005-0000-0000-000017000000}"/>
    <cellStyle name="20% no 3. izcēluma" xfId="884" xr:uid="{00000000-0005-0000-0000-000018000000}"/>
    <cellStyle name="20% no 4. izcēluma" xfId="885" xr:uid="{00000000-0005-0000-0000-000019000000}"/>
    <cellStyle name="20% no 5. izcēluma" xfId="886" xr:uid="{00000000-0005-0000-0000-00001A000000}"/>
    <cellStyle name="20% no 6. izcēluma" xfId="887" xr:uid="{00000000-0005-0000-0000-00001B000000}"/>
    <cellStyle name="3. izcēlums  2" xfId="888" xr:uid="{00000000-0005-0000-0000-00001C000000}"/>
    <cellStyle name="4. izcēlums 2" xfId="889" xr:uid="{00000000-0005-0000-0000-00001D000000}"/>
    <cellStyle name="40% - Accent1 2" xfId="28" xr:uid="{00000000-0005-0000-0000-00001E000000}"/>
    <cellStyle name="40% - Accent1 2 2" xfId="29" xr:uid="{00000000-0005-0000-0000-00001F000000}"/>
    <cellStyle name="40% - Accent1 2 3" xfId="30" xr:uid="{00000000-0005-0000-0000-000020000000}"/>
    <cellStyle name="40% - Accent2 2" xfId="31" xr:uid="{00000000-0005-0000-0000-000021000000}"/>
    <cellStyle name="40% - Accent2 2 2" xfId="32" xr:uid="{00000000-0005-0000-0000-000022000000}"/>
    <cellStyle name="40% - Accent2 2 3" xfId="33" xr:uid="{00000000-0005-0000-0000-000023000000}"/>
    <cellStyle name="40% - Accent3 2" xfId="34" xr:uid="{00000000-0005-0000-0000-000024000000}"/>
    <cellStyle name="40% - Accent3 2 2" xfId="35" xr:uid="{00000000-0005-0000-0000-000025000000}"/>
    <cellStyle name="40% - Accent3 2 3" xfId="36" xr:uid="{00000000-0005-0000-0000-000026000000}"/>
    <cellStyle name="40% - Accent4 2" xfId="37" xr:uid="{00000000-0005-0000-0000-000027000000}"/>
    <cellStyle name="40% - Accent4 2 2" xfId="38" xr:uid="{00000000-0005-0000-0000-000028000000}"/>
    <cellStyle name="40% - Accent4 2 3" xfId="39" xr:uid="{00000000-0005-0000-0000-000029000000}"/>
    <cellStyle name="40% - Accent5 2" xfId="40" xr:uid="{00000000-0005-0000-0000-00002A000000}"/>
    <cellStyle name="40% - Accent5 2 2" xfId="41" xr:uid="{00000000-0005-0000-0000-00002B000000}"/>
    <cellStyle name="40% - Accent5 2 3" xfId="42" xr:uid="{00000000-0005-0000-0000-00002C000000}"/>
    <cellStyle name="40% - Accent6 2" xfId="43" xr:uid="{00000000-0005-0000-0000-00002D000000}"/>
    <cellStyle name="40% - Accent6 2 2" xfId="44" xr:uid="{00000000-0005-0000-0000-00002E000000}"/>
    <cellStyle name="40% - Accent6 2 3" xfId="45" xr:uid="{00000000-0005-0000-0000-00002F000000}"/>
    <cellStyle name="40% no 1. izcēluma" xfId="890" xr:uid="{00000000-0005-0000-0000-000030000000}"/>
    <cellStyle name="40% no 2. izcēluma" xfId="891" xr:uid="{00000000-0005-0000-0000-000031000000}"/>
    <cellStyle name="40% no 3. izcēluma" xfId="892" xr:uid="{00000000-0005-0000-0000-000032000000}"/>
    <cellStyle name="40% no 4. izcēluma" xfId="893" xr:uid="{00000000-0005-0000-0000-000033000000}"/>
    <cellStyle name="40% no 5. izcēluma" xfId="894" xr:uid="{00000000-0005-0000-0000-000034000000}"/>
    <cellStyle name="40% no 6. izcēluma" xfId="895" xr:uid="{00000000-0005-0000-0000-000035000000}"/>
    <cellStyle name="5. izcēlums 2" xfId="896" xr:uid="{00000000-0005-0000-0000-000036000000}"/>
    <cellStyle name="6. izcēlums 2" xfId="897" xr:uid="{00000000-0005-0000-0000-000037000000}"/>
    <cellStyle name="60% - Accent1 2" xfId="46" xr:uid="{00000000-0005-0000-0000-000038000000}"/>
    <cellStyle name="60% - Accent1 2 2" xfId="47" xr:uid="{00000000-0005-0000-0000-000039000000}"/>
    <cellStyle name="60% - Accent1 2 3" xfId="48" xr:uid="{00000000-0005-0000-0000-00003A000000}"/>
    <cellStyle name="60% - Accent2 2" xfId="49" xr:uid="{00000000-0005-0000-0000-00003B000000}"/>
    <cellStyle name="60% - Accent2 2 2" xfId="50" xr:uid="{00000000-0005-0000-0000-00003C000000}"/>
    <cellStyle name="60% - Accent2 2 3" xfId="51" xr:uid="{00000000-0005-0000-0000-00003D000000}"/>
    <cellStyle name="60% - Accent3 2" xfId="52" xr:uid="{00000000-0005-0000-0000-00003E000000}"/>
    <cellStyle name="60% - Accent3 2 2" xfId="53" xr:uid="{00000000-0005-0000-0000-00003F000000}"/>
    <cellStyle name="60% - Accent3 2 3" xfId="54" xr:uid="{00000000-0005-0000-0000-000040000000}"/>
    <cellStyle name="60% - Accent4 2" xfId="55" xr:uid="{00000000-0005-0000-0000-000041000000}"/>
    <cellStyle name="60% - Accent4 2 2" xfId="56" xr:uid="{00000000-0005-0000-0000-000042000000}"/>
    <cellStyle name="60% - Accent4 2 3" xfId="57" xr:uid="{00000000-0005-0000-0000-000043000000}"/>
    <cellStyle name="60% - Accent5 2" xfId="58" xr:uid="{00000000-0005-0000-0000-000044000000}"/>
    <cellStyle name="60% - Accent5 2 2" xfId="59" xr:uid="{00000000-0005-0000-0000-000045000000}"/>
    <cellStyle name="60% - Accent5 2 3" xfId="60" xr:uid="{00000000-0005-0000-0000-000046000000}"/>
    <cellStyle name="60% - Accent6 2" xfId="61" xr:uid="{00000000-0005-0000-0000-000047000000}"/>
    <cellStyle name="60% - Accent6 2 2" xfId="62" xr:uid="{00000000-0005-0000-0000-000048000000}"/>
    <cellStyle name="60% - Accent6 2 3" xfId="63" xr:uid="{00000000-0005-0000-0000-000049000000}"/>
    <cellStyle name="60% no 1. izcēluma" xfId="898" xr:uid="{00000000-0005-0000-0000-00004A000000}"/>
    <cellStyle name="60% no 2. izcēluma" xfId="899" xr:uid="{00000000-0005-0000-0000-00004B000000}"/>
    <cellStyle name="60% no 3. izcēluma" xfId="900" xr:uid="{00000000-0005-0000-0000-00004C000000}"/>
    <cellStyle name="60% no 4. izcēluma" xfId="901" xr:uid="{00000000-0005-0000-0000-00004D000000}"/>
    <cellStyle name="60% no 5. izcēluma" xfId="902" xr:uid="{00000000-0005-0000-0000-00004E000000}"/>
    <cellStyle name="60% no 6. izcēluma" xfId="903" xr:uid="{00000000-0005-0000-0000-00004F000000}"/>
    <cellStyle name="Accent1 - 20%" xfId="64" xr:uid="{00000000-0005-0000-0000-000050000000}"/>
    <cellStyle name="Accent1 - 20% 2" xfId="65" xr:uid="{00000000-0005-0000-0000-000051000000}"/>
    <cellStyle name="Accent1 - 40%" xfId="66" xr:uid="{00000000-0005-0000-0000-000052000000}"/>
    <cellStyle name="Accent1 - 40% 2" xfId="67" xr:uid="{00000000-0005-0000-0000-000053000000}"/>
    <cellStyle name="Accent1 - 60%" xfId="68" xr:uid="{00000000-0005-0000-0000-000054000000}"/>
    <cellStyle name="Accent1 - 60% 2" xfId="69" xr:uid="{00000000-0005-0000-0000-000055000000}"/>
    <cellStyle name="Accent1 10" xfId="70" xr:uid="{00000000-0005-0000-0000-000056000000}"/>
    <cellStyle name="Accent1 11" xfId="71" xr:uid="{00000000-0005-0000-0000-000057000000}"/>
    <cellStyle name="Accent1 12" xfId="72" xr:uid="{00000000-0005-0000-0000-000058000000}"/>
    <cellStyle name="Accent1 13" xfId="73" xr:uid="{00000000-0005-0000-0000-000059000000}"/>
    <cellStyle name="Accent1 14" xfId="74" xr:uid="{00000000-0005-0000-0000-00005A000000}"/>
    <cellStyle name="Accent1 15" xfId="75" xr:uid="{00000000-0005-0000-0000-00005B000000}"/>
    <cellStyle name="Accent1 16" xfId="76" xr:uid="{00000000-0005-0000-0000-00005C000000}"/>
    <cellStyle name="Accent1 17" xfId="77" xr:uid="{00000000-0005-0000-0000-00005D000000}"/>
    <cellStyle name="Accent1 18" xfId="78" xr:uid="{00000000-0005-0000-0000-00005E000000}"/>
    <cellStyle name="Accent1 19" xfId="79" xr:uid="{00000000-0005-0000-0000-00005F000000}"/>
    <cellStyle name="Accent1 2" xfId="80" xr:uid="{00000000-0005-0000-0000-000060000000}"/>
    <cellStyle name="Accent1 20" xfId="81" xr:uid="{00000000-0005-0000-0000-000061000000}"/>
    <cellStyle name="Accent1 21" xfId="82" xr:uid="{00000000-0005-0000-0000-000062000000}"/>
    <cellStyle name="Accent1 22" xfId="83" xr:uid="{00000000-0005-0000-0000-000063000000}"/>
    <cellStyle name="Accent1 23" xfId="84" xr:uid="{00000000-0005-0000-0000-000064000000}"/>
    <cellStyle name="Accent1 24" xfId="85" xr:uid="{00000000-0005-0000-0000-000065000000}"/>
    <cellStyle name="Accent1 25" xfId="86" xr:uid="{00000000-0005-0000-0000-000066000000}"/>
    <cellStyle name="Accent1 26" xfId="87" xr:uid="{00000000-0005-0000-0000-000067000000}"/>
    <cellStyle name="Accent1 27" xfId="88" xr:uid="{00000000-0005-0000-0000-000068000000}"/>
    <cellStyle name="Accent1 28" xfId="89" xr:uid="{00000000-0005-0000-0000-000069000000}"/>
    <cellStyle name="Accent1 29" xfId="90" xr:uid="{00000000-0005-0000-0000-00006A000000}"/>
    <cellStyle name="Accent1 3" xfId="91" xr:uid="{00000000-0005-0000-0000-00006B000000}"/>
    <cellStyle name="Accent1 30" xfId="92" xr:uid="{00000000-0005-0000-0000-00006C000000}"/>
    <cellStyle name="Accent1 31" xfId="93" xr:uid="{00000000-0005-0000-0000-00006D000000}"/>
    <cellStyle name="Accent1 32" xfId="94" xr:uid="{00000000-0005-0000-0000-00006E000000}"/>
    <cellStyle name="Accent1 33" xfId="95" xr:uid="{00000000-0005-0000-0000-00006F000000}"/>
    <cellStyle name="Accent1 34" xfId="96" xr:uid="{00000000-0005-0000-0000-000070000000}"/>
    <cellStyle name="Accent1 35" xfId="97" xr:uid="{00000000-0005-0000-0000-000071000000}"/>
    <cellStyle name="Accent1 36" xfId="98" xr:uid="{00000000-0005-0000-0000-000072000000}"/>
    <cellStyle name="Accent1 37" xfId="99" xr:uid="{00000000-0005-0000-0000-000073000000}"/>
    <cellStyle name="Accent1 38" xfId="100" xr:uid="{00000000-0005-0000-0000-000074000000}"/>
    <cellStyle name="Accent1 39" xfId="101" xr:uid="{00000000-0005-0000-0000-000075000000}"/>
    <cellStyle name="Accent1 4" xfId="102" xr:uid="{00000000-0005-0000-0000-000076000000}"/>
    <cellStyle name="Accent1 40" xfId="103" xr:uid="{00000000-0005-0000-0000-000077000000}"/>
    <cellStyle name="Accent1 41" xfId="104" xr:uid="{00000000-0005-0000-0000-000078000000}"/>
    <cellStyle name="Accent1 42" xfId="105" xr:uid="{00000000-0005-0000-0000-000079000000}"/>
    <cellStyle name="Accent1 43" xfId="106" xr:uid="{00000000-0005-0000-0000-00007A000000}"/>
    <cellStyle name="Accent1 44" xfId="107" xr:uid="{00000000-0005-0000-0000-00007B000000}"/>
    <cellStyle name="Accent1 45" xfId="108" xr:uid="{00000000-0005-0000-0000-00007C000000}"/>
    <cellStyle name="Accent1 46" xfId="109" xr:uid="{00000000-0005-0000-0000-00007D000000}"/>
    <cellStyle name="Accent1 47" xfId="971" xr:uid="{C714A895-F833-43E4-9EAD-295D579E6D89}"/>
    <cellStyle name="Accent1 48" xfId="1015" xr:uid="{1AFAF4FE-F068-4A84-BE64-0103DDD0C3FC}"/>
    <cellStyle name="Accent1 5" xfId="110" xr:uid="{00000000-0005-0000-0000-00007E000000}"/>
    <cellStyle name="Accent1 6" xfId="111" xr:uid="{00000000-0005-0000-0000-00007F000000}"/>
    <cellStyle name="Accent1 7" xfId="112" xr:uid="{00000000-0005-0000-0000-000080000000}"/>
    <cellStyle name="Accent1 8" xfId="113" xr:uid="{00000000-0005-0000-0000-000081000000}"/>
    <cellStyle name="Accent1 9" xfId="114" xr:uid="{00000000-0005-0000-0000-000082000000}"/>
    <cellStyle name="Accent2 - 20%" xfId="115" xr:uid="{00000000-0005-0000-0000-000083000000}"/>
    <cellStyle name="Accent2 - 20% 2" xfId="116" xr:uid="{00000000-0005-0000-0000-000084000000}"/>
    <cellStyle name="Accent2 - 40%" xfId="117" xr:uid="{00000000-0005-0000-0000-000085000000}"/>
    <cellStyle name="Accent2 - 40% 2" xfId="118" xr:uid="{00000000-0005-0000-0000-000086000000}"/>
    <cellStyle name="Accent2 - 60%" xfId="119" xr:uid="{00000000-0005-0000-0000-000087000000}"/>
    <cellStyle name="Accent2 - 60% 2" xfId="120" xr:uid="{00000000-0005-0000-0000-000088000000}"/>
    <cellStyle name="Accent2 10" xfId="121" xr:uid="{00000000-0005-0000-0000-000089000000}"/>
    <cellStyle name="Accent2 11" xfId="122" xr:uid="{00000000-0005-0000-0000-00008A000000}"/>
    <cellStyle name="Accent2 12" xfId="123" xr:uid="{00000000-0005-0000-0000-00008B000000}"/>
    <cellStyle name="Accent2 13" xfId="124" xr:uid="{00000000-0005-0000-0000-00008C000000}"/>
    <cellStyle name="Accent2 14" xfId="125" xr:uid="{00000000-0005-0000-0000-00008D000000}"/>
    <cellStyle name="Accent2 15" xfId="126" xr:uid="{00000000-0005-0000-0000-00008E000000}"/>
    <cellStyle name="Accent2 16" xfId="127" xr:uid="{00000000-0005-0000-0000-00008F000000}"/>
    <cellStyle name="Accent2 17" xfId="128" xr:uid="{00000000-0005-0000-0000-000090000000}"/>
    <cellStyle name="Accent2 18" xfId="129" xr:uid="{00000000-0005-0000-0000-000091000000}"/>
    <cellStyle name="Accent2 19" xfId="130" xr:uid="{00000000-0005-0000-0000-000092000000}"/>
    <cellStyle name="Accent2 2" xfId="131" xr:uid="{00000000-0005-0000-0000-000093000000}"/>
    <cellStyle name="Accent2 20" xfId="132" xr:uid="{00000000-0005-0000-0000-000094000000}"/>
    <cellStyle name="Accent2 21" xfId="133" xr:uid="{00000000-0005-0000-0000-000095000000}"/>
    <cellStyle name="Accent2 22" xfId="134" xr:uid="{00000000-0005-0000-0000-000096000000}"/>
    <cellStyle name="Accent2 23" xfId="135" xr:uid="{00000000-0005-0000-0000-000097000000}"/>
    <cellStyle name="Accent2 24" xfId="136" xr:uid="{00000000-0005-0000-0000-000098000000}"/>
    <cellStyle name="Accent2 25" xfId="137" xr:uid="{00000000-0005-0000-0000-000099000000}"/>
    <cellStyle name="Accent2 26" xfId="138" xr:uid="{00000000-0005-0000-0000-00009A000000}"/>
    <cellStyle name="Accent2 27" xfId="139" xr:uid="{00000000-0005-0000-0000-00009B000000}"/>
    <cellStyle name="Accent2 28" xfId="140" xr:uid="{00000000-0005-0000-0000-00009C000000}"/>
    <cellStyle name="Accent2 29" xfId="141" xr:uid="{00000000-0005-0000-0000-00009D000000}"/>
    <cellStyle name="Accent2 3" xfId="142" xr:uid="{00000000-0005-0000-0000-00009E000000}"/>
    <cellStyle name="Accent2 30" xfId="143" xr:uid="{00000000-0005-0000-0000-00009F000000}"/>
    <cellStyle name="Accent2 31" xfId="144" xr:uid="{00000000-0005-0000-0000-0000A0000000}"/>
    <cellStyle name="Accent2 32" xfId="145" xr:uid="{00000000-0005-0000-0000-0000A1000000}"/>
    <cellStyle name="Accent2 33" xfId="146" xr:uid="{00000000-0005-0000-0000-0000A2000000}"/>
    <cellStyle name="Accent2 34" xfId="147" xr:uid="{00000000-0005-0000-0000-0000A3000000}"/>
    <cellStyle name="Accent2 35" xfId="148" xr:uid="{00000000-0005-0000-0000-0000A4000000}"/>
    <cellStyle name="Accent2 36" xfId="149" xr:uid="{00000000-0005-0000-0000-0000A5000000}"/>
    <cellStyle name="Accent2 37" xfId="150" xr:uid="{00000000-0005-0000-0000-0000A6000000}"/>
    <cellStyle name="Accent2 38" xfId="151" xr:uid="{00000000-0005-0000-0000-0000A7000000}"/>
    <cellStyle name="Accent2 39" xfId="152" xr:uid="{00000000-0005-0000-0000-0000A8000000}"/>
    <cellStyle name="Accent2 4" xfId="153" xr:uid="{00000000-0005-0000-0000-0000A9000000}"/>
    <cellStyle name="Accent2 40" xfId="154" xr:uid="{00000000-0005-0000-0000-0000AA000000}"/>
    <cellStyle name="Accent2 41" xfId="155" xr:uid="{00000000-0005-0000-0000-0000AB000000}"/>
    <cellStyle name="Accent2 42" xfId="156" xr:uid="{00000000-0005-0000-0000-0000AC000000}"/>
    <cellStyle name="Accent2 43" xfId="157" xr:uid="{00000000-0005-0000-0000-0000AD000000}"/>
    <cellStyle name="Accent2 44" xfId="158" xr:uid="{00000000-0005-0000-0000-0000AE000000}"/>
    <cellStyle name="Accent2 45" xfId="159" xr:uid="{00000000-0005-0000-0000-0000AF000000}"/>
    <cellStyle name="Accent2 46" xfId="160" xr:uid="{00000000-0005-0000-0000-0000B0000000}"/>
    <cellStyle name="Accent2 47" xfId="972" xr:uid="{6AF2A33B-D5E7-42B5-A2F5-2C324B905218}"/>
    <cellStyle name="Accent2 48" xfId="1005" xr:uid="{50ECC22F-61EA-47FC-A683-F49CA23EB33E}"/>
    <cellStyle name="Accent2 5" xfId="161" xr:uid="{00000000-0005-0000-0000-0000B1000000}"/>
    <cellStyle name="Accent2 6" xfId="162" xr:uid="{00000000-0005-0000-0000-0000B2000000}"/>
    <cellStyle name="Accent2 7" xfId="163" xr:uid="{00000000-0005-0000-0000-0000B3000000}"/>
    <cellStyle name="Accent2 8" xfId="164" xr:uid="{00000000-0005-0000-0000-0000B4000000}"/>
    <cellStyle name="Accent2 9" xfId="165" xr:uid="{00000000-0005-0000-0000-0000B5000000}"/>
    <cellStyle name="Accent3 - 20%" xfId="166" xr:uid="{00000000-0005-0000-0000-0000B6000000}"/>
    <cellStyle name="Accent3 - 20% 2" xfId="167" xr:uid="{00000000-0005-0000-0000-0000B7000000}"/>
    <cellStyle name="Accent3 - 40%" xfId="168" xr:uid="{00000000-0005-0000-0000-0000B8000000}"/>
    <cellStyle name="Accent3 - 40% 2" xfId="169" xr:uid="{00000000-0005-0000-0000-0000B9000000}"/>
    <cellStyle name="Accent3 - 60%" xfId="170" xr:uid="{00000000-0005-0000-0000-0000BA000000}"/>
    <cellStyle name="Accent3 - 60% 2" xfId="171" xr:uid="{00000000-0005-0000-0000-0000BB000000}"/>
    <cellStyle name="Accent3 10" xfId="172" xr:uid="{00000000-0005-0000-0000-0000BC000000}"/>
    <cellStyle name="Accent3 11" xfId="173" xr:uid="{00000000-0005-0000-0000-0000BD000000}"/>
    <cellStyle name="Accent3 12" xfId="174" xr:uid="{00000000-0005-0000-0000-0000BE000000}"/>
    <cellStyle name="Accent3 13" xfId="175" xr:uid="{00000000-0005-0000-0000-0000BF000000}"/>
    <cellStyle name="Accent3 14" xfId="176" xr:uid="{00000000-0005-0000-0000-0000C0000000}"/>
    <cellStyle name="Accent3 15" xfId="177" xr:uid="{00000000-0005-0000-0000-0000C1000000}"/>
    <cellStyle name="Accent3 16" xfId="178" xr:uid="{00000000-0005-0000-0000-0000C2000000}"/>
    <cellStyle name="Accent3 17" xfId="179" xr:uid="{00000000-0005-0000-0000-0000C3000000}"/>
    <cellStyle name="Accent3 18" xfId="180" xr:uid="{00000000-0005-0000-0000-0000C4000000}"/>
    <cellStyle name="Accent3 19" xfId="181" xr:uid="{00000000-0005-0000-0000-0000C5000000}"/>
    <cellStyle name="Accent3 2" xfId="182" xr:uid="{00000000-0005-0000-0000-0000C6000000}"/>
    <cellStyle name="Accent3 2 2" xfId="183" xr:uid="{00000000-0005-0000-0000-0000C7000000}"/>
    <cellStyle name="Accent3 2 3" xfId="184" xr:uid="{00000000-0005-0000-0000-0000C8000000}"/>
    <cellStyle name="Accent3 20" xfId="185" xr:uid="{00000000-0005-0000-0000-0000C9000000}"/>
    <cellStyle name="Accent3 21" xfId="186" xr:uid="{00000000-0005-0000-0000-0000CA000000}"/>
    <cellStyle name="Accent3 22" xfId="187" xr:uid="{00000000-0005-0000-0000-0000CB000000}"/>
    <cellStyle name="Accent3 23" xfId="188" xr:uid="{00000000-0005-0000-0000-0000CC000000}"/>
    <cellStyle name="Accent3 24" xfId="189" xr:uid="{00000000-0005-0000-0000-0000CD000000}"/>
    <cellStyle name="Accent3 25" xfId="190" xr:uid="{00000000-0005-0000-0000-0000CE000000}"/>
    <cellStyle name="Accent3 26" xfId="191" xr:uid="{00000000-0005-0000-0000-0000CF000000}"/>
    <cellStyle name="Accent3 27" xfId="192" xr:uid="{00000000-0005-0000-0000-0000D0000000}"/>
    <cellStyle name="Accent3 28" xfId="193" xr:uid="{00000000-0005-0000-0000-0000D1000000}"/>
    <cellStyle name="Accent3 29" xfId="194" xr:uid="{00000000-0005-0000-0000-0000D2000000}"/>
    <cellStyle name="Accent3 3" xfId="195" xr:uid="{00000000-0005-0000-0000-0000D3000000}"/>
    <cellStyle name="Accent3 30" xfId="196" xr:uid="{00000000-0005-0000-0000-0000D4000000}"/>
    <cellStyle name="Accent3 31" xfId="197" xr:uid="{00000000-0005-0000-0000-0000D5000000}"/>
    <cellStyle name="Accent3 32" xfId="198" xr:uid="{00000000-0005-0000-0000-0000D6000000}"/>
    <cellStyle name="Accent3 33" xfId="199" xr:uid="{00000000-0005-0000-0000-0000D7000000}"/>
    <cellStyle name="Accent3 34" xfId="200" xr:uid="{00000000-0005-0000-0000-0000D8000000}"/>
    <cellStyle name="Accent3 35" xfId="201" xr:uid="{00000000-0005-0000-0000-0000D9000000}"/>
    <cellStyle name="Accent3 36" xfId="202" xr:uid="{00000000-0005-0000-0000-0000DA000000}"/>
    <cellStyle name="Accent3 37" xfId="203" xr:uid="{00000000-0005-0000-0000-0000DB000000}"/>
    <cellStyle name="Accent3 38" xfId="204" xr:uid="{00000000-0005-0000-0000-0000DC000000}"/>
    <cellStyle name="Accent3 39" xfId="205" xr:uid="{00000000-0005-0000-0000-0000DD000000}"/>
    <cellStyle name="Accent3 4" xfId="206" xr:uid="{00000000-0005-0000-0000-0000DE000000}"/>
    <cellStyle name="Accent3 4 2" xfId="950" xr:uid="{00000000-0005-0000-0000-0000DF000000}"/>
    <cellStyle name="Accent3 40" xfId="207" xr:uid="{00000000-0005-0000-0000-0000E0000000}"/>
    <cellStyle name="Accent3 41" xfId="208" xr:uid="{00000000-0005-0000-0000-0000E1000000}"/>
    <cellStyle name="Accent3 42" xfId="209" xr:uid="{00000000-0005-0000-0000-0000E2000000}"/>
    <cellStyle name="Accent3 43" xfId="210" xr:uid="{00000000-0005-0000-0000-0000E3000000}"/>
    <cellStyle name="Accent3 44" xfId="211" xr:uid="{00000000-0005-0000-0000-0000E4000000}"/>
    <cellStyle name="Accent3 45" xfId="212" xr:uid="{00000000-0005-0000-0000-0000E5000000}"/>
    <cellStyle name="Accent3 46" xfId="213" xr:uid="{00000000-0005-0000-0000-0000E6000000}"/>
    <cellStyle name="Accent3 47" xfId="973" xr:uid="{CCFA24A4-98DB-4B7D-8F81-02A9D958FA17}"/>
    <cellStyle name="Accent3 48" xfId="997" xr:uid="{7FE5A31C-2259-416B-8398-6BC1E3ECC8D4}"/>
    <cellStyle name="Accent3 5" xfId="214" xr:uid="{00000000-0005-0000-0000-0000E7000000}"/>
    <cellStyle name="Accent3 6" xfId="215" xr:uid="{00000000-0005-0000-0000-0000E8000000}"/>
    <cellStyle name="Accent3 7" xfId="216" xr:uid="{00000000-0005-0000-0000-0000E9000000}"/>
    <cellStyle name="Accent3 8" xfId="217" xr:uid="{00000000-0005-0000-0000-0000EA000000}"/>
    <cellStyle name="Accent3 9" xfId="218" xr:uid="{00000000-0005-0000-0000-0000EB000000}"/>
    <cellStyle name="Accent4 - 20%" xfId="219" xr:uid="{00000000-0005-0000-0000-0000EC000000}"/>
    <cellStyle name="Accent4 - 20% 2" xfId="220" xr:uid="{00000000-0005-0000-0000-0000ED000000}"/>
    <cellStyle name="Accent4 - 40%" xfId="221" xr:uid="{00000000-0005-0000-0000-0000EE000000}"/>
    <cellStyle name="Accent4 - 40% 2" xfId="222" xr:uid="{00000000-0005-0000-0000-0000EF000000}"/>
    <cellStyle name="Accent4 - 60%" xfId="223" xr:uid="{00000000-0005-0000-0000-0000F0000000}"/>
    <cellStyle name="Accent4 - 60% 2" xfId="224" xr:uid="{00000000-0005-0000-0000-0000F1000000}"/>
    <cellStyle name="Accent4 10" xfId="225" xr:uid="{00000000-0005-0000-0000-0000F2000000}"/>
    <cellStyle name="Accent4 11" xfId="226" xr:uid="{00000000-0005-0000-0000-0000F3000000}"/>
    <cellStyle name="Accent4 12" xfId="227" xr:uid="{00000000-0005-0000-0000-0000F4000000}"/>
    <cellStyle name="Accent4 13" xfId="228" xr:uid="{00000000-0005-0000-0000-0000F5000000}"/>
    <cellStyle name="Accent4 14" xfId="229" xr:uid="{00000000-0005-0000-0000-0000F6000000}"/>
    <cellStyle name="Accent4 15" xfId="230" xr:uid="{00000000-0005-0000-0000-0000F7000000}"/>
    <cellStyle name="Accent4 16" xfId="231" xr:uid="{00000000-0005-0000-0000-0000F8000000}"/>
    <cellStyle name="Accent4 17" xfId="232" xr:uid="{00000000-0005-0000-0000-0000F9000000}"/>
    <cellStyle name="Accent4 18" xfId="233" xr:uid="{00000000-0005-0000-0000-0000FA000000}"/>
    <cellStyle name="Accent4 19" xfId="234" xr:uid="{00000000-0005-0000-0000-0000FB000000}"/>
    <cellStyle name="Accent4 2" xfId="235" xr:uid="{00000000-0005-0000-0000-0000FC000000}"/>
    <cellStyle name="Accent4 2 2" xfId="236" xr:uid="{00000000-0005-0000-0000-0000FD000000}"/>
    <cellStyle name="Accent4 2 3" xfId="237" xr:uid="{00000000-0005-0000-0000-0000FE000000}"/>
    <cellStyle name="Accent4 20" xfId="238" xr:uid="{00000000-0005-0000-0000-0000FF000000}"/>
    <cellStyle name="Accent4 21" xfId="239" xr:uid="{00000000-0005-0000-0000-000000010000}"/>
    <cellStyle name="Accent4 22" xfId="240" xr:uid="{00000000-0005-0000-0000-000001010000}"/>
    <cellStyle name="Accent4 23" xfId="241" xr:uid="{00000000-0005-0000-0000-000002010000}"/>
    <cellStyle name="Accent4 24" xfId="242" xr:uid="{00000000-0005-0000-0000-000003010000}"/>
    <cellStyle name="Accent4 25" xfId="243" xr:uid="{00000000-0005-0000-0000-000004010000}"/>
    <cellStyle name="Accent4 26" xfId="244" xr:uid="{00000000-0005-0000-0000-000005010000}"/>
    <cellStyle name="Accent4 27" xfId="245" xr:uid="{00000000-0005-0000-0000-000006010000}"/>
    <cellStyle name="Accent4 28" xfId="246" xr:uid="{00000000-0005-0000-0000-000007010000}"/>
    <cellStyle name="Accent4 29" xfId="247" xr:uid="{00000000-0005-0000-0000-000008010000}"/>
    <cellStyle name="Accent4 3" xfId="248" xr:uid="{00000000-0005-0000-0000-000009010000}"/>
    <cellStyle name="Accent4 30" xfId="249" xr:uid="{00000000-0005-0000-0000-00000A010000}"/>
    <cellStyle name="Accent4 31" xfId="250" xr:uid="{00000000-0005-0000-0000-00000B010000}"/>
    <cellStyle name="Accent4 32" xfId="251" xr:uid="{00000000-0005-0000-0000-00000C010000}"/>
    <cellStyle name="Accent4 33" xfId="252" xr:uid="{00000000-0005-0000-0000-00000D010000}"/>
    <cellStyle name="Accent4 34" xfId="253" xr:uid="{00000000-0005-0000-0000-00000E010000}"/>
    <cellStyle name="Accent4 35" xfId="254" xr:uid="{00000000-0005-0000-0000-00000F010000}"/>
    <cellStyle name="Accent4 36" xfId="255" xr:uid="{00000000-0005-0000-0000-000010010000}"/>
    <cellStyle name="Accent4 37" xfId="256" xr:uid="{00000000-0005-0000-0000-000011010000}"/>
    <cellStyle name="Accent4 38" xfId="257" xr:uid="{00000000-0005-0000-0000-000012010000}"/>
    <cellStyle name="Accent4 39" xfId="258" xr:uid="{00000000-0005-0000-0000-000013010000}"/>
    <cellStyle name="Accent4 4" xfId="259" xr:uid="{00000000-0005-0000-0000-000014010000}"/>
    <cellStyle name="Accent4 4 2" xfId="951" xr:uid="{00000000-0005-0000-0000-000015010000}"/>
    <cellStyle name="Accent4 40" xfId="260" xr:uid="{00000000-0005-0000-0000-000016010000}"/>
    <cellStyle name="Accent4 41" xfId="261" xr:uid="{00000000-0005-0000-0000-000017010000}"/>
    <cellStyle name="Accent4 42" xfId="262" xr:uid="{00000000-0005-0000-0000-000018010000}"/>
    <cellStyle name="Accent4 43" xfId="263" xr:uid="{00000000-0005-0000-0000-000019010000}"/>
    <cellStyle name="Accent4 44" xfId="264" xr:uid="{00000000-0005-0000-0000-00001A010000}"/>
    <cellStyle name="Accent4 45" xfId="265" xr:uid="{00000000-0005-0000-0000-00001B010000}"/>
    <cellStyle name="Accent4 46" xfId="266" xr:uid="{00000000-0005-0000-0000-00001C010000}"/>
    <cellStyle name="Accent4 47" xfId="974" xr:uid="{93DA4422-C918-461A-9020-E1B3AF558638}"/>
    <cellStyle name="Accent4 48" xfId="1017" xr:uid="{5CA518E9-0626-4AEF-99EB-C6D9DBB7D890}"/>
    <cellStyle name="Accent4 5" xfId="267" xr:uid="{00000000-0005-0000-0000-00001D010000}"/>
    <cellStyle name="Accent4 6" xfId="268" xr:uid="{00000000-0005-0000-0000-00001E010000}"/>
    <cellStyle name="Accent4 7" xfId="269" xr:uid="{00000000-0005-0000-0000-00001F010000}"/>
    <cellStyle name="Accent4 8" xfId="270" xr:uid="{00000000-0005-0000-0000-000020010000}"/>
    <cellStyle name="Accent4 9" xfId="271" xr:uid="{00000000-0005-0000-0000-000021010000}"/>
    <cellStyle name="Accent5 - 20%" xfId="272" xr:uid="{00000000-0005-0000-0000-000022010000}"/>
    <cellStyle name="Accent5 - 20% 2" xfId="273" xr:uid="{00000000-0005-0000-0000-000023010000}"/>
    <cellStyle name="Accent5 - 40%" xfId="274" xr:uid="{00000000-0005-0000-0000-000024010000}"/>
    <cellStyle name="Accent5 - 60%" xfId="275" xr:uid="{00000000-0005-0000-0000-000025010000}"/>
    <cellStyle name="Accent5 - 60% 2" xfId="276" xr:uid="{00000000-0005-0000-0000-000026010000}"/>
    <cellStyle name="Accent5 10" xfId="277" xr:uid="{00000000-0005-0000-0000-000027010000}"/>
    <cellStyle name="Accent5 11" xfId="278" xr:uid="{00000000-0005-0000-0000-000028010000}"/>
    <cellStyle name="Accent5 12" xfId="279" xr:uid="{00000000-0005-0000-0000-000029010000}"/>
    <cellStyle name="Accent5 13" xfId="280" xr:uid="{00000000-0005-0000-0000-00002A010000}"/>
    <cellStyle name="Accent5 14" xfId="281" xr:uid="{00000000-0005-0000-0000-00002B010000}"/>
    <cellStyle name="Accent5 15" xfId="282" xr:uid="{00000000-0005-0000-0000-00002C010000}"/>
    <cellStyle name="Accent5 16" xfId="283" xr:uid="{00000000-0005-0000-0000-00002D010000}"/>
    <cellStyle name="Accent5 17" xfId="284" xr:uid="{00000000-0005-0000-0000-00002E010000}"/>
    <cellStyle name="Accent5 18" xfId="285" xr:uid="{00000000-0005-0000-0000-00002F010000}"/>
    <cellStyle name="Accent5 19" xfId="286" xr:uid="{00000000-0005-0000-0000-000030010000}"/>
    <cellStyle name="Accent5 2" xfId="287" xr:uid="{00000000-0005-0000-0000-000031010000}"/>
    <cellStyle name="Accent5 2 2" xfId="288" xr:uid="{00000000-0005-0000-0000-000032010000}"/>
    <cellStyle name="Accent5 2 3" xfId="289" xr:uid="{00000000-0005-0000-0000-000033010000}"/>
    <cellStyle name="Accent5 20" xfId="290" xr:uid="{00000000-0005-0000-0000-000034010000}"/>
    <cellStyle name="Accent5 21" xfId="291" xr:uid="{00000000-0005-0000-0000-000035010000}"/>
    <cellStyle name="Accent5 22" xfId="292" xr:uid="{00000000-0005-0000-0000-000036010000}"/>
    <cellStyle name="Accent5 23" xfId="293" xr:uid="{00000000-0005-0000-0000-000037010000}"/>
    <cellStyle name="Accent5 24" xfId="294" xr:uid="{00000000-0005-0000-0000-000038010000}"/>
    <cellStyle name="Accent5 25" xfId="295" xr:uid="{00000000-0005-0000-0000-000039010000}"/>
    <cellStyle name="Accent5 26" xfId="296" xr:uid="{00000000-0005-0000-0000-00003A010000}"/>
    <cellStyle name="Accent5 27" xfId="297" xr:uid="{00000000-0005-0000-0000-00003B010000}"/>
    <cellStyle name="Accent5 28" xfId="298" xr:uid="{00000000-0005-0000-0000-00003C010000}"/>
    <cellStyle name="Accent5 29" xfId="299" xr:uid="{00000000-0005-0000-0000-00003D010000}"/>
    <cellStyle name="Accent5 3" xfId="300" xr:uid="{00000000-0005-0000-0000-00003E010000}"/>
    <cellStyle name="Accent5 30" xfId="301" xr:uid="{00000000-0005-0000-0000-00003F010000}"/>
    <cellStyle name="Accent5 31" xfId="302" xr:uid="{00000000-0005-0000-0000-000040010000}"/>
    <cellStyle name="Accent5 32" xfId="303" xr:uid="{00000000-0005-0000-0000-000041010000}"/>
    <cellStyle name="Accent5 33" xfId="304" xr:uid="{00000000-0005-0000-0000-000042010000}"/>
    <cellStyle name="Accent5 34" xfId="305" xr:uid="{00000000-0005-0000-0000-000043010000}"/>
    <cellStyle name="Accent5 35" xfId="306" xr:uid="{00000000-0005-0000-0000-000044010000}"/>
    <cellStyle name="Accent5 36" xfId="307" xr:uid="{00000000-0005-0000-0000-000045010000}"/>
    <cellStyle name="Accent5 37" xfId="308" xr:uid="{00000000-0005-0000-0000-000046010000}"/>
    <cellStyle name="Accent5 38" xfId="309" xr:uid="{00000000-0005-0000-0000-000047010000}"/>
    <cellStyle name="Accent5 39" xfId="310" xr:uid="{00000000-0005-0000-0000-000048010000}"/>
    <cellStyle name="Accent5 4" xfId="311" xr:uid="{00000000-0005-0000-0000-000049010000}"/>
    <cellStyle name="Accent5 4 2" xfId="952" xr:uid="{00000000-0005-0000-0000-00004A010000}"/>
    <cellStyle name="Accent5 40" xfId="312" xr:uid="{00000000-0005-0000-0000-00004B010000}"/>
    <cellStyle name="Accent5 41" xfId="313" xr:uid="{00000000-0005-0000-0000-00004C010000}"/>
    <cellStyle name="Accent5 42" xfId="314" xr:uid="{00000000-0005-0000-0000-00004D010000}"/>
    <cellStyle name="Accent5 43" xfId="315" xr:uid="{00000000-0005-0000-0000-00004E010000}"/>
    <cellStyle name="Accent5 44" xfId="316" xr:uid="{00000000-0005-0000-0000-00004F010000}"/>
    <cellStyle name="Accent5 45" xfId="317" xr:uid="{00000000-0005-0000-0000-000050010000}"/>
    <cellStyle name="Accent5 46" xfId="318" xr:uid="{00000000-0005-0000-0000-000051010000}"/>
    <cellStyle name="Accent5 47" xfId="975" xr:uid="{19A86E1A-E5A6-4C07-8B05-B6A31EC7FF88}"/>
    <cellStyle name="Accent5 48" xfId="979" xr:uid="{AFE42390-DF71-4CD5-94AA-7C1DC6EE21CD}"/>
    <cellStyle name="Accent5 5" xfId="319" xr:uid="{00000000-0005-0000-0000-000052010000}"/>
    <cellStyle name="Accent5 6" xfId="320" xr:uid="{00000000-0005-0000-0000-000053010000}"/>
    <cellStyle name="Accent5 7" xfId="321" xr:uid="{00000000-0005-0000-0000-000054010000}"/>
    <cellStyle name="Accent5 8" xfId="322" xr:uid="{00000000-0005-0000-0000-000055010000}"/>
    <cellStyle name="Accent5 9" xfId="323" xr:uid="{00000000-0005-0000-0000-000056010000}"/>
    <cellStyle name="Accent6 - 20%" xfId="324" xr:uid="{00000000-0005-0000-0000-000057010000}"/>
    <cellStyle name="Accent6 - 40%" xfId="325" xr:uid="{00000000-0005-0000-0000-000058010000}"/>
    <cellStyle name="Accent6 - 40% 2" xfId="326" xr:uid="{00000000-0005-0000-0000-000059010000}"/>
    <cellStyle name="Accent6 - 60%" xfId="327" xr:uid="{00000000-0005-0000-0000-00005A010000}"/>
    <cellStyle name="Accent6 - 60% 2" xfId="328" xr:uid="{00000000-0005-0000-0000-00005B010000}"/>
    <cellStyle name="Accent6 10" xfId="329" xr:uid="{00000000-0005-0000-0000-00005C010000}"/>
    <cellStyle name="Accent6 11" xfId="330" xr:uid="{00000000-0005-0000-0000-00005D010000}"/>
    <cellStyle name="Accent6 12" xfId="331" xr:uid="{00000000-0005-0000-0000-00005E010000}"/>
    <cellStyle name="Accent6 13" xfId="332" xr:uid="{00000000-0005-0000-0000-00005F010000}"/>
    <cellStyle name="Accent6 14" xfId="333" xr:uid="{00000000-0005-0000-0000-000060010000}"/>
    <cellStyle name="Accent6 15" xfId="334" xr:uid="{00000000-0005-0000-0000-000061010000}"/>
    <cellStyle name="Accent6 16" xfId="335" xr:uid="{00000000-0005-0000-0000-000062010000}"/>
    <cellStyle name="Accent6 17" xfId="336" xr:uid="{00000000-0005-0000-0000-000063010000}"/>
    <cellStyle name="Accent6 18" xfId="337" xr:uid="{00000000-0005-0000-0000-000064010000}"/>
    <cellStyle name="Accent6 19" xfId="338" xr:uid="{00000000-0005-0000-0000-000065010000}"/>
    <cellStyle name="Accent6 2" xfId="339" xr:uid="{00000000-0005-0000-0000-000066010000}"/>
    <cellStyle name="Accent6 2 2" xfId="340" xr:uid="{00000000-0005-0000-0000-000067010000}"/>
    <cellStyle name="Accent6 2 3" xfId="341" xr:uid="{00000000-0005-0000-0000-000068010000}"/>
    <cellStyle name="Accent6 20" xfId="342" xr:uid="{00000000-0005-0000-0000-000069010000}"/>
    <cellStyle name="Accent6 21" xfId="343" xr:uid="{00000000-0005-0000-0000-00006A010000}"/>
    <cellStyle name="Accent6 22" xfId="344" xr:uid="{00000000-0005-0000-0000-00006B010000}"/>
    <cellStyle name="Accent6 23" xfId="345" xr:uid="{00000000-0005-0000-0000-00006C010000}"/>
    <cellStyle name="Accent6 24" xfId="346" xr:uid="{00000000-0005-0000-0000-00006D010000}"/>
    <cellStyle name="Accent6 25" xfId="347" xr:uid="{00000000-0005-0000-0000-00006E010000}"/>
    <cellStyle name="Accent6 26" xfId="348" xr:uid="{00000000-0005-0000-0000-00006F010000}"/>
    <cellStyle name="Accent6 27" xfId="349" xr:uid="{00000000-0005-0000-0000-000070010000}"/>
    <cellStyle name="Accent6 28" xfId="350" xr:uid="{00000000-0005-0000-0000-000071010000}"/>
    <cellStyle name="Accent6 29" xfId="351" xr:uid="{00000000-0005-0000-0000-000072010000}"/>
    <cellStyle name="Accent6 3" xfId="352" xr:uid="{00000000-0005-0000-0000-000073010000}"/>
    <cellStyle name="Accent6 30" xfId="353" xr:uid="{00000000-0005-0000-0000-000074010000}"/>
    <cellStyle name="Accent6 31" xfId="354" xr:uid="{00000000-0005-0000-0000-000075010000}"/>
    <cellStyle name="Accent6 32" xfId="355" xr:uid="{00000000-0005-0000-0000-000076010000}"/>
    <cellStyle name="Accent6 33" xfId="356" xr:uid="{00000000-0005-0000-0000-000077010000}"/>
    <cellStyle name="Accent6 34" xfId="357" xr:uid="{00000000-0005-0000-0000-000078010000}"/>
    <cellStyle name="Accent6 35" xfId="358" xr:uid="{00000000-0005-0000-0000-000079010000}"/>
    <cellStyle name="Accent6 36" xfId="359" xr:uid="{00000000-0005-0000-0000-00007A010000}"/>
    <cellStyle name="Accent6 37" xfId="360" xr:uid="{00000000-0005-0000-0000-00007B010000}"/>
    <cellStyle name="Accent6 38" xfId="361" xr:uid="{00000000-0005-0000-0000-00007C010000}"/>
    <cellStyle name="Accent6 39" xfId="362" xr:uid="{00000000-0005-0000-0000-00007D010000}"/>
    <cellStyle name="Accent6 4" xfId="363" xr:uid="{00000000-0005-0000-0000-00007E010000}"/>
    <cellStyle name="Accent6 4 2" xfId="953" xr:uid="{00000000-0005-0000-0000-00007F010000}"/>
    <cellStyle name="Accent6 40" xfId="364" xr:uid="{00000000-0005-0000-0000-000080010000}"/>
    <cellStyle name="Accent6 41" xfId="365" xr:uid="{00000000-0005-0000-0000-000081010000}"/>
    <cellStyle name="Accent6 42" xfId="366" xr:uid="{00000000-0005-0000-0000-000082010000}"/>
    <cellStyle name="Accent6 43" xfId="367" xr:uid="{00000000-0005-0000-0000-000083010000}"/>
    <cellStyle name="Accent6 44" xfId="368" xr:uid="{00000000-0005-0000-0000-000084010000}"/>
    <cellStyle name="Accent6 45" xfId="369" xr:uid="{00000000-0005-0000-0000-000085010000}"/>
    <cellStyle name="Accent6 46" xfId="370" xr:uid="{00000000-0005-0000-0000-000086010000}"/>
    <cellStyle name="Accent6 47" xfId="976" xr:uid="{E621E270-3CB3-4D9B-AC93-51BEB5853D21}"/>
    <cellStyle name="Accent6 48" xfId="978" xr:uid="{A032AF65-E26F-4415-9CE1-74BCB371CC17}"/>
    <cellStyle name="Accent6 5" xfId="371" xr:uid="{00000000-0005-0000-0000-000087010000}"/>
    <cellStyle name="Accent6 6" xfId="372" xr:uid="{00000000-0005-0000-0000-000088010000}"/>
    <cellStyle name="Accent6 7" xfId="373" xr:uid="{00000000-0005-0000-0000-000089010000}"/>
    <cellStyle name="Accent6 8" xfId="374" xr:uid="{00000000-0005-0000-0000-00008A010000}"/>
    <cellStyle name="Accent6 9" xfId="375" xr:uid="{00000000-0005-0000-0000-00008B010000}"/>
    <cellStyle name="Aprēķināšana 2" xfId="904" xr:uid="{00000000-0005-0000-0000-00008C010000}"/>
    <cellStyle name="Bad 2" xfId="376" xr:uid="{00000000-0005-0000-0000-00008D010000}"/>
    <cellStyle name="Bad 2 2" xfId="377" xr:uid="{00000000-0005-0000-0000-00008E010000}"/>
    <cellStyle name="Bad 2 3" xfId="378" xr:uid="{00000000-0005-0000-0000-00008F010000}"/>
    <cellStyle name="Bad 3" xfId="379" xr:uid="{00000000-0005-0000-0000-000090010000}"/>
    <cellStyle name="Brīdinājuma teksts 2" xfId="905" xr:uid="{00000000-0005-0000-0000-000091010000}"/>
    <cellStyle name="Calculation 2" xfId="380" xr:uid="{00000000-0005-0000-0000-000092010000}"/>
    <cellStyle name="Calculation 2 2" xfId="381" xr:uid="{00000000-0005-0000-0000-000093010000}"/>
    <cellStyle name="Calculation 2 3" xfId="382" xr:uid="{00000000-0005-0000-0000-000094010000}"/>
    <cellStyle name="Calculation 2 4" xfId="383" xr:uid="{00000000-0005-0000-0000-000095010000}"/>
    <cellStyle name="Calculation 3" xfId="384" xr:uid="{00000000-0005-0000-0000-000096010000}"/>
    <cellStyle name="Calculation 4" xfId="977" xr:uid="{A73227F9-7D27-4C4C-AFF1-7852445BB531}"/>
    <cellStyle name="Check Cell 2" xfId="385" xr:uid="{00000000-0005-0000-0000-000097010000}"/>
    <cellStyle name="Check Cell 2 2" xfId="386" xr:uid="{00000000-0005-0000-0000-000098010000}"/>
    <cellStyle name="Check Cell 2 3" xfId="387" xr:uid="{00000000-0005-0000-0000-000099010000}"/>
    <cellStyle name="Check Cell 3" xfId="388" xr:uid="{00000000-0005-0000-0000-00009A010000}"/>
    <cellStyle name="Comma 2" xfId="389" xr:uid="{00000000-0005-0000-0000-00009B010000}"/>
    <cellStyle name="Comma 2 2" xfId="964" xr:uid="{00000000-0005-0000-0000-00009C010000}"/>
    <cellStyle name="Comma 3" xfId="966" xr:uid="{00000000-0005-0000-0000-00009D010000}"/>
    <cellStyle name="Datumi" xfId="390" xr:uid="{00000000-0005-0000-0000-00009E010000}"/>
    <cellStyle name="Emphasis 1" xfId="391" xr:uid="{00000000-0005-0000-0000-00009F010000}"/>
    <cellStyle name="Emphasis 1 2" xfId="392" xr:uid="{00000000-0005-0000-0000-0000A0010000}"/>
    <cellStyle name="Emphasis 2" xfId="393" xr:uid="{00000000-0005-0000-0000-0000A1010000}"/>
    <cellStyle name="Emphasis 2 2" xfId="394" xr:uid="{00000000-0005-0000-0000-0000A2010000}"/>
    <cellStyle name="Emphasis 3" xfId="395" xr:uid="{00000000-0005-0000-0000-0000A3010000}"/>
    <cellStyle name="Excel Built-in Normal" xfId="970" xr:uid="{E9CDDEAE-7540-4DB1-A833-72554579AB3B}"/>
    <cellStyle name="exo" xfId="396" xr:uid="{00000000-0005-0000-0000-0000A4010000}"/>
    <cellStyle name="exo 2" xfId="397" xr:uid="{00000000-0005-0000-0000-0000A5010000}"/>
    <cellStyle name="exo 3" xfId="398" xr:uid="{00000000-0005-0000-0000-0000A6010000}"/>
    <cellStyle name="Explanatory Text 2" xfId="399" xr:uid="{00000000-0005-0000-0000-0000A7010000}"/>
    <cellStyle name="Explanatory Text 2 2" xfId="400" xr:uid="{00000000-0005-0000-0000-0000A8010000}"/>
    <cellStyle name="Explanatory Text 2 3" xfId="401" xr:uid="{00000000-0005-0000-0000-0000A9010000}"/>
    <cellStyle name="Good 2" xfId="402" xr:uid="{00000000-0005-0000-0000-0000AA010000}"/>
    <cellStyle name="Good 2 2" xfId="403" xr:uid="{00000000-0005-0000-0000-0000AB010000}"/>
    <cellStyle name="Good 2 3" xfId="404" xr:uid="{00000000-0005-0000-0000-0000AC010000}"/>
    <cellStyle name="Good 3" xfId="405" xr:uid="{00000000-0005-0000-0000-0000AD010000}"/>
    <cellStyle name="Heading 1 2" xfId="406" xr:uid="{00000000-0005-0000-0000-0000AE010000}"/>
    <cellStyle name="Heading 2 2" xfId="407" xr:uid="{00000000-0005-0000-0000-0000AF010000}"/>
    <cellStyle name="Heading 2 2 2" xfId="408" xr:uid="{00000000-0005-0000-0000-0000B0010000}"/>
    <cellStyle name="Heading 2 2 3" xfId="409" xr:uid="{00000000-0005-0000-0000-0000B1010000}"/>
    <cellStyle name="Heading 2 3" xfId="410" xr:uid="{00000000-0005-0000-0000-0000B2010000}"/>
    <cellStyle name="Heading 3 2" xfId="411" xr:uid="{00000000-0005-0000-0000-0000B3010000}"/>
    <cellStyle name="Heading 3 2 2" xfId="412" xr:uid="{00000000-0005-0000-0000-0000B4010000}"/>
    <cellStyle name="Heading 3 2 2 2" xfId="960" xr:uid="{00000000-0005-0000-0000-0000B5010000}"/>
    <cellStyle name="Heading 3 2 3" xfId="413" xr:uid="{00000000-0005-0000-0000-0000B6010000}"/>
    <cellStyle name="Heading 3 2 4" xfId="954" xr:uid="{00000000-0005-0000-0000-0000B7010000}"/>
    <cellStyle name="Heading 3 3" xfId="414" xr:uid="{00000000-0005-0000-0000-0000B8010000}"/>
    <cellStyle name="Heading 3 3 2" xfId="961" xr:uid="{00000000-0005-0000-0000-0000B9010000}"/>
    <cellStyle name="Heading 4 2" xfId="415" xr:uid="{00000000-0005-0000-0000-0000BA010000}"/>
    <cellStyle name="Hyperlink 2" xfId="416" xr:uid="{00000000-0005-0000-0000-0000BB010000}"/>
    <cellStyle name="Hyperlink 3" xfId="417" xr:uid="{00000000-0005-0000-0000-0000BC010000}"/>
    <cellStyle name="Ievade 2" xfId="906" xr:uid="{00000000-0005-0000-0000-0000BD010000}"/>
    <cellStyle name="Input 2" xfId="418" xr:uid="{00000000-0005-0000-0000-0000BE010000}"/>
    <cellStyle name="Input 2 2" xfId="419" xr:uid="{00000000-0005-0000-0000-0000BF010000}"/>
    <cellStyle name="Input 2 3" xfId="420" xr:uid="{00000000-0005-0000-0000-0000C0010000}"/>
    <cellStyle name="Input 2 4" xfId="421" xr:uid="{00000000-0005-0000-0000-0000C1010000}"/>
    <cellStyle name="Input 3" xfId="422" xr:uid="{00000000-0005-0000-0000-0000C2010000}"/>
    <cellStyle name="Input 4" xfId="980" xr:uid="{727AB014-A73A-4577-9825-3BD855D402BE}"/>
    <cellStyle name="Izvade 2" xfId="907" xr:uid="{00000000-0005-0000-0000-0000C3010000}"/>
    <cellStyle name="Koefic." xfId="423" xr:uid="{00000000-0005-0000-0000-0000C4010000}"/>
    <cellStyle name="Koefic. 2" xfId="424" xr:uid="{00000000-0005-0000-0000-0000C5010000}"/>
    <cellStyle name="Koefic. 3" xfId="425" xr:uid="{00000000-0005-0000-0000-0000C6010000}"/>
    <cellStyle name="Komats 2" xfId="7" xr:uid="{00000000-0005-0000-0000-0000C7010000}"/>
    <cellStyle name="Kopsumma 2" xfId="908" xr:uid="{00000000-0005-0000-0000-0000C8010000}"/>
    <cellStyle name="Labs 2" xfId="909" xr:uid="{00000000-0005-0000-0000-0000C9010000}"/>
    <cellStyle name="Linked Cell 2" xfId="426" xr:uid="{00000000-0005-0000-0000-0000CA010000}"/>
    <cellStyle name="Linked Cell 2 2" xfId="427" xr:uid="{00000000-0005-0000-0000-0000CB010000}"/>
    <cellStyle name="Linked Cell 2 3" xfId="428" xr:uid="{00000000-0005-0000-0000-0000CC010000}"/>
    <cellStyle name="Linked Cell 3" xfId="429" xr:uid="{00000000-0005-0000-0000-0000CD010000}"/>
    <cellStyle name="Neitrāls 2" xfId="910" xr:uid="{00000000-0005-0000-0000-0000CE010000}"/>
    <cellStyle name="Neutral 2" xfId="430" xr:uid="{00000000-0005-0000-0000-0000CF010000}"/>
    <cellStyle name="Neutral 2 2" xfId="431" xr:uid="{00000000-0005-0000-0000-0000D0010000}"/>
    <cellStyle name="Neutral 2 3" xfId="432" xr:uid="{00000000-0005-0000-0000-0000D1010000}"/>
    <cellStyle name="Neutral 3" xfId="433" xr:uid="{00000000-0005-0000-0000-0000D2010000}"/>
    <cellStyle name="Normal" xfId="0" builtinId="0"/>
    <cellStyle name="Normal 10" xfId="434" xr:uid="{00000000-0005-0000-0000-0000D4010000}"/>
    <cellStyle name="Normal 10 2" xfId="435" xr:uid="{00000000-0005-0000-0000-0000D5010000}"/>
    <cellStyle name="Normal 10 2 2" xfId="436" xr:uid="{00000000-0005-0000-0000-0000D6010000}"/>
    <cellStyle name="Normal 10 3" xfId="437" xr:uid="{00000000-0005-0000-0000-0000D7010000}"/>
    <cellStyle name="Normal 10 4" xfId="911" xr:uid="{00000000-0005-0000-0000-0000D8010000}"/>
    <cellStyle name="Normal 11" xfId="438" xr:uid="{00000000-0005-0000-0000-0000D9010000}"/>
    <cellStyle name="Normal 11 2" xfId="439" xr:uid="{00000000-0005-0000-0000-0000DA010000}"/>
    <cellStyle name="Normal 11 2 2" xfId="440" xr:uid="{00000000-0005-0000-0000-0000DB010000}"/>
    <cellStyle name="Normal 11 3" xfId="441" xr:uid="{00000000-0005-0000-0000-0000DC010000}"/>
    <cellStyle name="Normal 12" xfId="442" xr:uid="{00000000-0005-0000-0000-0000DD010000}"/>
    <cellStyle name="Normal 12 2" xfId="443" xr:uid="{00000000-0005-0000-0000-0000DE010000}"/>
    <cellStyle name="Normal 12 2 2" xfId="444" xr:uid="{00000000-0005-0000-0000-0000DF010000}"/>
    <cellStyle name="Normal 12 3" xfId="445" xr:uid="{00000000-0005-0000-0000-0000E0010000}"/>
    <cellStyle name="Normal 13" xfId="446" xr:uid="{00000000-0005-0000-0000-0000E1010000}"/>
    <cellStyle name="Normal 13 2" xfId="447" xr:uid="{00000000-0005-0000-0000-0000E2010000}"/>
    <cellStyle name="Normal 13 2 2" xfId="448" xr:uid="{00000000-0005-0000-0000-0000E3010000}"/>
    <cellStyle name="Normal 13 3" xfId="449" xr:uid="{00000000-0005-0000-0000-0000E4010000}"/>
    <cellStyle name="Normal 14" xfId="450" xr:uid="{00000000-0005-0000-0000-0000E5010000}"/>
    <cellStyle name="Normal 14 2" xfId="451" xr:uid="{00000000-0005-0000-0000-0000E6010000}"/>
    <cellStyle name="Normal 14 2 2" xfId="452" xr:uid="{00000000-0005-0000-0000-0000E7010000}"/>
    <cellStyle name="Normal 14 3" xfId="453" xr:uid="{00000000-0005-0000-0000-0000E8010000}"/>
    <cellStyle name="Normal 15" xfId="454" xr:uid="{00000000-0005-0000-0000-0000E9010000}"/>
    <cellStyle name="Normal 15 2" xfId="455" xr:uid="{00000000-0005-0000-0000-0000EA010000}"/>
    <cellStyle name="Normal 15 2 2" xfId="456" xr:uid="{00000000-0005-0000-0000-0000EB010000}"/>
    <cellStyle name="Normal 15 3" xfId="457" xr:uid="{00000000-0005-0000-0000-0000EC010000}"/>
    <cellStyle name="Normal 16" xfId="458" xr:uid="{00000000-0005-0000-0000-0000ED010000}"/>
    <cellStyle name="Normal 16 2" xfId="459" xr:uid="{00000000-0005-0000-0000-0000EE010000}"/>
    <cellStyle name="Normal 16 2 2" xfId="460" xr:uid="{00000000-0005-0000-0000-0000EF010000}"/>
    <cellStyle name="Normal 16 3" xfId="461" xr:uid="{00000000-0005-0000-0000-0000F0010000}"/>
    <cellStyle name="Normal 17" xfId="462" xr:uid="{00000000-0005-0000-0000-0000F1010000}"/>
    <cellStyle name="Normal 17 2" xfId="463" xr:uid="{00000000-0005-0000-0000-0000F2010000}"/>
    <cellStyle name="Normal 17 3" xfId="464" xr:uid="{00000000-0005-0000-0000-0000F3010000}"/>
    <cellStyle name="Normal 18" xfId="465" xr:uid="{00000000-0005-0000-0000-0000F4010000}"/>
    <cellStyle name="Normal 18 2" xfId="466" xr:uid="{00000000-0005-0000-0000-0000F5010000}"/>
    <cellStyle name="Normal 19" xfId="467" xr:uid="{00000000-0005-0000-0000-0000F6010000}"/>
    <cellStyle name="Normal 19 2" xfId="468" xr:uid="{00000000-0005-0000-0000-0000F7010000}"/>
    <cellStyle name="Normal 19 3" xfId="469" xr:uid="{00000000-0005-0000-0000-0000F8010000}"/>
    <cellStyle name="Normal 2" xfId="1" xr:uid="{00000000-0005-0000-0000-0000F9010000}"/>
    <cellStyle name="Normal 2 2" xfId="2" xr:uid="{00000000-0005-0000-0000-0000FA010000}"/>
    <cellStyle name="Normal 2 2 2" xfId="471" xr:uid="{00000000-0005-0000-0000-0000FB010000}"/>
    <cellStyle name="Normal 2 2 3" xfId="472" xr:uid="{00000000-0005-0000-0000-0000FC010000}"/>
    <cellStyle name="Normal 2 3" xfId="473" xr:uid="{00000000-0005-0000-0000-0000FD010000}"/>
    <cellStyle name="Normal 2 3 2" xfId="474" xr:uid="{00000000-0005-0000-0000-0000FE010000}"/>
    <cellStyle name="Normal 2 4" xfId="475" xr:uid="{00000000-0005-0000-0000-0000FF010000}"/>
    <cellStyle name="Normal 2 5" xfId="470" xr:uid="{00000000-0005-0000-0000-000000020000}"/>
    <cellStyle name="Normal 20" xfId="476" xr:uid="{00000000-0005-0000-0000-000001020000}"/>
    <cellStyle name="Normal 20 2" xfId="477" xr:uid="{00000000-0005-0000-0000-000002020000}"/>
    <cellStyle name="Normal 20 2 2" xfId="478" xr:uid="{00000000-0005-0000-0000-000003020000}"/>
    <cellStyle name="Normal 20 3" xfId="479" xr:uid="{00000000-0005-0000-0000-000004020000}"/>
    <cellStyle name="Normal 21" xfId="480" xr:uid="{00000000-0005-0000-0000-000005020000}"/>
    <cellStyle name="Normal 21 2" xfId="481" xr:uid="{00000000-0005-0000-0000-000006020000}"/>
    <cellStyle name="Normal 21 2 2" xfId="482" xr:uid="{00000000-0005-0000-0000-000007020000}"/>
    <cellStyle name="Normal 21 3" xfId="483" xr:uid="{00000000-0005-0000-0000-000008020000}"/>
    <cellStyle name="Normal 22" xfId="484" xr:uid="{00000000-0005-0000-0000-000009020000}"/>
    <cellStyle name="Normal 22 2" xfId="485" xr:uid="{00000000-0005-0000-0000-00000A020000}"/>
    <cellStyle name="Normal 23" xfId="486" xr:uid="{00000000-0005-0000-0000-00000B020000}"/>
    <cellStyle name="Normal 23 2" xfId="487" xr:uid="{00000000-0005-0000-0000-00000C020000}"/>
    <cellStyle name="Normal 24" xfId="488" xr:uid="{00000000-0005-0000-0000-00000D020000}"/>
    <cellStyle name="Normal 25" xfId="489" xr:uid="{00000000-0005-0000-0000-00000E020000}"/>
    <cellStyle name="Normal 26" xfId="490" xr:uid="{00000000-0005-0000-0000-00000F020000}"/>
    <cellStyle name="Normal 27" xfId="491" xr:uid="{00000000-0005-0000-0000-000010020000}"/>
    <cellStyle name="Normal 28" xfId="492" xr:uid="{00000000-0005-0000-0000-000011020000}"/>
    <cellStyle name="Normal 28 3" xfId="493" xr:uid="{00000000-0005-0000-0000-000012020000}"/>
    <cellStyle name="Normal 29" xfId="494" xr:uid="{00000000-0005-0000-0000-000013020000}"/>
    <cellStyle name="Normal 3" xfId="3" xr:uid="{00000000-0005-0000-0000-000014020000}"/>
    <cellStyle name="Normal 3 2" xfId="496" xr:uid="{00000000-0005-0000-0000-000015020000}"/>
    <cellStyle name="Normal 3 2 2" xfId="912" xr:uid="{00000000-0005-0000-0000-000016020000}"/>
    <cellStyle name="Normal 3 3" xfId="497" xr:uid="{00000000-0005-0000-0000-000017020000}"/>
    <cellStyle name="Normal 3 3 2" xfId="498" xr:uid="{00000000-0005-0000-0000-000018020000}"/>
    <cellStyle name="Normal 3 4" xfId="499" xr:uid="{00000000-0005-0000-0000-000019020000}"/>
    <cellStyle name="Normal 3 4 2" xfId="500" xr:uid="{00000000-0005-0000-0000-00001A020000}"/>
    <cellStyle name="Normal 3 5" xfId="501" xr:uid="{00000000-0005-0000-0000-00001B020000}"/>
    <cellStyle name="Normal 3 6" xfId="502" xr:uid="{00000000-0005-0000-0000-00001C020000}"/>
    <cellStyle name="Normal 3 7" xfId="495" xr:uid="{00000000-0005-0000-0000-00001D020000}"/>
    <cellStyle name="Normal 3 8" xfId="967" xr:uid="{00000000-0005-0000-0000-00001E020000}"/>
    <cellStyle name="Normal 30" xfId="503" xr:uid="{00000000-0005-0000-0000-00001F020000}"/>
    <cellStyle name="Normal 31" xfId="504" xr:uid="{00000000-0005-0000-0000-000020020000}"/>
    <cellStyle name="Normal 32" xfId="505" xr:uid="{00000000-0005-0000-0000-000021020000}"/>
    <cellStyle name="Normal 33" xfId="506" xr:uid="{00000000-0005-0000-0000-000022020000}"/>
    <cellStyle name="Normal 34" xfId="878" xr:uid="{00000000-0005-0000-0000-000023020000}"/>
    <cellStyle name="Normal 34 2" xfId="963" xr:uid="{00000000-0005-0000-0000-000024020000}"/>
    <cellStyle name="Normal 35" xfId="1024" xr:uid="{AA2D3618-58BD-4EBB-824B-CBF78C64D342}"/>
    <cellStyle name="Normal 36" xfId="969" xr:uid="{00000000-0005-0000-0000-000025020000}"/>
    <cellStyle name="Normal 4" xfId="507" xr:uid="{00000000-0005-0000-0000-000026020000}"/>
    <cellStyle name="Normal 5" xfId="508" xr:uid="{00000000-0005-0000-0000-000027020000}"/>
    <cellStyle name="Normal 5 2" xfId="509" xr:uid="{00000000-0005-0000-0000-000028020000}"/>
    <cellStyle name="Normal 5 2 2" xfId="510" xr:uid="{00000000-0005-0000-0000-000029020000}"/>
    <cellStyle name="Normal 5 2 3" xfId="511" xr:uid="{00000000-0005-0000-0000-00002A020000}"/>
    <cellStyle name="Normal 5 3" xfId="512" xr:uid="{00000000-0005-0000-0000-00002B020000}"/>
    <cellStyle name="Normal 5 3 2" xfId="513" xr:uid="{00000000-0005-0000-0000-00002C020000}"/>
    <cellStyle name="Normal 5 3 3" xfId="514" xr:uid="{00000000-0005-0000-0000-00002D020000}"/>
    <cellStyle name="Normal 6" xfId="515" xr:uid="{00000000-0005-0000-0000-00002E020000}"/>
    <cellStyle name="Normal 6 2" xfId="516" xr:uid="{00000000-0005-0000-0000-00002F020000}"/>
    <cellStyle name="Normal 7" xfId="517" xr:uid="{00000000-0005-0000-0000-000030020000}"/>
    <cellStyle name="Normal 7 2" xfId="518" xr:uid="{00000000-0005-0000-0000-000031020000}"/>
    <cellStyle name="Normal 7 3" xfId="519" xr:uid="{00000000-0005-0000-0000-000032020000}"/>
    <cellStyle name="Normal 7 3 2" xfId="962" xr:uid="{00000000-0005-0000-0000-000033020000}"/>
    <cellStyle name="Normal 8" xfId="520" xr:uid="{00000000-0005-0000-0000-000034020000}"/>
    <cellStyle name="Normal 8 2" xfId="521" xr:uid="{00000000-0005-0000-0000-000035020000}"/>
    <cellStyle name="Normal 8 2 2" xfId="522" xr:uid="{00000000-0005-0000-0000-000036020000}"/>
    <cellStyle name="Normal 8 3" xfId="523" xr:uid="{00000000-0005-0000-0000-000037020000}"/>
    <cellStyle name="Normal 8 4" xfId="913" xr:uid="{00000000-0005-0000-0000-000038020000}"/>
    <cellStyle name="Normal 9" xfId="524" xr:uid="{00000000-0005-0000-0000-000039020000}"/>
    <cellStyle name="Normal 9 2" xfId="525" xr:uid="{00000000-0005-0000-0000-00003A020000}"/>
    <cellStyle name="Normal 9 2 2" xfId="526" xr:uid="{00000000-0005-0000-0000-00003B020000}"/>
    <cellStyle name="Normal 9 3" xfId="527" xr:uid="{00000000-0005-0000-0000-00003C020000}"/>
    <cellStyle name="Normal 9 4" xfId="914" xr:uid="{00000000-0005-0000-0000-00003D020000}"/>
    <cellStyle name="Nosaukums 2" xfId="915" xr:uid="{00000000-0005-0000-0000-00003F020000}"/>
    <cellStyle name="Note 2" xfId="528" xr:uid="{00000000-0005-0000-0000-000040020000}"/>
    <cellStyle name="Note 2 2" xfId="529" xr:uid="{00000000-0005-0000-0000-000041020000}"/>
    <cellStyle name="Note 2 2 2" xfId="530" xr:uid="{00000000-0005-0000-0000-000042020000}"/>
    <cellStyle name="Note 2 3" xfId="531" xr:uid="{00000000-0005-0000-0000-000043020000}"/>
    <cellStyle name="Note 2 4" xfId="532" xr:uid="{00000000-0005-0000-0000-000044020000}"/>
    <cellStyle name="Note 2 5" xfId="1018" xr:uid="{8A6395B7-AA09-4C49-9812-71F65E077E95}"/>
    <cellStyle name="Note 3" xfId="533" xr:uid="{00000000-0005-0000-0000-000045020000}"/>
    <cellStyle name="Note 4" xfId="534" xr:uid="{00000000-0005-0000-0000-000046020000}"/>
    <cellStyle name="Note 5" xfId="535" xr:uid="{00000000-0005-0000-0000-000047020000}"/>
    <cellStyle name="Note 6" xfId="536" xr:uid="{00000000-0005-0000-0000-000048020000}"/>
    <cellStyle name="Note 7" xfId="981" xr:uid="{834E9D6A-24D5-4B0E-B212-E6EB3110BDF4}"/>
    <cellStyle name="Output 2" xfId="537" xr:uid="{00000000-0005-0000-0000-000049020000}"/>
    <cellStyle name="Output 2 2" xfId="538" xr:uid="{00000000-0005-0000-0000-00004A020000}"/>
    <cellStyle name="Output 2 3" xfId="539" xr:uid="{00000000-0005-0000-0000-00004B020000}"/>
    <cellStyle name="Output 3" xfId="540" xr:uid="{00000000-0005-0000-0000-00004C020000}"/>
    <cellStyle name="Output 4" xfId="982" xr:uid="{76A25806-6673-4DE8-999A-04D657943783}"/>
    <cellStyle name="Parastais 13" xfId="541" xr:uid="{00000000-0005-0000-0000-00004D020000}"/>
    <cellStyle name="Parastais 2" xfId="542" xr:uid="{00000000-0005-0000-0000-00004E020000}"/>
    <cellStyle name="Parastais 2 2" xfId="543" xr:uid="{00000000-0005-0000-0000-00004F020000}"/>
    <cellStyle name="Parastais 2 3" xfId="544" xr:uid="{00000000-0005-0000-0000-000050020000}"/>
    <cellStyle name="Parastais 2_FMRik_260209_marts_sad1II.variants" xfId="545" xr:uid="{00000000-0005-0000-0000-000051020000}"/>
    <cellStyle name="Parastais 3" xfId="546" xr:uid="{00000000-0005-0000-0000-000052020000}"/>
    <cellStyle name="Parastais 3 2" xfId="916" xr:uid="{00000000-0005-0000-0000-000053020000}"/>
    <cellStyle name="Parastais 4" xfId="547" xr:uid="{00000000-0005-0000-0000-000054020000}"/>
    <cellStyle name="Parastais 5" xfId="548" xr:uid="{00000000-0005-0000-0000-000055020000}"/>
    <cellStyle name="Parastais 6" xfId="549" xr:uid="{00000000-0005-0000-0000-000056020000}"/>
    <cellStyle name="Parastais_arvalstu_ienemumi_12_05_2005" xfId="550" xr:uid="{00000000-0005-0000-0000-000057020000}"/>
    <cellStyle name="Parasts 2" xfId="4" xr:uid="{00000000-0005-0000-0000-000058020000}"/>
    <cellStyle name="Parasts 2 2" xfId="917" xr:uid="{00000000-0005-0000-0000-000059020000}"/>
    <cellStyle name="Parasts 3" xfId="5" xr:uid="{00000000-0005-0000-0000-00005A020000}"/>
    <cellStyle name="Parasts 3 2" xfId="918" xr:uid="{00000000-0005-0000-0000-00005B020000}"/>
    <cellStyle name="Parasts 3 3" xfId="551" xr:uid="{00000000-0005-0000-0000-00005C020000}"/>
    <cellStyle name="Parasts 4" xfId="552" xr:uid="{00000000-0005-0000-0000-00005D020000}"/>
    <cellStyle name="Parasts 5" xfId="6" xr:uid="{00000000-0005-0000-0000-00005E020000}"/>
    <cellStyle name="Paskaidrojošs teksts 2" xfId="919" xr:uid="{00000000-0005-0000-0000-00005F020000}"/>
    <cellStyle name="Pārbaudes šūna 2" xfId="920" xr:uid="{00000000-0005-0000-0000-000060020000}"/>
    <cellStyle name="Percent 2" xfId="553" xr:uid="{00000000-0005-0000-0000-000061020000}"/>
    <cellStyle name="Percent 2 2" xfId="554" xr:uid="{00000000-0005-0000-0000-000062020000}"/>
    <cellStyle name="Percent 2 3" xfId="968" xr:uid="{00000000-0005-0000-0000-000063020000}"/>
    <cellStyle name="Percent 3" xfId="555" xr:uid="{00000000-0005-0000-0000-000064020000}"/>
    <cellStyle name="Percent 3 2" xfId="556" xr:uid="{00000000-0005-0000-0000-000065020000}"/>
    <cellStyle name="Percent 4" xfId="557" xr:uid="{00000000-0005-0000-0000-000066020000}"/>
    <cellStyle name="Percent 5" xfId="965" xr:uid="{00000000-0005-0000-0000-000067020000}"/>
    <cellStyle name="Pie??m." xfId="558" xr:uid="{00000000-0005-0000-0000-000068020000}"/>
    <cellStyle name="Pie??m. 2" xfId="559" xr:uid="{00000000-0005-0000-0000-000069020000}"/>
    <cellStyle name="Pie??m. 3" xfId="560" xr:uid="{00000000-0005-0000-0000-00006A020000}"/>
    <cellStyle name="Pie?æm." xfId="561" xr:uid="{00000000-0005-0000-0000-00006B020000}"/>
    <cellStyle name="Pieņęm." xfId="563" xr:uid="{00000000-0005-0000-0000-00006C020000}"/>
    <cellStyle name="Pieņēm." xfId="562" xr:uid="{00000000-0005-0000-0000-00006D020000}"/>
    <cellStyle name="Piezīme 2" xfId="921" xr:uid="{00000000-0005-0000-0000-00006E020000}"/>
    <cellStyle name="Procenti 2" xfId="8" xr:uid="{00000000-0005-0000-0000-00006F020000}"/>
    <cellStyle name="Saistītā šūna" xfId="922" xr:uid="{00000000-0005-0000-0000-000070020000}"/>
    <cellStyle name="SAPBEXaggData" xfId="564" xr:uid="{00000000-0005-0000-0000-000071020000}"/>
    <cellStyle name="SAPBEXaggData 2" xfId="565" xr:uid="{00000000-0005-0000-0000-000072020000}"/>
    <cellStyle name="SAPBEXaggData 2 2" xfId="566" xr:uid="{00000000-0005-0000-0000-000073020000}"/>
    <cellStyle name="SAPBEXaggData 2 3" xfId="567" xr:uid="{00000000-0005-0000-0000-000074020000}"/>
    <cellStyle name="SAPBEXaggData 2 4" xfId="568" xr:uid="{00000000-0005-0000-0000-000075020000}"/>
    <cellStyle name="SAPBEXaggData 3" xfId="569" xr:uid="{00000000-0005-0000-0000-000076020000}"/>
    <cellStyle name="SAPBEXaggData 4" xfId="570" xr:uid="{00000000-0005-0000-0000-000077020000}"/>
    <cellStyle name="SAPBEXaggData 5" xfId="571" xr:uid="{00000000-0005-0000-0000-000078020000}"/>
    <cellStyle name="SAPBEXaggData 6" xfId="983" xr:uid="{AB5044AD-4685-4DE6-A663-093F10E3F777}"/>
    <cellStyle name="SAPBEXaggDataEmph" xfId="572" xr:uid="{00000000-0005-0000-0000-000079020000}"/>
    <cellStyle name="SAPBEXaggDataEmph 2" xfId="573" xr:uid="{00000000-0005-0000-0000-00007A020000}"/>
    <cellStyle name="SAPBEXaggDataEmph 2 2" xfId="574" xr:uid="{00000000-0005-0000-0000-00007B020000}"/>
    <cellStyle name="SAPBEXaggDataEmph 2 3" xfId="575" xr:uid="{00000000-0005-0000-0000-00007C020000}"/>
    <cellStyle name="SAPBEXaggDataEmph 2 4" xfId="576" xr:uid="{00000000-0005-0000-0000-00007D020000}"/>
    <cellStyle name="SAPBEXaggDataEmph 3" xfId="577" xr:uid="{00000000-0005-0000-0000-00007E020000}"/>
    <cellStyle name="SAPBEXaggDataEmph 4" xfId="923" xr:uid="{00000000-0005-0000-0000-00007F020000}"/>
    <cellStyle name="SAPBEXaggDataEmph 5" xfId="984" xr:uid="{22FB7FC1-23E8-4A06-96FB-AC449F525AD2}"/>
    <cellStyle name="SAPBEXaggItem" xfId="578" xr:uid="{00000000-0005-0000-0000-000080020000}"/>
    <cellStyle name="SAPBEXaggItem 2" xfId="579" xr:uid="{00000000-0005-0000-0000-000081020000}"/>
    <cellStyle name="SAPBEXaggItem 2 2" xfId="580" xr:uid="{00000000-0005-0000-0000-000082020000}"/>
    <cellStyle name="SAPBEXaggItem 2 3" xfId="581" xr:uid="{00000000-0005-0000-0000-000083020000}"/>
    <cellStyle name="SAPBEXaggItem 2 4" xfId="582" xr:uid="{00000000-0005-0000-0000-000084020000}"/>
    <cellStyle name="SAPBEXaggItem 3" xfId="583" xr:uid="{00000000-0005-0000-0000-000085020000}"/>
    <cellStyle name="SAPBEXaggItem 4" xfId="584" xr:uid="{00000000-0005-0000-0000-000086020000}"/>
    <cellStyle name="SAPBEXaggItem 5" xfId="585" xr:uid="{00000000-0005-0000-0000-000087020000}"/>
    <cellStyle name="SAPBEXaggItem 6" xfId="924" xr:uid="{00000000-0005-0000-0000-000088020000}"/>
    <cellStyle name="SAPBEXaggItem 7" xfId="985" xr:uid="{C5FBCEC1-9B03-44E7-9A71-C722A78BC740}"/>
    <cellStyle name="SAPBEXaggItemX" xfId="586" xr:uid="{00000000-0005-0000-0000-000089020000}"/>
    <cellStyle name="SAPBEXaggItemX 2" xfId="587" xr:uid="{00000000-0005-0000-0000-00008A020000}"/>
    <cellStyle name="SAPBEXaggItemX 2 2" xfId="588" xr:uid="{00000000-0005-0000-0000-00008B020000}"/>
    <cellStyle name="SAPBEXaggItemX 2 3" xfId="589" xr:uid="{00000000-0005-0000-0000-00008C020000}"/>
    <cellStyle name="SAPBEXaggItemX 2 4" xfId="590" xr:uid="{00000000-0005-0000-0000-00008D020000}"/>
    <cellStyle name="SAPBEXaggItemX 3" xfId="591" xr:uid="{00000000-0005-0000-0000-00008E020000}"/>
    <cellStyle name="SAPBEXaggItemX 4" xfId="925" xr:uid="{00000000-0005-0000-0000-00008F020000}"/>
    <cellStyle name="SAPBEXaggItemX 5" xfId="986" xr:uid="{DD1C822F-2F03-439A-846C-76FA98954485}"/>
    <cellStyle name="SAPBEXchaText" xfId="592" xr:uid="{00000000-0005-0000-0000-000090020000}"/>
    <cellStyle name="SAPBEXchaText 2" xfId="593" xr:uid="{00000000-0005-0000-0000-000091020000}"/>
    <cellStyle name="SAPBEXchaText 2 2" xfId="594" xr:uid="{00000000-0005-0000-0000-000092020000}"/>
    <cellStyle name="SAPBEXchaText 2 3" xfId="595" xr:uid="{00000000-0005-0000-0000-000093020000}"/>
    <cellStyle name="SAPBEXchaText 3" xfId="596" xr:uid="{00000000-0005-0000-0000-000094020000}"/>
    <cellStyle name="SAPBEXchaText 3 2" xfId="955" xr:uid="{00000000-0005-0000-0000-000095020000}"/>
    <cellStyle name="SAPBEXchaText 4" xfId="597" xr:uid="{00000000-0005-0000-0000-000096020000}"/>
    <cellStyle name="SAPBEXchaText 5" xfId="598" xr:uid="{00000000-0005-0000-0000-000097020000}"/>
    <cellStyle name="SAPBEXchaText 6" xfId="599" xr:uid="{00000000-0005-0000-0000-000098020000}"/>
    <cellStyle name="SAPBEXchaText 7" xfId="926" xr:uid="{00000000-0005-0000-0000-000099020000}"/>
    <cellStyle name="SAPBEXchaText 8" xfId="987" xr:uid="{A544025F-EF6F-4594-98E1-0ECDB6AE7D33}"/>
    <cellStyle name="SAPBEXexcBad7" xfId="600" xr:uid="{00000000-0005-0000-0000-00009A020000}"/>
    <cellStyle name="SAPBEXexcBad7 2" xfId="601" xr:uid="{00000000-0005-0000-0000-00009B020000}"/>
    <cellStyle name="SAPBEXexcBad7 2 2" xfId="602" xr:uid="{00000000-0005-0000-0000-00009C020000}"/>
    <cellStyle name="SAPBEXexcBad7 2 3" xfId="603" xr:uid="{00000000-0005-0000-0000-00009D020000}"/>
    <cellStyle name="SAPBEXexcBad7 2 4" xfId="604" xr:uid="{00000000-0005-0000-0000-00009E020000}"/>
    <cellStyle name="SAPBEXexcBad7 3" xfId="605" xr:uid="{00000000-0005-0000-0000-00009F020000}"/>
    <cellStyle name="SAPBEXexcBad7 4" xfId="988" xr:uid="{883913FB-3696-45A6-B437-8FADF9775CA2}"/>
    <cellStyle name="SAPBEXexcBad8" xfId="606" xr:uid="{00000000-0005-0000-0000-0000A0020000}"/>
    <cellStyle name="SAPBEXexcBad8 2" xfId="607" xr:uid="{00000000-0005-0000-0000-0000A1020000}"/>
    <cellStyle name="SAPBEXexcBad8 2 2" xfId="608" xr:uid="{00000000-0005-0000-0000-0000A2020000}"/>
    <cellStyle name="SAPBEXexcBad8 2 3" xfId="609" xr:uid="{00000000-0005-0000-0000-0000A3020000}"/>
    <cellStyle name="SAPBEXexcBad8 2 4" xfId="610" xr:uid="{00000000-0005-0000-0000-0000A4020000}"/>
    <cellStyle name="SAPBEXexcBad8 3" xfId="611" xr:uid="{00000000-0005-0000-0000-0000A5020000}"/>
    <cellStyle name="SAPBEXexcBad8 4" xfId="989" xr:uid="{22604751-61BE-4383-AEA0-78614AE16467}"/>
    <cellStyle name="SAPBEXexcBad9" xfId="612" xr:uid="{00000000-0005-0000-0000-0000A6020000}"/>
    <cellStyle name="SAPBEXexcBad9 2" xfId="613" xr:uid="{00000000-0005-0000-0000-0000A7020000}"/>
    <cellStyle name="SAPBEXexcBad9 2 2" xfId="614" xr:uid="{00000000-0005-0000-0000-0000A8020000}"/>
    <cellStyle name="SAPBEXexcBad9 2 3" xfId="615" xr:uid="{00000000-0005-0000-0000-0000A9020000}"/>
    <cellStyle name="SAPBEXexcBad9 2 4" xfId="616" xr:uid="{00000000-0005-0000-0000-0000AA020000}"/>
    <cellStyle name="SAPBEXexcBad9 3" xfId="617" xr:uid="{00000000-0005-0000-0000-0000AB020000}"/>
    <cellStyle name="SAPBEXexcBad9 4" xfId="990" xr:uid="{1159B575-C25F-4FD7-9834-95DB54C44DDB}"/>
    <cellStyle name="SAPBEXexcCritical4" xfId="618" xr:uid="{00000000-0005-0000-0000-0000AC020000}"/>
    <cellStyle name="SAPBEXexcCritical4 2" xfId="619" xr:uid="{00000000-0005-0000-0000-0000AD020000}"/>
    <cellStyle name="SAPBEXexcCritical4 2 2" xfId="620" xr:uid="{00000000-0005-0000-0000-0000AE020000}"/>
    <cellStyle name="SAPBEXexcCritical4 2 3" xfId="621" xr:uid="{00000000-0005-0000-0000-0000AF020000}"/>
    <cellStyle name="SAPBEXexcCritical4 2 4" xfId="622" xr:uid="{00000000-0005-0000-0000-0000B0020000}"/>
    <cellStyle name="SAPBEXexcCritical4 3" xfId="623" xr:uid="{00000000-0005-0000-0000-0000B1020000}"/>
    <cellStyle name="SAPBEXexcCritical4 4" xfId="991" xr:uid="{FD6EF717-0773-45C8-B39B-C1D8BAB8BC6B}"/>
    <cellStyle name="SAPBEXexcCritical5" xfId="624" xr:uid="{00000000-0005-0000-0000-0000B2020000}"/>
    <cellStyle name="SAPBEXexcCritical5 2" xfId="625" xr:uid="{00000000-0005-0000-0000-0000B3020000}"/>
    <cellStyle name="SAPBEXexcCritical5 2 2" xfId="626" xr:uid="{00000000-0005-0000-0000-0000B4020000}"/>
    <cellStyle name="SAPBEXexcCritical5 2 3" xfId="627" xr:uid="{00000000-0005-0000-0000-0000B5020000}"/>
    <cellStyle name="SAPBEXexcCritical5 2 4" xfId="628" xr:uid="{00000000-0005-0000-0000-0000B6020000}"/>
    <cellStyle name="SAPBEXexcCritical5 3" xfId="629" xr:uid="{00000000-0005-0000-0000-0000B7020000}"/>
    <cellStyle name="SAPBEXexcCritical5 4" xfId="992" xr:uid="{4D6ECD18-B1A5-4A7B-BD05-BF14AC7C0B3C}"/>
    <cellStyle name="SAPBEXexcCritical6" xfId="630" xr:uid="{00000000-0005-0000-0000-0000B8020000}"/>
    <cellStyle name="SAPBEXexcCritical6 2" xfId="631" xr:uid="{00000000-0005-0000-0000-0000B9020000}"/>
    <cellStyle name="SAPBEXexcCritical6 2 2" xfId="632" xr:uid="{00000000-0005-0000-0000-0000BA020000}"/>
    <cellStyle name="SAPBEXexcCritical6 2 3" xfId="633" xr:uid="{00000000-0005-0000-0000-0000BB020000}"/>
    <cellStyle name="SAPBEXexcCritical6 2 4" xfId="634" xr:uid="{00000000-0005-0000-0000-0000BC020000}"/>
    <cellStyle name="SAPBEXexcCritical6 3" xfId="635" xr:uid="{00000000-0005-0000-0000-0000BD020000}"/>
    <cellStyle name="SAPBEXexcCritical6 4" xfId="993" xr:uid="{C2EC14CC-27E7-41B8-8FAA-11C2D45F98F6}"/>
    <cellStyle name="SAPBEXexcGood1" xfId="636" xr:uid="{00000000-0005-0000-0000-0000BE020000}"/>
    <cellStyle name="SAPBEXexcGood1 2" xfId="637" xr:uid="{00000000-0005-0000-0000-0000BF020000}"/>
    <cellStyle name="SAPBEXexcGood1 2 2" xfId="638" xr:uid="{00000000-0005-0000-0000-0000C0020000}"/>
    <cellStyle name="SAPBEXexcGood1 2 3" xfId="639" xr:uid="{00000000-0005-0000-0000-0000C1020000}"/>
    <cellStyle name="SAPBEXexcGood1 2 4" xfId="640" xr:uid="{00000000-0005-0000-0000-0000C2020000}"/>
    <cellStyle name="SAPBEXexcGood1 3" xfId="641" xr:uid="{00000000-0005-0000-0000-0000C3020000}"/>
    <cellStyle name="SAPBEXexcGood1 4" xfId="994" xr:uid="{975D38BD-50EC-4C95-81C0-E1D080CE8176}"/>
    <cellStyle name="SAPBEXexcGood2" xfId="642" xr:uid="{00000000-0005-0000-0000-0000C4020000}"/>
    <cellStyle name="SAPBEXexcGood2 2" xfId="643" xr:uid="{00000000-0005-0000-0000-0000C5020000}"/>
    <cellStyle name="SAPBEXexcGood2 2 2" xfId="644" xr:uid="{00000000-0005-0000-0000-0000C6020000}"/>
    <cellStyle name="SAPBEXexcGood2 2 3" xfId="645" xr:uid="{00000000-0005-0000-0000-0000C7020000}"/>
    <cellStyle name="SAPBEXexcGood2 2 4" xfId="646" xr:uid="{00000000-0005-0000-0000-0000C8020000}"/>
    <cellStyle name="SAPBEXexcGood2 3" xfId="647" xr:uid="{00000000-0005-0000-0000-0000C9020000}"/>
    <cellStyle name="SAPBEXexcGood2 4" xfId="995" xr:uid="{1FAF9C36-5D7E-4A3D-B7A3-030059BD89BA}"/>
    <cellStyle name="SAPBEXexcGood3" xfId="648" xr:uid="{00000000-0005-0000-0000-0000CA020000}"/>
    <cellStyle name="SAPBEXexcGood3 2" xfId="649" xr:uid="{00000000-0005-0000-0000-0000CB020000}"/>
    <cellStyle name="SAPBEXexcGood3 2 2" xfId="650" xr:uid="{00000000-0005-0000-0000-0000CC020000}"/>
    <cellStyle name="SAPBEXexcGood3 2 3" xfId="651" xr:uid="{00000000-0005-0000-0000-0000CD020000}"/>
    <cellStyle name="SAPBEXexcGood3 2 4" xfId="652" xr:uid="{00000000-0005-0000-0000-0000CE020000}"/>
    <cellStyle name="SAPBEXexcGood3 3" xfId="653" xr:uid="{00000000-0005-0000-0000-0000CF020000}"/>
    <cellStyle name="SAPBEXexcGood3 4" xfId="996" xr:uid="{7F4636E7-CF83-4C7F-905A-B5DDC87DF4E8}"/>
    <cellStyle name="SAPBEXfilterDrill" xfId="654" xr:uid="{00000000-0005-0000-0000-0000D0020000}"/>
    <cellStyle name="SAPBEXfilterDrill 2" xfId="655" xr:uid="{00000000-0005-0000-0000-0000D1020000}"/>
    <cellStyle name="SAPBEXfilterDrill 2 2" xfId="656" xr:uid="{00000000-0005-0000-0000-0000D2020000}"/>
    <cellStyle name="SAPBEXfilterDrill 2 3" xfId="657" xr:uid="{00000000-0005-0000-0000-0000D3020000}"/>
    <cellStyle name="SAPBEXfilterDrill 3" xfId="658" xr:uid="{00000000-0005-0000-0000-0000D4020000}"/>
    <cellStyle name="SAPBEXfilterItem" xfId="659" xr:uid="{00000000-0005-0000-0000-0000D5020000}"/>
    <cellStyle name="SAPBEXfilterItem 2" xfId="660" xr:uid="{00000000-0005-0000-0000-0000D6020000}"/>
    <cellStyle name="SAPBEXfilterItem 2 2" xfId="661" xr:uid="{00000000-0005-0000-0000-0000D7020000}"/>
    <cellStyle name="SAPBEXfilterItem 2 3" xfId="662" xr:uid="{00000000-0005-0000-0000-0000D8020000}"/>
    <cellStyle name="SAPBEXfilterItem 3" xfId="663" xr:uid="{00000000-0005-0000-0000-0000D9020000}"/>
    <cellStyle name="SAPBEXfilterItem 4" xfId="664" xr:uid="{00000000-0005-0000-0000-0000DA020000}"/>
    <cellStyle name="SAPBEXfilterItem 5" xfId="665" xr:uid="{00000000-0005-0000-0000-0000DB020000}"/>
    <cellStyle name="SAPBEXfilterText" xfId="666" xr:uid="{00000000-0005-0000-0000-0000DC020000}"/>
    <cellStyle name="SAPBEXfilterText 2" xfId="667" xr:uid="{00000000-0005-0000-0000-0000DD020000}"/>
    <cellStyle name="SAPBEXfilterText 2 2" xfId="668" xr:uid="{00000000-0005-0000-0000-0000DE020000}"/>
    <cellStyle name="SAPBEXfilterText 2 3" xfId="669" xr:uid="{00000000-0005-0000-0000-0000DF020000}"/>
    <cellStyle name="SAPBEXfilterText 3" xfId="670" xr:uid="{00000000-0005-0000-0000-0000E0020000}"/>
    <cellStyle name="SAPBEXfilterText 4" xfId="671" xr:uid="{00000000-0005-0000-0000-0000E1020000}"/>
    <cellStyle name="SAPBEXfilterText 5" xfId="672" xr:uid="{00000000-0005-0000-0000-0000E2020000}"/>
    <cellStyle name="SAPBEXfilterText 6" xfId="673" xr:uid="{00000000-0005-0000-0000-0000E3020000}"/>
    <cellStyle name="SAPBEXfilterText 7" xfId="674" xr:uid="{00000000-0005-0000-0000-0000E4020000}"/>
    <cellStyle name="SAPBEXfilterText 8" xfId="927" xr:uid="{00000000-0005-0000-0000-0000E5020000}"/>
    <cellStyle name="SAPBEXformats" xfId="675" xr:uid="{00000000-0005-0000-0000-0000E6020000}"/>
    <cellStyle name="SAPBEXformats 2" xfId="676" xr:uid="{00000000-0005-0000-0000-0000E7020000}"/>
    <cellStyle name="SAPBEXformats 2 2" xfId="677" xr:uid="{00000000-0005-0000-0000-0000E8020000}"/>
    <cellStyle name="SAPBEXformats 2 3" xfId="678" xr:uid="{00000000-0005-0000-0000-0000E9020000}"/>
    <cellStyle name="SAPBEXformats 2 4" xfId="679" xr:uid="{00000000-0005-0000-0000-0000EA020000}"/>
    <cellStyle name="SAPBEXformats 3" xfId="680" xr:uid="{00000000-0005-0000-0000-0000EB020000}"/>
    <cellStyle name="SAPBEXformats 4" xfId="998" xr:uid="{A3A7CA6B-C9DE-4186-BD9C-1190078CFEB1}"/>
    <cellStyle name="SAPBEXheaderItem" xfId="681" xr:uid="{00000000-0005-0000-0000-0000EC020000}"/>
    <cellStyle name="SAPBEXheaderItem 2" xfId="682" xr:uid="{00000000-0005-0000-0000-0000ED020000}"/>
    <cellStyle name="SAPBEXheaderItem 2 2" xfId="683" xr:uid="{00000000-0005-0000-0000-0000EE020000}"/>
    <cellStyle name="SAPBEXheaderItem 2 3" xfId="684" xr:uid="{00000000-0005-0000-0000-0000EF020000}"/>
    <cellStyle name="SAPBEXheaderItem 3" xfId="685" xr:uid="{00000000-0005-0000-0000-0000F0020000}"/>
    <cellStyle name="SAPBEXheaderItem 4" xfId="686" xr:uid="{00000000-0005-0000-0000-0000F1020000}"/>
    <cellStyle name="SAPBEXheaderItem 5" xfId="687" xr:uid="{00000000-0005-0000-0000-0000F2020000}"/>
    <cellStyle name="SAPBEXheaderItem 6" xfId="688" xr:uid="{00000000-0005-0000-0000-0000F3020000}"/>
    <cellStyle name="SAPBEXheaderItem 7" xfId="689" xr:uid="{00000000-0005-0000-0000-0000F4020000}"/>
    <cellStyle name="SAPBEXheaderText" xfId="690" xr:uid="{00000000-0005-0000-0000-0000F5020000}"/>
    <cellStyle name="SAPBEXheaderText 2" xfId="691" xr:uid="{00000000-0005-0000-0000-0000F6020000}"/>
    <cellStyle name="SAPBEXheaderText 2 2" xfId="692" xr:uid="{00000000-0005-0000-0000-0000F7020000}"/>
    <cellStyle name="SAPBEXheaderText 2 3" xfId="693" xr:uid="{00000000-0005-0000-0000-0000F8020000}"/>
    <cellStyle name="SAPBEXheaderText 3" xfId="694" xr:uid="{00000000-0005-0000-0000-0000F9020000}"/>
    <cellStyle name="SAPBEXheaderText 4" xfId="695" xr:uid="{00000000-0005-0000-0000-0000FA020000}"/>
    <cellStyle name="SAPBEXheaderText 5" xfId="696" xr:uid="{00000000-0005-0000-0000-0000FB020000}"/>
    <cellStyle name="SAPBEXheaderText 6" xfId="697" xr:uid="{00000000-0005-0000-0000-0000FC020000}"/>
    <cellStyle name="SAPBEXheaderText 7" xfId="698" xr:uid="{00000000-0005-0000-0000-0000FD020000}"/>
    <cellStyle name="SAPBEXheaderText 8" xfId="928" xr:uid="{00000000-0005-0000-0000-0000FE020000}"/>
    <cellStyle name="SAPBEXHLevel0" xfId="699" xr:uid="{00000000-0005-0000-0000-0000FF020000}"/>
    <cellStyle name="SAPBEXHLevel0 2" xfId="700" xr:uid="{00000000-0005-0000-0000-000000030000}"/>
    <cellStyle name="SAPBEXHLevel0 2 2" xfId="701" xr:uid="{00000000-0005-0000-0000-000001030000}"/>
    <cellStyle name="SAPBEXHLevel0 2 2 2" xfId="702" xr:uid="{00000000-0005-0000-0000-000002030000}"/>
    <cellStyle name="SAPBEXHLevel0 2 3" xfId="703" xr:uid="{00000000-0005-0000-0000-000003030000}"/>
    <cellStyle name="SAPBEXHLevel0 3" xfId="704" xr:uid="{00000000-0005-0000-0000-000004030000}"/>
    <cellStyle name="SAPBEXHLevel0 3 2" xfId="705" xr:uid="{00000000-0005-0000-0000-000005030000}"/>
    <cellStyle name="SAPBEXHLevel0 4" xfId="706" xr:uid="{00000000-0005-0000-0000-000006030000}"/>
    <cellStyle name="SAPBEXHLevel0 5" xfId="707" xr:uid="{00000000-0005-0000-0000-000007030000}"/>
    <cellStyle name="SAPBEXHLevel0 6" xfId="999" xr:uid="{2518EB4E-4F39-4214-8704-7BEE75EA2F6A}"/>
    <cellStyle name="SAPBEXHLevel0X" xfId="708" xr:uid="{00000000-0005-0000-0000-000008030000}"/>
    <cellStyle name="SAPBEXHLevel0X 2" xfId="709" xr:uid="{00000000-0005-0000-0000-000009030000}"/>
    <cellStyle name="SAPBEXHLevel0X 2 2" xfId="710" xr:uid="{00000000-0005-0000-0000-00000A030000}"/>
    <cellStyle name="SAPBEXHLevel0X 2 2 2" xfId="711" xr:uid="{00000000-0005-0000-0000-00000B030000}"/>
    <cellStyle name="SAPBEXHLevel0X 2 3" xfId="712" xr:uid="{00000000-0005-0000-0000-00000C030000}"/>
    <cellStyle name="SAPBEXHLevel0X 2 4" xfId="713" xr:uid="{00000000-0005-0000-0000-00000D030000}"/>
    <cellStyle name="SAPBEXHLevel0X 2 5" xfId="1019" xr:uid="{B1BB38B5-2717-4015-A2B4-E0743DC1D55F}"/>
    <cellStyle name="SAPBEXHLevel0X 3" xfId="714" xr:uid="{00000000-0005-0000-0000-00000E030000}"/>
    <cellStyle name="SAPBEXHLevel0X 4" xfId="715" xr:uid="{00000000-0005-0000-0000-00000F030000}"/>
    <cellStyle name="SAPBEXHLevel0X 5" xfId="716" xr:uid="{00000000-0005-0000-0000-000010030000}"/>
    <cellStyle name="SAPBEXHLevel0X 6" xfId="717" xr:uid="{00000000-0005-0000-0000-000011030000}"/>
    <cellStyle name="SAPBEXHLevel0X 7" xfId="718" xr:uid="{00000000-0005-0000-0000-000012030000}"/>
    <cellStyle name="SAPBEXHLevel0X 8" xfId="929" xr:uid="{00000000-0005-0000-0000-000013030000}"/>
    <cellStyle name="SAPBEXHLevel0X 9" xfId="1000" xr:uid="{35B58482-EC76-4007-B18A-0894FC1136AB}"/>
    <cellStyle name="SAPBEXHLevel1" xfId="719" xr:uid="{00000000-0005-0000-0000-000014030000}"/>
    <cellStyle name="SAPBEXHLevel1 2" xfId="720" xr:uid="{00000000-0005-0000-0000-000015030000}"/>
    <cellStyle name="SAPBEXHLevel1 2 2" xfId="721" xr:uid="{00000000-0005-0000-0000-000016030000}"/>
    <cellStyle name="SAPBEXHLevel1 2 2 2" xfId="722" xr:uid="{00000000-0005-0000-0000-000017030000}"/>
    <cellStyle name="SAPBEXHLevel1 3" xfId="723" xr:uid="{00000000-0005-0000-0000-000018030000}"/>
    <cellStyle name="SAPBEXHLevel1 3 2" xfId="724" xr:uid="{00000000-0005-0000-0000-000019030000}"/>
    <cellStyle name="SAPBEXHLevel1 3 3" xfId="956" xr:uid="{00000000-0005-0000-0000-00001A030000}"/>
    <cellStyle name="SAPBEXHLevel1 4" xfId="725" xr:uid="{00000000-0005-0000-0000-00001B030000}"/>
    <cellStyle name="SAPBEXHLevel1 5" xfId="726" xr:uid="{00000000-0005-0000-0000-00001C030000}"/>
    <cellStyle name="SAPBEXHLevel1 6" xfId="1001" xr:uid="{505BB1E1-80C0-4A80-98DA-8DD6423B1492}"/>
    <cellStyle name="SAPBEXHLevel1X" xfId="727" xr:uid="{00000000-0005-0000-0000-00001D030000}"/>
    <cellStyle name="SAPBEXHLevel1X 2" xfId="728" xr:uid="{00000000-0005-0000-0000-00001E030000}"/>
    <cellStyle name="SAPBEXHLevel1X 2 2" xfId="729" xr:uid="{00000000-0005-0000-0000-00001F030000}"/>
    <cellStyle name="SAPBEXHLevel1X 2 2 2" xfId="730" xr:uid="{00000000-0005-0000-0000-000020030000}"/>
    <cellStyle name="SAPBEXHLevel1X 2 3" xfId="731" xr:uid="{00000000-0005-0000-0000-000021030000}"/>
    <cellStyle name="SAPBEXHLevel1X 2 4" xfId="732" xr:uid="{00000000-0005-0000-0000-000022030000}"/>
    <cellStyle name="SAPBEXHLevel1X 2 5" xfId="1020" xr:uid="{C505DA32-3865-4FD8-B252-267B913EC681}"/>
    <cellStyle name="SAPBEXHLevel1X 3" xfId="733" xr:uid="{00000000-0005-0000-0000-000023030000}"/>
    <cellStyle name="SAPBEXHLevel1X 4" xfId="734" xr:uid="{00000000-0005-0000-0000-000024030000}"/>
    <cellStyle name="SAPBEXHLevel1X 5" xfId="735" xr:uid="{00000000-0005-0000-0000-000025030000}"/>
    <cellStyle name="SAPBEXHLevel1X 6" xfId="736" xr:uid="{00000000-0005-0000-0000-000026030000}"/>
    <cellStyle name="SAPBEXHLevel1X 7" xfId="737" xr:uid="{00000000-0005-0000-0000-000027030000}"/>
    <cellStyle name="SAPBEXHLevel1X 8" xfId="930" xr:uid="{00000000-0005-0000-0000-000028030000}"/>
    <cellStyle name="SAPBEXHLevel1X 9" xfId="1002" xr:uid="{5FED6963-24A8-437A-BB6B-E2A680E219E5}"/>
    <cellStyle name="SAPBEXHLevel2" xfId="738" xr:uid="{00000000-0005-0000-0000-000029030000}"/>
    <cellStyle name="SAPBEXHLevel2 2" xfId="739" xr:uid="{00000000-0005-0000-0000-00002A030000}"/>
    <cellStyle name="SAPBEXHLevel2 2 2" xfId="740" xr:uid="{00000000-0005-0000-0000-00002B030000}"/>
    <cellStyle name="SAPBEXHLevel2 2 2 2" xfId="741" xr:uid="{00000000-0005-0000-0000-00002C030000}"/>
    <cellStyle name="SAPBEXHLevel2 3" xfId="742" xr:uid="{00000000-0005-0000-0000-00002D030000}"/>
    <cellStyle name="SAPBEXHLevel2 3 2" xfId="743" xr:uid="{00000000-0005-0000-0000-00002E030000}"/>
    <cellStyle name="SAPBEXHLevel2 3 3" xfId="957" xr:uid="{00000000-0005-0000-0000-00002F030000}"/>
    <cellStyle name="SAPBEXHLevel2 4" xfId="744" xr:uid="{00000000-0005-0000-0000-000030030000}"/>
    <cellStyle name="SAPBEXHLevel2 5" xfId="745" xr:uid="{00000000-0005-0000-0000-000031030000}"/>
    <cellStyle name="SAPBEXHLevel2 6" xfId="1003" xr:uid="{53377A6E-05B1-4592-9AFD-EA532033689D}"/>
    <cellStyle name="SAPBEXHLevel2X" xfId="746" xr:uid="{00000000-0005-0000-0000-000032030000}"/>
    <cellStyle name="SAPBEXHLevel2X 2" xfId="747" xr:uid="{00000000-0005-0000-0000-000033030000}"/>
    <cellStyle name="SAPBEXHLevel2X 2 2" xfId="748" xr:uid="{00000000-0005-0000-0000-000034030000}"/>
    <cellStyle name="SAPBEXHLevel2X 2 2 2" xfId="749" xr:uid="{00000000-0005-0000-0000-000035030000}"/>
    <cellStyle name="SAPBEXHLevel2X 2 3" xfId="750" xr:uid="{00000000-0005-0000-0000-000036030000}"/>
    <cellStyle name="SAPBEXHLevel2X 2 4" xfId="751" xr:uid="{00000000-0005-0000-0000-000037030000}"/>
    <cellStyle name="SAPBEXHLevel2X 2 5" xfId="1021" xr:uid="{FC060A38-B7B4-4D38-BD95-7196C2E05617}"/>
    <cellStyle name="SAPBEXHLevel2X 3" xfId="752" xr:uid="{00000000-0005-0000-0000-000038030000}"/>
    <cellStyle name="SAPBEXHLevel2X 4" xfId="753" xr:uid="{00000000-0005-0000-0000-000039030000}"/>
    <cellStyle name="SAPBEXHLevel2X 5" xfId="754" xr:uid="{00000000-0005-0000-0000-00003A030000}"/>
    <cellStyle name="SAPBEXHLevel2X 6" xfId="755" xr:uid="{00000000-0005-0000-0000-00003B030000}"/>
    <cellStyle name="SAPBEXHLevel2X 7" xfId="756" xr:uid="{00000000-0005-0000-0000-00003C030000}"/>
    <cellStyle name="SAPBEXHLevel2X 8" xfId="931" xr:uid="{00000000-0005-0000-0000-00003D030000}"/>
    <cellStyle name="SAPBEXHLevel2X 9" xfId="1004" xr:uid="{C3DDCAF5-8EE6-4054-8EE9-5A0528AA73CB}"/>
    <cellStyle name="SAPBEXHLevel3" xfId="757" xr:uid="{00000000-0005-0000-0000-00003E030000}"/>
    <cellStyle name="SAPBEXHLevel3 2" xfId="758" xr:uid="{00000000-0005-0000-0000-00003F030000}"/>
    <cellStyle name="SAPBEXHLevel3 2 2" xfId="759" xr:uid="{00000000-0005-0000-0000-000040030000}"/>
    <cellStyle name="SAPBEXHLevel3 2 2 2" xfId="760" xr:uid="{00000000-0005-0000-0000-000041030000}"/>
    <cellStyle name="SAPBEXHLevel3 2 3" xfId="933" xr:uid="{00000000-0005-0000-0000-000042030000}"/>
    <cellStyle name="SAPBEXHLevel3 3" xfId="761" xr:uid="{00000000-0005-0000-0000-000043030000}"/>
    <cellStyle name="SAPBEXHLevel3 3 2" xfId="762" xr:uid="{00000000-0005-0000-0000-000044030000}"/>
    <cellStyle name="SAPBEXHLevel3 4" xfId="763" xr:uid="{00000000-0005-0000-0000-000045030000}"/>
    <cellStyle name="SAPBEXHLevel3 4 2" xfId="958" xr:uid="{00000000-0005-0000-0000-000046030000}"/>
    <cellStyle name="SAPBEXHLevel3 5" xfId="764" xr:uid="{00000000-0005-0000-0000-000047030000}"/>
    <cellStyle name="SAPBEXHLevel3 6" xfId="932" xr:uid="{00000000-0005-0000-0000-000048030000}"/>
    <cellStyle name="SAPBEXHLevel3X" xfId="765" xr:uid="{00000000-0005-0000-0000-000049030000}"/>
    <cellStyle name="SAPBEXHLevel3X 2" xfId="766" xr:uid="{00000000-0005-0000-0000-00004A030000}"/>
    <cellStyle name="SAPBEXHLevel3X 2 2" xfId="767" xr:uid="{00000000-0005-0000-0000-00004B030000}"/>
    <cellStyle name="SAPBEXHLevel3X 2 2 2" xfId="768" xr:uid="{00000000-0005-0000-0000-00004C030000}"/>
    <cellStyle name="SAPBEXHLevel3X 2 3" xfId="769" xr:uid="{00000000-0005-0000-0000-00004D030000}"/>
    <cellStyle name="SAPBEXHLevel3X 2 4" xfId="770" xr:uid="{00000000-0005-0000-0000-00004E030000}"/>
    <cellStyle name="SAPBEXHLevel3X 2 5" xfId="1022" xr:uid="{BB674809-CC65-40C7-BC06-FBBA8DDB96B4}"/>
    <cellStyle name="SAPBEXHLevel3X 3" xfId="771" xr:uid="{00000000-0005-0000-0000-00004F030000}"/>
    <cellStyle name="SAPBEXHLevel3X 4" xfId="772" xr:uid="{00000000-0005-0000-0000-000050030000}"/>
    <cellStyle name="SAPBEXHLevel3X 5" xfId="773" xr:uid="{00000000-0005-0000-0000-000051030000}"/>
    <cellStyle name="SAPBEXHLevel3X 6" xfId="774" xr:uid="{00000000-0005-0000-0000-000052030000}"/>
    <cellStyle name="SAPBEXHLevel3X 7" xfId="775" xr:uid="{00000000-0005-0000-0000-000053030000}"/>
    <cellStyle name="SAPBEXHLevel3X 8" xfId="934" xr:uid="{00000000-0005-0000-0000-000054030000}"/>
    <cellStyle name="SAPBEXHLevel3X 9" xfId="1006" xr:uid="{C3C1216A-1A2C-4903-B534-B00DDC765F72}"/>
    <cellStyle name="SAPBEXinputData" xfId="776" xr:uid="{00000000-0005-0000-0000-000055030000}"/>
    <cellStyle name="SAPBEXinputData 2" xfId="777" xr:uid="{00000000-0005-0000-0000-000056030000}"/>
    <cellStyle name="SAPBEXinputData 2 2" xfId="778" xr:uid="{00000000-0005-0000-0000-000057030000}"/>
    <cellStyle name="SAPBEXinputData 2 3" xfId="779" xr:uid="{00000000-0005-0000-0000-000058030000}"/>
    <cellStyle name="SAPBEXinputData 2 4" xfId="1023" xr:uid="{BC23FBAF-82E8-4991-831B-FCF14EA819F6}"/>
    <cellStyle name="SAPBEXinputData 3" xfId="780" xr:uid="{00000000-0005-0000-0000-000059030000}"/>
    <cellStyle name="SAPBEXinputData 4" xfId="781" xr:uid="{00000000-0005-0000-0000-00005A030000}"/>
    <cellStyle name="SAPBEXinputData 5" xfId="782" xr:uid="{00000000-0005-0000-0000-00005B030000}"/>
    <cellStyle name="SAPBEXinputData 6" xfId="783" xr:uid="{00000000-0005-0000-0000-00005C030000}"/>
    <cellStyle name="SAPBEXinputData 7" xfId="784" xr:uid="{00000000-0005-0000-0000-00005D030000}"/>
    <cellStyle name="SAPBEXinputData 8" xfId="935" xr:uid="{00000000-0005-0000-0000-00005E030000}"/>
    <cellStyle name="SAPBEXinputData 9" xfId="1007" xr:uid="{CE322EB1-8609-49F1-9D27-293A8E1CE3DB}"/>
    <cellStyle name="SAPBEXItemHeader" xfId="785" xr:uid="{00000000-0005-0000-0000-00005F030000}"/>
    <cellStyle name="SAPBEXresData" xfId="786" xr:uid="{00000000-0005-0000-0000-000060030000}"/>
    <cellStyle name="SAPBEXresData 2" xfId="787" xr:uid="{00000000-0005-0000-0000-000061030000}"/>
    <cellStyle name="SAPBEXresData 2 2" xfId="788" xr:uid="{00000000-0005-0000-0000-000062030000}"/>
    <cellStyle name="SAPBEXresData 2 3" xfId="789" xr:uid="{00000000-0005-0000-0000-000063030000}"/>
    <cellStyle name="SAPBEXresData 2 4" xfId="790" xr:uid="{00000000-0005-0000-0000-000064030000}"/>
    <cellStyle name="SAPBEXresData 3" xfId="791" xr:uid="{00000000-0005-0000-0000-000065030000}"/>
    <cellStyle name="SAPBEXresData 4" xfId="936" xr:uid="{00000000-0005-0000-0000-000066030000}"/>
    <cellStyle name="SAPBEXresData 5" xfId="1008" xr:uid="{734B392D-C640-4C6F-8ECC-71DDB8462F64}"/>
    <cellStyle name="SAPBEXresDataEmph" xfId="792" xr:uid="{00000000-0005-0000-0000-000067030000}"/>
    <cellStyle name="SAPBEXresDataEmph 2" xfId="793" xr:uid="{00000000-0005-0000-0000-000068030000}"/>
    <cellStyle name="SAPBEXresDataEmph 2 2" xfId="794" xr:uid="{00000000-0005-0000-0000-000069030000}"/>
    <cellStyle name="SAPBEXresDataEmph 2 3" xfId="795" xr:uid="{00000000-0005-0000-0000-00006A030000}"/>
    <cellStyle name="SAPBEXresDataEmph 2 4" xfId="796" xr:uid="{00000000-0005-0000-0000-00006B030000}"/>
    <cellStyle name="SAPBEXresDataEmph 3" xfId="797" xr:uid="{00000000-0005-0000-0000-00006C030000}"/>
    <cellStyle name="SAPBEXresDataEmph 4" xfId="937" xr:uid="{00000000-0005-0000-0000-00006D030000}"/>
    <cellStyle name="SAPBEXresDataEmph 5" xfId="1009" xr:uid="{FAA9231D-F802-44B9-92E3-4A9611B767D8}"/>
    <cellStyle name="SAPBEXresItem" xfId="798" xr:uid="{00000000-0005-0000-0000-00006E030000}"/>
    <cellStyle name="SAPBEXresItem 2" xfId="799" xr:uid="{00000000-0005-0000-0000-00006F030000}"/>
    <cellStyle name="SAPBEXresItem 2 2" xfId="800" xr:uid="{00000000-0005-0000-0000-000070030000}"/>
    <cellStyle name="SAPBEXresItem 2 3" xfId="801" xr:uid="{00000000-0005-0000-0000-000071030000}"/>
    <cellStyle name="SAPBEXresItem 2 4" xfId="802" xr:uid="{00000000-0005-0000-0000-000072030000}"/>
    <cellStyle name="SAPBEXresItem 3" xfId="803" xr:uid="{00000000-0005-0000-0000-000073030000}"/>
    <cellStyle name="SAPBEXresItem 4" xfId="938" xr:uid="{00000000-0005-0000-0000-000074030000}"/>
    <cellStyle name="SAPBEXresItem 5" xfId="1010" xr:uid="{A74B44A0-7B61-4FAE-AD04-B7EFCA6B7ECC}"/>
    <cellStyle name="SAPBEXresItemX" xfId="804" xr:uid="{00000000-0005-0000-0000-000075030000}"/>
    <cellStyle name="SAPBEXresItemX 2" xfId="805" xr:uid="{00000000-0005-0000-0000-000076030000}"/>
    <cellStyle name="SAPBEXresItemX 2 2" xfId="806" xr:uid="{00000000-0005-0000-0000-000077030000}"/>
    <cellStyle name="SAPBEXresItemX 2 3" xfId="807" xr:uid="{00000000-0005-0000-0000-000078030000}"/>
    <cellStyle name="SAPBEXresItemX 2 4" xfId="808" xr:uid="{00000000-0005-0000-0000-000079030000}"/>
    <cellStyle name="SAPBEXresItemX 3" xfId="809" xr:uid="{00000000-0005-0000-0000-00007A030000}"/>
    <cellStyle name="SAPBEXresItemX 4" xfId="939" xr:uid="{00000000-0005-0000-0000-00007B030000}"/>
    <cellStyle name="SAPBEXresItemX 5" xfId="1011" xr:uid="{6CB71B16-4849-4F85-BF89-8CB60151EC30}"/>
    <cellStyle name="SAPBEXstdData" xfId="810" xr:uid="{00000000-0005-0000-0000-00007C030000}"/>
    <cellStyle name="SAPBEXstdData 2" xfId="811" xr:uid="{00000000-0005-0000-0000-00007D030000}"/>
    <cellStyle name="SAPBEXstdData 2 2" xfId="812" xr:uid="{00000000-0005-0000-0000-00007E030000}"/>
    <cellStyle name="SAPBEXstdData 2 2 2" xfId="941" xr:uid="{00000000-0005-0000-0000-00007F030000}"/>
    <cellStyle name="SAPBEXstdData 2 3" xfId="940" xr:uid="{00000000-0005-0000-0000-000080030000}"/>
    <cellStyle name="SAPBEXstdData 3" xfId="813" xr:uid="{00000000-0005-0000-0000-000081030000}"/>
    <cellStyle name="SAPBEXstdData 4" xfId="814" xr:uid="{00000000-0005-0000-0000-000082030000}"/>
    <cellStyle name="SAPBEXstdData 5" xfId="815" xr:uid="{00000000-0005-0000-0000-000083030000}"/>
    <cellStyle name="SAPBEXstdData_2009 g _150609" xfId="816" xr:uid="{00000000-0005-0000-0000-000084030000}"/>
    <cellStyle name="SAPBEXstdDataEmph" xfId="817" xr:uid="{00000000-0005-0000-0000-000085030000}"/>
    <cellStyle name="SAPBEXstdDataEmph 2" xfId="818" xr:uid="{00000000-0005-0000-0000-000086030000}"/>
    <cellStyle name="SAPBEXstdDataEmph 2 2" xfId="819" xr:uid="{00000000-0005-0000-0000-000087030000}"/>
    <cellStyle name="SAPBEXstdDataEmph 2 3" xfId="820" xr:uid="{00000000-0005-0000-0000-000088030000}"/>
    <cellStyle name="SAPBEXstdDataEmph 2 4" xfId="821" xr:uid="{00000000-0005-0000-0000-000089030000}"/>
    <cellStyle name="SAPBEXstdDataEmph 3" xfId="822" xr:uid="{00000000-0005-0000-0000-00008A030000}"/>
    <cellStyle name="SAPBEXstdDataEmph 4" xfId="1012" xr:uid="{36D7EBC5-5662-4E8E-AD18-4F1B987080CE}"/>
    <cellStyle name="SAPBEXstdItem" xfId="823" xr:uid="{00000000-0005-0000-0000-00008B030000}"/>
    <cellStyle name="SAPBEXstdItem 2" xfId="824" xr:uid="{00000000-0005-0000-0000-00008C030000}"/>
    <cellStyle name="SAPBEXstdItem 2 2" xfId="825" xr:uid="{00000000-0005-0000-0000-00008D030000}"/>
    <cellStyle name="SAPBEXstdItem 2 3" xfId="826" xr:uid="{00000000-0005-0000-0000-00008E030000}"/>
    <cellStyle name="SAPBEXstdItem 2 4" xfId="827" xr:uid="{00000000-0005-0000-0000-00008F030000}"/>
    <cellStyle name="SAPBEXstdItem 3" xfId="828" xr:uid="{00000000-0005-0000-0000-000090030000}"/>
    <cellStyle name="SAPBEXstdItem 3 2" xfId="829" xr:uid="{00000000-0005-0000-0000-000091030000}"/>
    <cellStyle name="SAPBEXstdItem 3 3" xfId="959" xr:uid="{00000000-0005-0000-0000-000092030000}"/>
    <cellStyle name="SAPBEXstdItem 4" xfId="830" xr:uid="{00000000-0005-0000-0000-000093030000}"/>
    <cellStyle name="SAPBEXstdItem 5" xfId="831" xr:uid="{00000000-0005-0000-0000-000094030000}"/>
    <cellStyle name="SAPBEXstdItem 6" xfId="942" xr:uid="{00000000-0005-0000-0000-000095030000}"/>
    <cellStyle name="SAPBEXstdItem_FMLikp03_081208_15_aprrez" xfId="832" xr:uid="{00000000-0005-0000-0000-000096030000}"/>
    <cellStyle name="SAPBEXstdItemX" xfId="833" xr:uid="{00000000-0005-0000-0000-000097030000}"/>
    <cellStyle name="SAPBEXstdItemX 2" xfId="834" xr:uid="{00000000-0005-0000-0000-000098030000}"/>
    <cellStyle name="SAPBEXstdItemX 2 2" xfId="835" xr:uid="{00000000-0005-0000-0000-000099030000}"/>
    <cellStyle name="SAPBEXstdItemX 2 3" xfId="836" xr:uid="{00000000-0005-0000-0000-00009A030000}"/>
    <cellStyle name="SAPBEXstdItemX 2 4" xfId="837" xr:uid="{00000000-0005-0000-0000-00009B030000}"/>
    <cellStyle name="SAPBEXstdItemX 3" xfId="838" xr:uid="{00000000-0005-0000-0000-00009C030000}"/>
    <cellStyle name="SAPBEXstdItemX 4" xfId="943" xr:uid="{00000000-0005-0000-0000-00009D030000}"/>
    <cellStyle name="SAPBEXstdItemX 5" xfId="1013" xr:uid="{DBFD9777-6D58-46E0-A553-F13DCF9E6220}"/>
    <cellStyle name="SAPBEXtitle" xfId="839" xr:uid="{00000000-0005-0000-0000-00009E030000}"/>
    <cellStyle name="SAPBEXtitle 2" xfId="840" xr:uid="{00000000-0005-0000-0000-00009F030000}"/>
    <cellStyle name="SAPBEXtitle 2 2" xfId="841" xr:uid="{00000000-0005-0000-0000-0000A0030000}"/>
    <cellStyle name="SAPBEXtitle 2 3" xfId="842" xr:uid="{00000000-0005-0000-0000-0000A1030000}"/>
    <cellStyle name="SAPBEXtitle 3" xfId="843" xr:uid="{00000000-0005-0000-0000-0000A2030000}"/>
    <cellStyle name="SAPBEXtitle 4" xfId="844" xr:uid="{00000000-0005-0000-0000-0000A3030000}"/>
    <cellStyle name="SAPBEXtitle 5" xfId="845" xr:uid="{00000000-0005-0000-0000-0000A4030000}"/>
    <cellStyle name="SAPBEXtitle 6" xfId="846" xr:uid="{00000000-0005-0000-0000-0000A5030000}"/>
    <cellStyle name="SAPBEXtitle 7" xfId="847" xr:uid="{00000000-0005-0000-0000-0000A6030000}"/>
    <cellStyle name="SAPBEXunassignedItem" xfId="848" xr:uid="{00000000-0005-0000-0000-0000A7030000}"/>
    <cellStyle name="SAPBEXundefined" xfId="849" xr:uid="{00000000-0005-0000-0000-0000A8030000}"/>
    <cellStyle name="SAPBEXundefined 2" xfId="850" xr:uid="{00000000-0005-0000-0000-0000A9030000}"/>
    <cellStyle name="SAPBEXundefined 2 2" xfId="851" xr:uid="{00000000-0005-0000-0000-0000AA030000}"/>
    <cellStyle name="SAPBEXundefined 2 3" xfId="852" xr:uid="{00000000-0005-0000-0000-0000AB030000}"/>
    <cellStyle name="SAPBEXundefined 2 4" xfId="853" xr:uid="{00000000-0005-0000-0000-0000AC030000}"/>
    <cellStyle name="SAPBEXundefined 3" xfId="854" xr:uid="{00000000-0005-0000-0000-0000AD030000}"/>
    <cellStyle name="SAPBEXundefined 4" xfId="855" xr:uid="{00000000-0005-0000-0000-0000AE030000}"/>
    <cellStyle name="SAPBEXundefined 5" xfId="856" xr:uid="{00000000-0005-0000-0000-0000AF030000}"/>
    <cellStyle name="SAPBEXundefined 6" xfId="1014" xr:uid="{736CBF74-F726-4495-8EF7-C68B13591ADD}"/>
    <cellStyle name="Sheet Title" xfId="857" xr:uid="{00000000-0005-0000-0000-0000B0030000}"/>
    <cellStyle name="Skaitli" xfId="858" xr:uid="{00000000-0005-0000-0000-0000B1030000}"/>
    <cellStyle name="Skaitli,0" xfId="859" xr:uid="{00000000-0005-0000-0000-0000B2030000}"/>
    <cellStyle name="Slikts 2" xfId="944" xr:uid="{00000000-0005-0000-0000-0000B3030000}"/>
    <cellStyle name="Stils 1" xfId="860" xr:uid="{00000000-0005-0000-0000-0000B4030000}"/>
    <cellStyle name="Style 1" xfId="861" xr:uid="{00000000-0005-0000-0000-0000B5030000}"/>
    <cellStyle name="Title 2" xfId="862" xr:uid="{00000000-0005-0000-0000-0000B6030000}"/>
    <cellStyle name="Title 2 2" xfId="863" xr:uid="{00000000-0005-0000-0000-0000B7030000}"/>
    <cellStyle name="Title 2 3" xfId="864" xr:uid="{00000000-0005-0000-0000-0000B8030000}"/>
    <cellStyle name="Total 2" xfId="865" xr:uid="{00000000-0005-0000-0000-0000B9030000}"/>
    <cellStyle name="Total 2 2" xfId="866" xr:uid="{00000000-0005-0000-0000-0000BA030000}"/>
    <cellStyle name="Total 3" xfId="1016" xr:uid="{8ED41347-3885-4160-ABE0-6F31C266A2A6}"/>
    <cellStyle name="V?st." xfId="867" xr:uid="{00000000-0005-0000-0000-0000BB030000}"/>
    <cellStyle name="V?st. 2" xfId="868" xr:uid="{00000000-0005-0000-0000-0000BC030000}"/>
    <cellStyle name="V?st. 3" xfId="869" xr:uid="{00000000-0005-0000-0000-0000BD030000}"/>
    <cellStyle name="Væst." xfId="870" xr:uid="{00000000-0005-0000-0000-0000BE030000}"/>
    <cellStyle name="Vęst." xfId="872" xr:uid="{00000000-0005-0000-0000-0000BF030000}"/>
    <cellStyle name="Vēst." xfId="871" xr:uid="{00000000-0005-0000-0000-0000C0030000}"/>
    <cellStyle name="Vēst. 2" xfId="873" xr:uid="{00000000-0005-0000-0000-0000C1030000}"/>
    <cellStyle name="Virsraksts 1 2" xfId="945" xr:uid="{00000000-0005-0000-0000-0000C2030000}"/>
    <cellStyle name="Virsraksts 2 2" xfId="946" xr:uid="{00000000-0005-0000-0000-0000C3030000}"/>
    <cellStyle name="Virsraksts 3 2" xfId="949" xr:uid="{00000000-0005-0000-0000-0000C4030000}"/>
    <cellStyle name="Virsraksts 3 3" xfId="947" xr:uid="{00000000-0005-0000-0000-0000C5030000}"/>
    <cellStyle name="Virsraksts 4 2" xfId="948" xr:uid="{00000000-0005-0000-0000-0000C6030000}"/>
    <cellStyle name="Warning Text 2" xfId="874" xr:uid="{00000000-0005-0000-0000-0000C7030000}"/>
    <cellStyle name="Warning Text 2 2" xfId="875" xr:uid="{00000000-0005-0000-0000-0000C8030000}"/>
    <cellStyle name="Warning Text 2 3" xfId="876" xr:uid="{00000000-0005-0000-0000-0000C9030000}"/>
    <cellStyle name="Warning Text 3" xfId="877" xr:uid="{00000000-0005-0000-0000-0000CA030000}"/>
  </cellStyles>
  <dxfs count="0"/>
  <tableStyles count="0" defaultTableStyle="TableStyleMedium9" defaultPivotStyle="PivotStyleLight16"/>
  <colors>
    <mruColors>
      <color rgb="FFCCECFF"/>
      <color rgb="FF0000FF"/>
      <color rgb="FF0033CC"/>
      <color rgb="FF99FFCC"/>
      <color rgb="FF009900"/>
      <color rgb="FF33CC33"/>
      <color rgb="FF6699FF"/>
      <color rgb="FFFFFFCC"/>
      <color rgb="FFFF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5222-BE59-4557-88F0-4DCB57A53FA2}">
  <dimension ref="A2:AA64"/>
  <sheetViews>
    <sheetView tabSelected="1" zoomScaleNormal="100" workbookViewId="0">
      <selection activeCell="O6" sqref="O6"/>
    </sheetView>
  </sheetViews>
  <sheetFormatPr defaultRowHeight="12.5"/>
  <cols>
    <col min="1" max="1" width="5.08984375" customWidth="1"/>
    <col min="2" max="2" width="21.36328125" customWidth="1"/>
    <col min="3" max="3" width="15.6328125" style="6" customWidth="1"/>
    <col min="4" max="8" width="12.6328125" customWidth="1"/>
    <col min="9" max="12" width="12.6328125" style="6" customWidth="1"/>
    <col min="13" max="13" width="14" style="6" customWidth="1"/>
    <col min="14" max="14" width="14.1796875" style="6" customWidth="1"/>
    <col min="15" max="17" width="12.6328125" style="6" customWidth="1"/>
    <col min="18" max="18" width="14.54296875" style="6" customWidth="1"/>
    <col min="19" max="20" width="12.6328125" style="6" customWidth="1"/>
    <col min="21" max="21" width="4.54296875" customWidth="1"/>
    <col min="22" max="22" width="14" customWidth="1"/>
    <col min="23" max="23" width="12.81640625" customWidth="1"/>
    <col min="24" max="24" width="8.81640625" customWidth="1"/>
    <col min="25" max="25" width="12.81640625" customWidth="1"/>
    <col min="26" max="26" width="10.453125" customWidth="1"/>
    <col min="27" max="27" width="14.453125" customWidth="1"/>
  </cols>
  <sheetData>
    <row r="2" spans="1:27" ht="20">
      <c r="B2" s="36" t="s">
        <v>159</v>
      </c>
      <c r="X2" s="38"/>
      <c r="Y2" s="38"/>
    </row>
    <row r="3" spans="1:27" ht="15.5">
      <c r="M3" s="133"/>
      <c r="O3" s="419"/>
      <c r="P3" s="420"/>
      <c r="Q3" s="420"/>
      <c r="R3" s="420"/>
      <c r="S3" s="420"/>
      <c r="T3" s="420"/>
      <c r="U3" s="420"/>
      <c r="V3" s="179"/>
    </row>
    <row r="4" spans="1:27" ht="38.25" customHeight="1">
      <c r="B4" s="421" t="s">
        <v>62</v>
      </c>
      <c r="C4" s="422"/>
      <c r="D4" s="423"/>
      <c r="E4" s="424" t="s">
        <v>67</v>
      </c>
      <c r="F4" s="425"/>
      <c r="H4" s="413"/>
      <c r="I4" s="423"/>
      <c r="J4" s="423"/>
      <c r="K4" s="134" t="s">
        <v>70</v>
      </c>
      <c r="L4" s="290"/>
      <c r="N4" s="70"/>
      <c r="O4" s="426"/>
      <c r="P4" s="427"/>
      <c r="Q4" s="427"/>
      <c r="R4" s="427"/>
      <c r="S4" s="427"/>
      <c r="T4" s="427"/>
      <c r="U4" s="427"/>
      <c r="V4" s="180"/>
      <c r="X4" s="165" t="s">
        <v>133</v>
      </c>
      <c r="Y4" s="165"/>
    </row>
    <row r="5" spans="1:27" ht="15.5">
      <c r="B5" s="428" t="s">
        <v>36</v>
      </c>
      <c r="C5" s="429"/>
      <c r="D5" s="430"/>
      <c r="E5" s="431">
        <v>1</v>
      </c>
      <c r="F5" s="432"/>
      <c r="H5" s="411" t="s">
        <v>71</v>
      </c>
      <c r="I5" s="412"/>
      <c r="J5" s="413"/>
      <c r="K5" s="433">
        <f>K16</f>
        <v>601.11202275442179</v>
      </c>
      <c r="L5" s="291"/>
    </row>
    <row r="6" spans="1:27" ht="15.5">
      <c r="B6" s="417" t="s">
        <v>63</v>
      </c>
      <c r="C6" s="418"/>
      <c r="D6" s="408"/>
      <c r="E6" s="409">
        <v>2.34</v>
      </c>
      <c r="F6" s="410"/>
      <c r="H6" s="414"/>
      <c r="I6" s="414"/>
      <c r="J6" s="413"/>
      <c r="K6" s="434"/>
      <c r="L6" s="10"/>
      <c r="O6" s="283"/>
      <c r="P6" s="284"/>
      <c r="Q6" s="284"/>
      <c r="R6" s="284"/>
      <c r="S6" s="284"/>
      <c r="T6" s="284"/>
      <c r="U6" s="284"/>
      <c r="V6" s="181"/>
    </row>
    <row r="7" spans="1:27" ht="15.5">
      <c r="B7" s="406" t="s">
        <v>64</v>
      </c>
      <c r="C7" s="407"/>
      <c r="D7" s="408"/>
      <c r="E7" s="409">
        <v>3.26</v>
      </c>
      <c r="F7" s="410"/>
      <c r="H7" s="411" t="s">
        <v>72</v>
      </c>
      <c r="I7" s="412"/>
      <c r="J7" s="413"/>
      <c r="K7" s="415">
        <f>MAX(K18:K60)</f>
        <v>947.83219466927665</v>
      </c>
      <c r="L7" s="181"/>
      <c r="O7" s="283"/>
      <c r="P7" s="283"/>
      <c r="Q7" s="283"/>
      <c r="R7" s="283"/>
      <c r="S7" s="283"/>
      <c r="T7" s="283"/>
      <c r="U7" s="284"/>
      <c r="V7" s="181"/>
      <c r="W7" s="285"/>
    </row>
    <row r="8" spans="1:27" ht="15.5">
      <c r="B8" s="417" t="s">
        <v>65</v>
      </c>
      <c r="C8" s="418"/>
      <c r="D8" s="408"/>
      <c r="E8" s="409">
        <v>0.74</v>
      </c>
      <c r="F8" s="410"/>
      <c r="H8" s="414"/>
      <c r="I8" s="414"/>
      <c r="J8" s="413"/>
      <c r="K8" s="416"/>
      <c r="L8" s="292"/>
      <c r="O8" s="390"/>
      <c r="P8" s="391"/>
      <c r="Q8" s="391"/>
      <c r="R8" s="391"/>
      <c r="S8" s="391"/>
      <c r="T8" s="391"/>
      <c r="U8" s="391"/>
      <c r="V8" s="286"/>
      <c r="W8" s="14"/>
      <c r="X8" s="38"/>
      <c r="Y8" s="38"/>
    </row>
    <row r="9" spans="1:27" ht="18.5">
      <c r="B9" s="392" t="s">
        <v>66</v>
      </c>
      <c r="C9" s="393"/>
      <c r="D9" s="394"/>
      <c r="E9" s="395">
        <v>1.52</v>
      </c>
      <c r="F9" s="396"/>
      <c r="H9" s="397" t="s">
        <v>158</v>
      </c>
      <c r="I9" s="397"/>
      <c r="J9" s="397"/>
      <c r="K9" s="29">
        <v>35921931</v>
      </c>
      <c r="L9" s="293"/>
      <c r="O9" s="48"/>
      <c r="P9" s="135"/>
      <c r="Q9" s="135"/>
      <c r="R9" s="135"/>
      <c r="S9" s="135"/>
      <c r="T9" s="135"/>
      <c r="W9" s="38"/>
    </row>
    <row r="10" spans="1:27" ht="12.75" customHeight="1">
      <c r="M10" s="70"/>
      <c r="O10" s="48"/>
      <c r="P10" s="135"/>
      <c r="Q10" s="135"/>
      <c r="R10" s="135"/>
      <c r="S10" s="135"/>
      <c r="T10" s="135"/>
      <c r="U10" s="68"/>
      <c r="V10" s="14"/>
      <c r="X10" s="172"/>
      <c r="Y10" s="172"/>
    </row>
    <row r="11" spans="1:27" ht="13">
      <c r="C11" s="70"/>
      <c r="D11" s="66"/>
      <c r="E11" s="38"/>
      <c r="F11" s="38"/>
      <c r="L11" s="70"/>
      <c r="M11" s="48"/>
      <c r="N11" s="69"/>
      <c r="P11" s="70"/>
      <c r="Q11" s="70"/>
      <c r="R11" s="70"/>
      <c r="S11" s="70"/>
      <c r="T11" s="70"/>
      <c r="V11" s="53"/>
      <c r="W11" s="38"/>
      <c r="X11" s="38"/>
      <c r="Y11" s="38"/>
    </row>
    <row r="12" spans="1:27" ht="13.5" thickBot="1">
      <c r="C12" s="48"/>
      <c r="D12" s="54"/>
      <c r="E12" s="54"/>
      <c r="F12" s="54"/>
      <c r="G12" s="54"/>
      <c r="H12" s="54"/>
      <c r="K12" s="70"/>
      <c r="L12" s="70"/>
      <c r="M12" s="48"/>
      <c r="N12" s="48"/>
      <c r="O12" s="70"/>
      <c r="P12" s="70"/>
      <c r="Q12" s="70"/>
      <c r="R12" s="70"/>
      <c r="S12" s="70"/>
      <c r="T12" s="70"/>
    </row>
    <row r="13" spans="1:27" ht="14.5" thickBot="1">
      <c r="A13" s="16"/>
      <c r="B13" s="16"/>
      <c r="C13" s="131"/>
      <c r="D13" s="398" t="s">
        <v>75</v>
      </c>
      <c r="E13" s="399"/>
      <c r="F13" s="399"/>
      <c r="G13" s="399"/>
      <c r="H13" s="400"/>
      <c r="I13" s="17"/>
      <c r="V13" s="401" t="s">
        <v>160</v>
      </c>
      <c r="W13" s="402"/>
      <c r="X13" s="402"/>
      <c r="Y13" s="402"/>
      <c r="Z13" s="403"/>
    </row>
    <row r="14" spans="1:27" ht="65.400000000000006" customHeight="1">
      <c r="A14" s="25"/>
      <c r="B14" s="25"/>
      <c r="C14" s="25" t="s">
        <v>37</v>
      </c>
      <c r="D14" s="55" t="s">
        <v>36</v>
      </c>
      <c r="E14" s="55" t="s">
        <v>38</v>
      </c>
      <c r="F14" s="56" t="s">
        <v>39</v>
      </c>
      <c r="G14" s="55" t="s">
        <v>40</v>
      </c>
      <c r="H14" s="49" t="s">
        <v>68</v>
      </c>
      <c r="I14" s="49" t="s">
        <v>41</v>
      </c>
      <c r="J14" s="37" t="s">
        <v>69</v>
      </c>
      <c r="K14" s="37" t="s">
        <v>134</v>
      </c>
      <c r="L14" s="306" t="s">
        <v>166</v>
      </c>
      <c r="M14" s="342" t="s">
        <v>135</v>
      </c>
      <c r="N14" s="344" t="s">
        <v>162</v>
      </c>
      <c r="O14" s="328" t="s">
        <v>164</v>
      </c>
      <c r="P14" s="276" t="s">
        <v>165</v>
      </c>
      <c r="Q14" s="322" t="s">
        <v>181</v>
      </c>
      <c r="R14" s="334" t="s">
        <v>167</v>
      </c>
      <c r="S14" s="328" t="s">
        <v>168</v>
      </c>
      <c r="T14" s="50" t="s">
        <v>165</v>
      </c>
      <c r="U14" s="44"/>
      <c r="V14" s="356" t="s">
        <v>163</v>
      </c>
      <c r="W14" s="388" t="s">
        <v>179</v>
      </c>
      <c r="X14" s="389"/>
      <c r="Y14" s="404" t="s">
        <v>180</v>
      </c>
      <c r="Z14" s="405"/>
    </row>
    <row r="15" spans="1:27" ht="14" thickBot="1">
      <c r="A15" s="39"/>
      <c r="B15" s="39"/>
      <c r="C15" s="132"/>
      <c r="D15" s="40"/>
      <c r="E15" s="40"/>
      <c r="F15" s="40"/>
      <c r="G15" s="40"/>
      <c r="H15" s="6"/>
      <c r="I15" s="136"/>
      <c r="N15" s="345"/>
      <c r="Q15" s="302"/>
      <c r="R15" s="335"/>
      <c r="S15"/>
      <c r="T15"/>
      <c r="U15" s="45"/>
      <c r="V15" s="6"/>
      <c r="W15" s="362" t="s">
        <v>73</v>
      </c>
      <c r="X15" s="376" t="s">
        <v>74</v>
      </c>
      <c r="Y15" s="362" t="s">
        <v>73</v>
      </c>
      <c r="Z15" s="363" t="s">
        <v>74</v>
      </c>
    </row>
    <row r="16" spans="1:27" ht="14.5" thickBot="1">
      <c r="A16" s="18"/>
      <c r="B16" s="19" t="s">
        <v>42</v>
      </c>
      <c r="C16" s="88">
        <f>SUM(C17:C60)</f>
        <v>2153497856</v>
      </c>
      <c r="D16" s="88">
        <f>SUM(D18:D60)</f>
        <v>2058836</v>
      </c>
      <c r="E16" s="88">
        <f t="shared" ref="E16:H16" si="0">SUM(E17:E60)</f>
        <v>138808</v>
      </c>
      <c r="F16" s="88">
        <f t="shared" si="0"/>
        <v>241098</v>
      </c>
      <c r="G16" s="88">
        <f t="shared" si="0"/>
        <v>425339</v>
      </c>
      <c r="H16" s="88">
        <f t="shared" si="0"/>
        <v>64569.926008000009</v>
      </c>
      <c r="I16" s="187">
        <f>I61</f>
        <v>1045.9783372740715</v>
      </c>
      <c r="J16" s="187">
        <f>J61</f>
        <v>3582523.3475321615</v>
      </c>
      <c r="K16" s="187">
        <f>K61</f>
        <v>601.11202275442179</v>
      </c>
      <c r="L16" s="307">
        <f>C16/D16</f>
        <v>1045.9783372740715</v>
      </c>
      <c r="M16" s="351">
        <f>M61</f>
        <v>35921930.999999389</v>
      </c>
      <c r="N16" s="321">
        <f>N61</f>
        <v>2189419786.9999995</v>
      </c>
      <c r="O16" s="200">
        <f>N16/J16</f>
        <v>611.13901421136359</v>
      </c>
      <c r="P16" s="96">
        <f>N16/D16</f>
        <v>1063.4260266480669</v>
      </c>
      <c r="Q16" s="323">
        <f>SUM(Q18:Q60)</f>
        <v>7026996</v>
      </c>
      <c r="R16" s="336">
        <f>SUM(R18:R60)</f>
        <v>2196446782.9999995</v>
      </c>
      <c r="S16" s="329">
        <f>R16/J16</f>
        <v>613.10047972556345</v>
      </c>
      <c r="T16" s="304">
        <f>R16/D16</f>
        <v>1066.8391183173403</v>
      </c>
      <c r="U16" s="46"/>
      <c r="V16" s="357">
        <f>SUM(V18:V60)</f>
        <v>2025556445.999999</v>
      </c>
      <c r="W16" s="364">
        <f>SUM(W18:W60)</f>
        <v>163863340.99999985</v>
      </c>
      <c r="X16" s="377">
        <f>N16/V16-1</f>
        <v>8.0897938600325014E-2</v>
      </c>
      <c r="Y16" s="364">
        <f>SUM(Y18:Y60)</f>
        <v>170890336.99999985</v>
      </c>
      <c r="Z16" s="365">
        <f>R16/V16-1</f>
        <v>8.4367106795502522E-2</v>
      </c>
      <c r="AA16" s="38"/>
    </row>
    <row r="17" spans="1:27" ht="14">
      <c r="A17" s="188"/>
      <c r="B17" s="188"/>
      <c r="C17" s="89"/>
      <c r="D17" s="89"/>
      <c r="E17" s="89"/>
      <c r="F17" s="89"/>
      <c r="G17" s="89"/>
      <c r="H17" s="90"/>
      <c r="I17" s="89"/>
      <c r="J17" s="90"/>
      <c r="K17" s="90"/>
      <c r="L17" s="90"/>
      <c r="M17" s="352"/>
      <c r="N17" s="346"/>
      <c r="O17" s="90"/>
      <c r="P17" s="138"/>
      <c r="Q17" s="302"/>
      <c r="R17" s="337"/>
      <c r="S17" s="289"/>
      <c r="T17" s="289"/>
      <c r="U17" s="45"/>
      <c r="W17" s="366"/>
      <c r="X17" s="378"/>
      <c r="Y17" s="384"/>
      <c r="Z17" s="367"/>
      <c r="AA17" s="289"/>
    </row>
    <row r="18" spans="1:27" ht="15" customHeight="1">
      <c r="A18" s="71">
        <v>1</v>
      </c>
      <c r="B18" s="296" t="s">
        <v>55</v>
      </c>
      <c r="C18" s="141">
        <f>Vertetie_ienemumi!I6</f>
        <v>52228967.554617979</v>
      </c>
      <c r="D18" s="91">
        <f>Iedzivotaju_skaits_struktura!C5</f>
        <v>88721</v>
      </c>
      <c r="E18" s="91">
        <f>Iedzivotaju_skaits_struktura!D5</f>
        <v>5304</v>
      </c>
      <c r="F18" s="91">
        <f>Iedzivotaju_skaits_struktura!E5</f>
        <v>10461</v>
      </c>
      <c r="G18" s="91">
        <f>Iedzivotaju_skaits_struktura!F5</f>
        <v>20122</v>
      </c>
      <c r="H18" s="91">
        <v>72.358485000000002</v>
      </c>
      <c r="I18" s="91">
        <f>C18/D18</f>
        <v>588.68776901317585</v>
      </c>
      <c r="J18" s="91">
        <f>D18+($E$6*E18)+($E$7*F18)+($E$8*G18)+($E$9*H18)</f>
        <v>150235.48489719999</v>
      </c>
      <c r="K18" s="91">
        <f>C18/J18</f>
        <v>347.64734570102485</v>
      </c>
      <c r="L18" s="91">
        <f>C18/D18</f>
        <v>588.68776901317585</v>
      </c>
      <c r="M18" s="353">
        <f>(0.6*($K$16-K18)+$K$9/$J$16*($K$7-K18)/($K$7-$K$5))*J18</f>
        <v>25455281.916812699</v>
      </c>
      <c r="N18" s="347">
        <f>C18+M18</f>
        <v>77684249.471430674</v>
      </c>
      <c r="O18" s="201">
        <f t="shared" ref="O18:O61" si="1">N18/J18</f>
        <v>517.083227871144</v>
      </c>
      <c r="P18" s="142">
        <f t="shared" ref="P18:P61" si="2">N18/D18</f>
        <v>875.60159907384582</v>
      </c>
      <c r="Q18" s="324">
        <v>1484712</v>
      </c>
      <c r="R18" s="338">
        <f t="shared" ref="R18:R60" si="3">N18+Q18</f>
        <v>79168961.471430674</v>
      </c>
      <c r="S18" s="330">
        <f>R18/J18</f>
        <v>526.96579323854655</v>
      </c>
      <c r="T18" s="303">
        <f>R18/D18</f>
        <v>892.33621658266554</v>
      </c>
      <c r="U18" s="46"/>
      <c r="V18" s="358">
        <v>74706852.810985968</v>
      </c>
      <c r="W18" s="368">
        <f t="shared" ref="W18:W60" si="4">N18-V18</f>
        <v>2977396.6604447067</v>
      </c>
      <c r="X18" s="379">
        <f t="shared" ref="X18:X61" si="5">N18/V18-1</f>
        <v>3.9854398203304608E-2</v>
      </c>
      <c r="Y18" s="385">
        <f>R18-V18</f>
        <v>4462108.6604447067</v>
      </c>
      <c r="Z18" s="369">
        <f t="shared" ref="Z18:Z61" si="6">R18/V18-1</f>
        <v>5.972823767230806E-2</v>
      </c>
      <c r="AA18" s="38"/>
    </row>
    <row r="19" spans="1:27" ht="15" customHeight="1">
      <c r="A19" s="15">
        <v>2</v>
      </c>
      <c r="B19" s="297" t="s">
        <v>58</v>
      </c>
      <c r="C19" s="143">
        <f>Vertetie_ienemumi!I7</f>
        <v>57064414.69484403</v>
      </c>
      <c r="D19" s="92">
        <f>Iedzivotaju_skaits_struktura!C6</f>
        <v>59794</v>
      </c>
      <c r="E19" s="92">
        <f>Iedzivotaju_skaits_struktura!D6</f>
        <v>4604</v>
      </c>
      <c r="F19" s="92">
        <f>Iedzivotaju_skaits_struktura!E6</f>
        <v>8090</v>
      </c>
      <c r="G19" s="92">
        <f>Iedzivotaju_skaits_struktura!F6</f>
        <v>11673</v>
      </c>
      <c r="H19" s="92">
        <v>60.507382999999997</v>
      </c>
      <c r="I19" s="92">
        <f t="shared" ref="I19:I61" si="7">C19/D19</f>
        <v>954.35018053390024</v>
      </c>
      <c r="J19" s="92">
        <f t="shared" ref="J19:J26" si="8">D19+($E$6*E19)+($E$7*F19)+($E$8*G19)+($E$9*H19)</f>
        <v>105670.75122216</v>
      </c>
      <c r="K19" s="92">
        <f t="shared" ref="K19:K61" si="9">C19/J19</f>
        <v>540.02090488476779</v>
      </c>
      <c r="L19" s="92">
        <f t="shared" ref="L19:L61" si="10">C19/D19</f>
        <v>954.35018053390024</v>
      </c>
      <c r="M19" s="354">
        <f t="shared" ref="M19:M60" si="11">(0.6*($K$16-K19)+$K$9/$J$16*($K$7-K19)/($K$7-$K$5))*J19</f>
        <v>5119577.7494498529</v>
      </c>
      <c r="N19" s="348">
        <f t="shared" ref="N19:N60" si="12">C19+M19</f>
        <v>62183992.444293886</v>
      </c>
      <c r="O19" s="202">
        <f t="shared" si="1"/>
        <v>588.46929472053762</v>
      </c>
      <c r="P19" s="97">
        <f t="shared" si="2"/>
        <v>1039.9704392463104</v>
      </c>
      <c r="Q19" s="325"/>
      <c r="R19" s="339">
        <f t="shared" si="3"/>
        <v>62183992.444293886</v>
      </c>
      <c r="S19" s="331">
        <f t="shared" ref="S19:S61" si="13">R19/J19</f>
        <v>588.46929472053762</v>
      </c>
      <c r="T19" s="294">
        <f t="shared" ref="T19:T61" si="14">R19/D19</f>
        <v>1039.9704392463104</v>
      </c>
      <c r="U19" s="46"/>
      <c r="V19" s="359">
        <v>58194513.619014621</v>
      </c>
      <c r="W19" s="370">
        <f t="shared" si="4"/>
        <v>3989478.8252792656</v>
      </c>
      <c r="X19" s="380">
        <f t="shared" si="5"/>
        <v>6.8554208587383592E-2</v>
      </c>
      <c r="Y19" s="386">
        <f t="shared" ref="Y19:Y60" si="15">R19-V19</f>
        <v>3989478.8252792656</v>
      </c>
      <c r="Z19" s="371">
        <f t="shared" si="6"/>
        <v>6.8554208587383592E-2</v>
      </c>
      <c r="AA19" s="38"/>
    </row>
    <row r="20" spans="1:27" ht="15" customHeight="1">
      <c r="A20" s="15">
        <v>3</v>
      </c>
      <c r="B20" s="298" t="s">
        <v>59</v>
      </c>
      <c r="C20" s="143">
        <f>Vertetie_ienemumi!I8</f>
        <v>77974053.530990064</v>
      </c>
      <c r="D20" s="92">
        <f>Iedzivotaju_skaits_struktura!C7</f>
        <v>59159</v>
      </c>
      <c r="E20" s="92">
        <f>Iedzivotaju_skaits_struktura!D7</f>
        <v>3686</v>
      </c>
      <c r="F20" s="92">
        <f>Iedzivotaju_skaits_struktura!E7</f>
        <v>6572</v>
      </c>
      <c r="G20" s="92">
        <f>Iedzivotaju_skaits_struktura!F7</f>
        <v>12991</v>
      </c>
      <c r="H20" s="92">
        <v>101.15472</v>
      </c>
      <c r="I20" s="92">
        <f t="shared" si="7"/>
        <v>1318.0421158401944</v>
      </c>
      <c r="J20" s="92">
        <f t="shared" si="8"/>
        <v>98976.055174399997</v>
      </c>
      <c r="K20" s="92">
        <f t="shared" si="9"/>
        <v>787.80724684972017</v>
      </c>
      <c r="L20" s="92">
        <f t="shared" si="10"/>
        <v>1318.0421158401944</v>
      </c>
      <c r="M20" s="354">
        <f t="shared" si="11"/>
        <v>-10628967.790078532</v>
      </c>
      <c r="N20" s="348">
        <f t="shared" si="12"/>
        <v>67345085.740911528</v>
      </c>
      <c r="O20" s="202">
        <f t="shared" si="1"/>
        <v>680.41796192267554</v>
      </c>
      <c r="P20" s="97">
        <f t="shared" si="2"/>
        <v>1138.3743089117722</v>
      </c>
      <c r="Q20" s="325"/>
      <c r="R20" s="339">
        <f t="shared" si="3"/>
        <v>67345085.740911528</v>
      </c>
      <c r="S20" s="331">
        <f t="shared" si="13"/>
        <v>680.41796192267554</v>
      </c>
      <c r="T20" s="294">
        <f t="shared" si="14"/>
        <v>1138.3743089117722</v>
      </c>
      <c r="U20" s="46"/>
      <c r="V20" s="359">
        <v>60517046.247952856</v>
      </c>
      <c r="W20" s="370">
        <f t="shared" si="4"/>
        <v>6828039.4929586723</v>
      </c>
      <c r="X20" s="381">
        <f t="shared" si="5"/>
        <v>0.11282836682052455</v>
      </c>
      <c r="Y20" s="386">
        <f t="shared" si="15"/>
        <v>6828039.4929586723</v>
      </c>
      <c r="Z20" s="371">
        <f t="shared" si="6"/>
        <v>0.11282836682052455</v>
      </c>
      <c r="AA20" s="38"/>
    </row>
    <row r="21" spans="1:27" ht="15" customHeight="1">
      <c r="A21" s="15">
        <v>4</v>
      </c>
      <c r="B21" s="298" t="s">
        <v>60</v>
      </c>
      <c r="C21" s="143">
        <f>Vertetie_ienemumi!I9</f>
        <v>57696230.123154499</v>
      </c>
      <c r="D21" s="92">
        <f>Iedzivotaju_skaits_struktura!C8</f>
        <v>74961</v>
      </c>
      <c r="E21" s="92">
        <f>Iedzivotaju_skaits_struktura!D8</f>
        <v>5405</v>
      </c>
      <c r="F21" s="92">
        <f>Iedzivotaju_skaits_struktura!E8</f>
        <v>9218</v>
      </c>
      <c r="G21" s="92">
        <f>Iedzivotaju_skaits_struktura!F8</f>
        <v>15681</v>
      </c>
      <c r="H21" s="92">
        <v>68.018142999999995</v>
      </c>
      <c r="I21" s="92">
        <f t="shared" si="7"/>
        <v>769.68330362661254</v>
      </c>
      <c r="J21" s="92">
        <f t="shared" si="8"/>
        <v>129366.70757735999</v>
      </c>
      <c r="K21" s="92">
        <f t="shared" si="9"/>
        <v>445.98978518992402</v>
      </c>
      <c r="L21" s="92">
        <f t="shared" si="10"/>
        <v>769.68330362661254</v>
      </c>
      <c r="M21" s="354">
        <f t="shared" si="11"/>
        <v>13918098.263996167</v>
      </c>
      <c r="N21" s="348">
        <f t="shared" si="12"/>
        <v>71614328.38715066</v>
      </c>
      <c r="O21" s="202">
        <f t="shared" si="1"/>
        <v>553.57618453979751</v>
      </c>
      <c r="P21" s="97">
        <f t="shared" si="2"/>
        <v>955.35449616668211</v>
      </c>
      <c r="Q21" s="325"/>
      <c r="R21" s="339">
        <f t="shared" si="3"/>
        <v>71614328.38715066</v>
      </c>
      <c r="S21" s="331">
        <f t="shared" si="13"/>
        <v>553.57618453979751</v>
      </c>
      <c r="T21" s="294">
        <f t="shared" si="14"/>
        <v>955.35449616668211</v>
      </c>
      <c r="U21" s="46"/>
      <c r="V21" s="359">
        <v>67643854.759839922</v>
      </c>
      <c r="W21" s="370">
        <f t="shared" si="4"/>
        <v>3970473.627310738</v>
      </c>
      <c r="X21" s="380">
        <f t="shared" si="5"/>
        <v>5.8696738105883384E-2</v>
      </c>
      <c r="Y21" s="386">
        <f t="shared" si="15"/>
        <v>3970473.627310738</v>
      </c>
      <c r="Z21" s="371">
        <f t="shared" si="6"/>
        <v>5.8696738105883384E-2</v>
      </c>
      <c r="AA21" s="38"/>
    </row>
    <row r="22" spans="1:27" ht="15" customHeight="1">
      <c r="A22" s="15">
        <v>5</v>
      </c>
      <c r="B22" s="298" t="s">
        <v>61</v>
      </c>
      <c r="C22" s="143">
        <f>Vertetie_ienemumi!I10</f>
        <v>19082653.129597466</v>
      </c>
      <c r="D22" s="92">
        <f>Iedzivotaju_skaits_struktura!C9</f>
        <v>29615</v>
      </c>
      <c r="E22" s="92">
        <f>Iedzivotaju_skaits_struktura!D9</f>
        <v>1907</v>
      </c>
      <c r="F22" s="92">
        <f>Iedzivotaju_skaits_struktura!E9</f>
        <v>3516</v>
      </c>
      <c r="G22" s="92">
        <f>Iedzivotaju_skaits_struktura!F9</f>
        <v>6523</v>
      </c>
      <c r="H22" s="92">
        <v>17.508914999999998</v>
      </c>
      <c r="I22" s="92">
        <f t="shared" si="7"/>
        <v>644.35769473569019</v>
      </c>
      <c r="J22" s="92">
        <f t="shared" si="8"/>
        <v>50393.173550799991</v>
      </c>
      <c r="K22" s="92">
        <f t="shared" si="9"/>
        <v>378.6753598750982</v>
      </c>
      <c r="L22" s="92">
        <f t="shared" si="10"/>
        <v>644.35769473569019</v>
      </c>
      <c r="M22" s="354">
        <f t="shared" si="11"/>
        <v>7555033.1421478027</v>
      </c>
      <c r="N22" s="348">
        <f t="shared" si="12"/>
        <v>26637686.271745268</v>
      </c>
      <c r="O22" s="202">
        <f t="shared" si="1"/>
        <v>528.59711732368953</v>
      </c>
      <c r="P22" s="97">
        <f t="shared" si="2"/>
        <v>899.46602302026906</v>
      </c>
      <c r="Q22" s="325">
        <v>323948</v>
      </c>
      <c r="R22" s="339">
        <f t="shared" si="3"/>
        <v>26961634.271745268</v>
      </c>
      <c r="S22" s="331">
        <f t="shared" si="13"/>
        <v>535.02552770497732</v>
      </c>
      <c r="T22" s="294">
        <f t="shared" si="14"/>
        <v>910.40466897671001</v>
      </c>
      <c r="U22" s="46"/>
      <c r="V22" s="359">
        <v>25204662.459943056</v>
      </c>
      <c r="W22" s="370">
        <f t="shared" si="4"/>
        <v>1433023.8118022121</v>
      </c>
      <c r="X22" s="380">
        <f t="shared" si="5"/>
        <v>5.6855504971735638E-2</v>
      </c>
      <c r="Y22" s="386">
        <f t="shared" si="15"/>
        <v>1756971.8118022121</v>
      </c>
      <c r="Z22" s="371">
        <f t="shared" si="6"/>
        <v>6.9708206352475877E-2</v>
      </c>
      <c r="AA22" s="38"/>
    </row>
    <row r="23" spans="1:27" ht="15" customHeight="1">
      <c r="A23" s="15">
        <v>6</v>
      </c>
      <c r="B23" s="298" t="s">
        <v>56</v>
      </c>
      <c r="C23" s="143">
        <f>Vertetie_ienemumi!I11</f>
        <v>910926123.67830503</v>
      </c>
      <c r="D23" s="92">
        <f>Iedzivotaju_skaits_struktura!C10</f>
        <v>679115</v>
      </c>
      <c r="E23" s="92">
        <f>Iedzivotaju_skaits_struktura!D10</f>
        <v>44411</v>
      </c>
      <c r="F23" s="92">
        <f>Iedzivotaju_skaits_struktura!E10</f>
        <v>74638</v>
      </c>
      <c r="G23" s="92">
        <f>Iedzivotaju_skaits_struktura!F10</f>
        <v>142981</v>
      </c>
      <c r="H23" s="92">
        <v>303.76070399999998</v>
      </c>
      <c r="I23" s="92">
        <f t="shared" si="7"/>
        <v>1341.3429591134125</v>
      </c>
      <c r="J23" s="92">
        <f t="shared" si="8"/>
        <v>1132624.2762700801</v>
      </c>
      <c r="K23" s="92">
        <f t="shared" si="9"/>
        <v>804.26152146247125</v>
      </c>
      <c r="L23" s="92">
        <f t="shared" si="10"/>
        <v>1341.3429591134125</v>
      </c>
      <c r="M23" s="354">
        <f>(0.6*($K$16-K23)+$K$9/$J$16*($K$7-K23)/($K$7-$K$5))*J23</f>
        <v>-133352577.1584868</v>
      </c>
      <c r="N23" s="348">
        <f t="shared" si="12"/>
        <v>777573546.51981819</v>
      </c>
      <c r="O23" s="202">
        <f t="shared" si="1"/>
        <v>686.52382154521445</v>
      </c>
      <c r="P23" s="97">
        <f t="shared" si="2"/>
        <v>1144.9806682517956</v>
      </c>
      <c r="Q23" s="325"/>
      <c r="R23" s="339">
        <f t="shared" si="3"/>
        <v>777573546.51981819</v>
      </c>
      <c r="S23" s="331">
        <f t="shared" si="13"/>
        <v>686.52382154521445</v>
      </c>
      <c r="T23" s="294">
        <f t="shared" si="14"/>
        <v>1144.9806682517956</v>
      </c>
      <c r="U23" s="46"/>
      <c r="V23" s="359">
        <v>709981615.38861966</v>
      </c>
      <c r="W23" s="370">
        <f t="shared" si="4"/>
        <v>67591931.131198525</v>
      </c>
      <c r="X23" s="381">
        <f t="shared" si="5"/>
        <v>9.5202368154562622E-2</v>
      </c>
      <c r="Y23" s="386">
        <f t="shared" si="15"/>
        <v>67591931.131198525</v>
      </c>
      <c r="Z23" s="371">
        <f t="shared" si="6"/>
        <v>9.5202368154562622E-2</v>
      </c>
      <c r="AA23" s="38"/>
    </row>
    <row r="24" spans="1:27" ht="15" customHeight="1">
      <c r="A24" s="15">
        <v>7</v>
      </c>
      <c r="B24" s="298" t="s">
        <v>57</v>
      </c>
      <c r="C24" s="143">
        <f>Vertetie_ienemumi!I12</f>
        <v>33254156.369858861</v>
      </c>
      <c r="D24" s="92">
        <f>Iedzivotaju_skaits_struktura!C11</f>
        <v>36732</v>
      </c>
      <c r="E24" s="92">
        <f>Iedzivotaju_skaits_struktura!D11</f>
        <v>2194</v>
      </c>
      <c r="F24" s="92">
        <f>Iedzivotaju_skaits_struktura!E11</f>
        <v>4336</v>
      </c>
      <c r="G24" s="92">
        <f>Iedzivotaju_skaits_struktura!F11</f>
        <v>8548</v>
      </c>
      <c r="H24" s="92">
        <v>57.946624</v>
      </c>
      <c r="I24" s="92">
        <f t="shared" si="7"/>
        <v>905.31842453062347</v>
      </c>
      <c r="J24" s="92">
        <f t="shared" si="8"/>
        <v>62414.918868479996</v>
      </c>
      <c r="K24" s="92">
        <f t="shared" si="9"/>
        <v>532.79179037197241</v>
      </c>
      <c r="L24" s="92">
        <f t="shared" si="10"/>
        <v>905.31842453062347</v>
      </c>
      <c r="M24" s="354">
        <f t="shared" si="11"/>
        <v>3307673.7124031396</v>
      </c>
      <c r="N24" s="348">
        <f t="shared" si="12"/>
        <v>36561830.082262002</v>
      </c>
      <c r="O24" s="202">
        <f t="shared" si="1"/>
        <v>585.78671165630567</v>
      </c>
      <c r="P24" s="97">
        <f t="shared" si="2"/>
        <v>995.36725694930851</v>
      </c>
      <c r="Q24" s="325"/>
      <c r="R24" s="339">
        <f t="shared" si="3"/>
        <v>36561830.082262002</v>
      </c>
      <c r="S24" s="331">
        <f t="shared" si="13"/>
        <v>585.78671165630567</v>
      </c>
      <c r="T24" s="294">
        <f t="shared" si="14"/>
        <v>995.36725694930851</v>
      </c>
      <c r="U24" s="46"/>
      <c r="V24" s="359">
        <v>34175813.738308877</v>
      </c>
      <c r="W24" s="370">
        <f t="shared" si="4"/>
        <v>2386016.3439531252</v>
      </c>
      <c r="X24" s="380">
        <f t="shared" si="5"/>
        <v>6.9815933637259908E-2</v>
      </c>
      <c r="Y24" s="386">
        <f t="shared" si="15"/>
        <v>2386016.3439531252</v>
      </c>
      <c r="Z24" s="371">
        <f t="shared" si="6"/>
        <v>6.9815933637259908E-2</v>
      </c>
      <c r="AA24" s="38"/>
    </row>
    <row r="25" spans="1:27" ht="15" customHeight="1">
      <c r="A25" s="15">
        <v>8</v>
      </c>
      <c r="B25" s="298" t="s">
        <v>2</v>
      </c>
      <c r="C25" s="143">
        <f>Vertetie_ienemumi!I13</f>
        <v>24484943.002197061</v>
      </c>
      <c r="D25" s="92">
        <f>Iedzivotaju_skaits_struktura!C12</f>
        <v>30546</v>
      </c>
      <c r="E25" s="92">
        <f>Iedzivotaju_skaits_struktura!D12</f>
        <v>1856</v>
      </c>
      <c r="F25" s="92">
        <f>Iedzivotaju_skaits_struktura!E12</f>
        <v>3269</v>
      </c>
      <c r="G25" s="92">
        <f>Iedzivotaju_skaits_struktura!F12</f>
        <v>6894</v>
      </c>
      <c r="H25" s="92">
        <v>2272.8083980000001</v>
      </c>
      <c r="I25" s="92">
        <f t="shared" si="7"/>
        <v>801.57608204665291</v>
      </c>
      <c r="J25" s="92">
        <f t="shared" si="8"/>
        <v>54102.208764959993</v>
      </c>
      <c r="K25" s="92">
        <f t="shared" si="9"/>
        <v>452.56826959817317</v>
      </c>
      <c r="L25" s="92">
        <f t="shared" si="10"/>
        <v>801.57608204665291</v>
      </c>
      <c r="M25" s="354">
        <f t="shared" si="11"/>
        <v>5596822.7431329358</v>
      </c>
      <c r="N25" s="348">
        <f t="shared" si="12"/>
        <v>30081765.745329998</v>
      </c>
      <c r="O25" s="202">
        <f t="shared" si="1"/>
        <v>556.01733149225595</v>
      </c>
      <c r="P25" s="97">
        <f t="shared" si="2"/>
        <v>984.80212614843185</v>
      </c>
      <c r="Q25" s="325"/>
      <c r="R25" s="339">
        <f t="shared" si="3"/>
        <v>30081765.745329998</v>
      </c>
      <c r="S25" s="331">
        <f t="shared" si="13"/>
        <v>556.01733149225595</v>
      </c>
      <c r="T25" s="294">
        <f t="shared" si="14"/>
        <v>984.80212614843185</v>
      </c>
      <c r="U25" s="46"/>
      <c r="V25" s="359">
        <v>28549728.162834853</v>
      </c>
      <c r="W25" s="370">
        <f t="shared" si="4"/>
        <v>1532037.5824951455</v>
      </c>
      <c r="X25" s="380">
        <f t="shared" si="5"/>
        <v>5.3662072498802393E-2</v>
      </c>
      <c r="Y25" s="386">
        <f t="shared" si="15"/>
        <v>1532037.5824951455</v>
      </c>
      <c r="Z25" s="371">
        <f t="shared" si="6"/>
        <v>5.3662072498802393E-2</v>
      </c>
      <c r="AA25" s="38"/>
    </row>
    <row r="26" spans="1:27" ht="15" customHeight="1">
      <c r="A26" s="15">
        <v>9</v>
      </c>
      <c r="B26" s="297" t="s">
        <v>3</v>
      </c>
      <c r="C26" s="143">
        <f>Vertetie_ienemumi!I14</f>
        <v>9901485.0975252334</v>
      </c>
      <c r="D26" s="92">
        <f>Iedzivotaju_skaits_struktura!C13</f>
        <v>14784</v>
      </c>
      <c r="E26" s="92">
        <f>Iedzivotaju_skaits_struktura!D13</f>
        <v>812</v>
      </c>
      <c r="F26" s="92">
        <f>Iedzivotaju_skaits_struktura!E13</f>
        <v>1579</v>
      </c>
      <c r="G26" s="92">
        <f>Iedzivotaju_skaits_struktura!F13</f>
        <v>3273</v>
      </c>
      <c r="H26" s="92">
        <v>1697.7273299999999</v>
      </c>
      <c r="I26" s="92">
        <f t="shared" si="7"/>
        <v>669.74331016810288</v>
      </c>
      <c r="J26" s="92">
        <f t="shared" si="8"/>
        <v>26834.185541600003</v>
      </c>
      <c r="K26" s="92">
        <f t="shared" si="9"/>
        <v>368.9877258311173</v>
      </c>
      <c r="L26" s="92">
        <f t="shared" si="10"/>
        <v>669.74331016810288</v>
      </c>
      <c r="M26" s="354">
        <f t="shared" si="11"/>
        <v>4186522.0373663553</v>
      </c>
      <c r="N26" s="348">
        <f t="shared" si="12"/>
        <v>14088007.134891588</v>
      </c>
      <c r="O26" s="202">
        <f t="shared" si="1"/>
        <v>525.00222572626603</v>
      </c>
      <c r="P26" s="97">
        <f t="shared" si="2"/>
        <v>952.9225605310869</v>
      </c>
      <c r="Q26" s="325">
        <v>201441</v>
      </c>
      <c r="R26" s="339">
        <f t="shared" si="3"/>
        <v>14289448.134891588</v>
      </c>
      <c r="S26" s="331">
        <f t="shared" si="13"/>
        <v>532.50910532533987</v>
      </c>
      <c r="T26" s="294">
        <f t="shared" si="14"/>
        <v>966.54816929732067</v>
      </c>
      <c r="U26" s="46"/>
      <c r="V26" s="359">
        <v>13597620.948379554</v>
      </c>
      <c r="W26" s="370">
        <f t="shared" si="4"/>
        <v>490386.18651203439</v>
      </c>
      <c r="X26" s="380">
        <f t="shared" si="5"/>
        <v>3.6064116537273705E-2</v>
      </c>
      <c r="Y26" s="386">
        <f t="shared" si="15"/>
        <v>691827.18651203439</v>
      </c>
      <c r="Z26" s="371">
        <f t="shared" si="6"/>
        <v>5.0878546264703672E-2</v>
      </c>
      <c r="AA26" s="38"/>
    </row>
    <row r="27" spans="1:27" ht="15" customHeight="1">
      <c r="A27" s="15">
        <v>10</v>
      </c>
      <c r="B27" s="298" t="s">
        <v>80</v>
      </c>
      <c r="C27" s="143">
        <f>Vertetie_ienemumi!I15</f>
        <v>14052430.638930831</v>
      </c>
      <c r="D27" s="92">
        <f>Iedzivotaju_skaits_struktura!C14</f>
        <v>27097</v>
      </c>
      <c r="E27" s="92">
        <f>Iedzivotaju_skaits_struktura!D14</f>
        <v>1110</v>
      </c>
      <c r="F27" s="92">
        <f>Iedzivotaju_skaits_struktura!E14</f>
        <v>2274</v>
      </c>
      <c r="G27" s="92">
        <f>Iedzivotaju_skaits_struktura!F14</f>
        <v>6285</v>
      </c>
      <c r="H27" s="94">
        <v>2523.0859660000001</v>
      </c>
      <c r="I27" s="94">
        <f t="shared" si="7"/>
        <v>518.59728526887966</v>
      </c>
      <c r="J27" s="94">
        <f>D27+($E$6*E27)+($E$7*F27)+($E$8*G27)+($E$9*H27)</f>
        <v>45593.630668320002</v>
      </c>
      <c r="K27" s="94">
        <f t="shared" si="9"/>
        <v>308.21038888431701</v>
      </c>
      <c r="L27" s="92">
        <f t="shared" si="10"/>
        <v>518.59728526887966</v>
      </c>
      <c r="M27" s="354">
        <f t="shared" si="11"/>
        <v>8856040.9526748974</v>
      </c>
      <c r="N27" s="348">
        <f t="shared" si="12"/>
        <v>22908471.59160573</v>
      </c>
      <c r="O27" s="202">
        <f t="shared" si="1"/>
        <v>502.44894420139502</v>
      </c>
      <c r="P27" s="97">
        <f t="shared" si="2"/>
        <v>845.42464448484077</v>
      </c>
      <c r="Q27" s="325">
        <v>650751</v>
      </c>
      <c r="R27" s="339">
        <f t="shared" si="3"/>
        <v>23559222.59160573</v>
      </c>
      <c r="S27" s="331">
        <f t="shared" si="13"/>
        <v>516.72179307219494</v>
      </c>
      <c r="T27" s="294">
        <f t="shared" si="14"/>
        <v>869.44025506903824</v>
      </c>
      <c r="U27" s="46"/>
      <c r="V27" s="359">
        <v>22650424.591287419</v>
      </c>
      <c r="W27" s="370">
        <f t="shared" si="4"/>
        <v>258047.00031831115</v>
      </c>
      <c r="X27" s="380">
        <f t="shared" si="5"/>
        <v>1.1392589983393542E-2</v>
      </c>
      <c r="Y27" s="386">
        <f t="shared" si="15"/>
        <v>908798.00031831115</v>
      </c>
      <c r="Z27" s="371">
        <f t="shared" si="6"/>
        <v>4.0122779891193838E-2</v>
      </c>
      <c r="AA27" s="38"/>
    </row>
    <row r="28" spans="1:27" ht="15" customHeight="1">
      <c r="A28" s="15">
        <v>11</v>
      </c>
      <c r="B28" s="299" t="s">
        <v>4</v>
      </c>
      <c r="C28" s="143">
        <f>Vertetie_ienemumi!I16</f>
        <v>37415624.61060898</v>
      </c>
      <c r="D28" s="92">
        <f>Iedzivotaju_skaits_struktura!C15</f>
        <v>23988</v>
      </c>
      <c r="E28" s="92">
        <f>Iedzivotaju_skaits_struktura!D15</f>
        <v>2120</v>
      </c>
      <c r="F28" s="92">
        <f>Iedzivotaju_skaits_struktura!E15</f>
        <v>3685</v>
      </c>
      <c r="G28" s="92">
        <f>Iedzivotaju_skaits_struktura!F15</f>
        <v>3745</v>
      </c>
      <c r="H28" s="94">
        <v>243.12992</v>
      </c>
      <c r="I28" s="94">
        <f t="shared" si="7"/>
        <v>1559.764240895822</v>
      </c>
      <c r="J28" s="94">
        <f t="shared" ref="J28:J60" si="16">D28+($E$6*E28)+($E$7*F28)+($E$8*G28)+($E$9*H28)</f>
        <v>44102.757478399995</v>
      </c>
      <c r="K28" s="94">
        <f t="shared" si="9"/>
        <v>848.37381492379154</v>
      </c>
      <c r="L28" s="92">
        <f t="shared" si="10"/>
        <v>1559.764240895822</v>
      </c>
      <c r="M28" s="354">
        <f t="shared" si="11"/>
        <v>-6416103.7205969933</v>
      </c>
      <c r="N28" s="348">
        <f t="shared" si="12"/>
        <v>30999520.890011989</v>
      </c>
      <c r="O28" s="202">
        <f t="shared" si="1"/>
        <v>702.89303123947479</v>
      </c>
      <c r="P28" s="97">
        <f t="shared" si="2"/>
        <v>1292.2928501755873</v>
      </c>
      <c r="Q28" s="325"/>
      <c r="R28" s="339">
        <f t="shared" si="3"/>
        <v>30999520.890011989</v>
      </c>
      <c r="S28" s="331">
        <f t="shared" si="13"/>
        <v>702.89303123947479</v>
      </c>
      <c r="T28" s="294">
        <f t="shared" si="14"/>
        <v>1292.2928501755873</v>
      </c>
      <c r="U28" s="46"/>
      <c r="V28" s="359">
        <v>26756859.676144611</v>
      </c>
      <c r="W28" s="370">
        <f t="shared" si="4"/>
        <v>4242661.2138673775</v>
      </c>
      <c r="X28" s="380">
        <f t="shared" si="5"/>
        <v>0.15856349606116038</v>
      </c>
      <c r="Y28" s="386">
        <f t="shared" si="15"/>
        <v>4242661.2138673775</v>
      </c>
      <c r="Z28" s="371">
        <f t="shared" si="6"/>
        <v>0.15856349606116038</v>
      </c>
      <c r="AA28" s="38"/>
    </row>
    <row r="29" spans="1:27" ht="15" customHeight="1">
      <c r="A29" s="15">
        <v>12</v>
      </c>
      <c r="B29" s="299" t="s">
        <v>5</v>
      </c>
      <c r="C29" s="143">
        <f>Vertetie_ienemumi!I17</f>
        <v>12055602.588721698</v>
      </c>
      <c r="D29" s="92">
        <f>Iedzivotaju_skaits_struktura!C16</f>
        <v>19434</v>
      </c>
      <c r="E29" s="92">
        <f>Iedzivotaju_skaits_struktura!D16</f>
        <v>1045</v>
      </c>
      <c r="F29" s="92">
        <f>Iedzivotaju_skaits_struktura!E16</f>
        <v>1982</v>
      </c>
      <c r="G29" s="92">
        <f>Iedzivotaju_skaits_struktura!F16</f>
        <v>4324</v>
      </c>
      <c r="H29" s="94">
        <v>2386.857133</v>
      </c>
      <c r="I29" s="94">
        <f t="shared" si="7"/>
        <v>620.3356276999948</v>
      </c>
      <c r="J29" s="94">
        <f t="shared" si="16"/>
        <v>35168.402842159994</v>
      </c>
      <c r="K29" s="94">
        <f t="shared" si="9"/>
        <v>342.79641992355147</v>
      </c>
      <c r="L29" s="92">
        <f t="shared" si="10"/>
        <v>620.3356276999948</v>
      </c>
      <c r="M29" s="354">
        <f t="shared" si="11"/>
        <v>6066082.6025994634</v>
      </c>
      <c r="N29" s="348">
        <f t="shared" si="12"/>
        <v>18121685.191321161</v>
      </c>
      <c r="O29" s="202">
        <f t="shared" si="1"/>
        <v>515.283144152251</v>
      </c>
      <c r="P29" s="97">
        <f t="shared" si="2"/>
        <v>932.47325261506433</v>
      </c>
      <c r="Q29" s="325">
        <v>366546</v>
      </c>
      <c r="R29" s="339">
        <f t="shared" si="3"/>
        <v>18488231.191321161</v>
      </c>
      <c r="S29" s="331">
        <f t="shared" si="13"/>
        <v>525.70573859434444</v>
      </c>
      <c r="T29" s="294">
        <f t="shared" si="14"/>
        <v>951.33432084599986</v>
      </c>
      <c r="U29" s="46"/>
      <c r="V29" s="359">
        <v>17419180.998574384</v>
      </c>
      <c r="W29" s="370">
        <f t="shared" si="4"/>
        <v>702504.19274677709</v>
      </c>
      <c r="X29" s="380">
        <f t="shared" si="5"/>
        <v>4.0329346873671623E-2</v>
      </c>
      <c r="Y29" s="386">
        <f t="shared" si="15"/>
        <v>1069050.1927467771</v>
      </c>
      <c r="Z29" s="371">
        <f t="shared" si="6"/>
        <v>6.1372012428958067E-2</v>
      </c>
      <c r="AA29" s="38"/>
    </row>
    <row r="30" spans="1:27" ht="15" customHeight="1">
      <c r="A30" s="15">
        <v>13</v>
      </c>
      <c r="B30" s="298" t="s">
        <v>6</v>
      </c>
      <c r="C30" s="143">
        <f>Vertetie_ienemumi!I18</f>
        <v>37480182.608262114</v>
      </c>
      <c r="D30" s="92">
        <f>Iedzivotaju_skaits_struktura!C17</f>
        <v>43810</v>
      </c>
      <c r="E30" s="92">
        <f>Iedzivotaju_skaits_struktura!D17</f>
        <v>2940</v>
      </c>
      <c r="F30" s="92">
        <f>Iedzivotaju_skaits_struktura!E17</f>
        <v>5293</v>
      </c>
      <c r="G30" s="92">
        <f>Iedzivotaju_skaits_struktura!F17</f>
        <v>8783</v>
      </c>
      <c r="H30" s="94">
        <v>2173.2146710000002</v>
      </c>
      <c r="I30" s="94">
        <f t="shared" si="7"/>
        <v>855.51660826893669</v>
      </c>
      <c r="J30" s="94">
        <f t="shared" si="16"/>
        <v>77747.486299919998</v>
      </c>
      <c r="K30" s="94">
        <f t="shared" si="9"/>
        <v>482.07581224784474</v>
      </c>
      <c r="L30" s="92">
        <f t="shared" si="10"/>
        <v>855.51660826893669</v>
      </c>
      <c r="M30" s="354">
        <f t="shared" si="11"/>
        <v>6600076.7434612885</v>
      </c>
      <c r="N30" s="348">
        <f t="shared" si="12"/>
        <v>44080259.351723403</v>
      </c>
      <c r="O30" s="202">
        <f t="shared" si="1"/>
        <v>566.96700368779329</v>
      </c>
      <c r="P30" s="97">
        <f t="shared" si="2"/>
        <v>1006.1688964100298</v>
      </c>
      <c r="Q30" s="325"/>
      <c r="R30" s="339">
        <f t="shared" si="3"/>
        <v>44080259.351723403</v>
      </c>
      <c r="S30" s="331">
        <f t="shared" si="13"/>
        <v>566.96700368779329</v>
      </c>
      <c r="T30" s="294">
        <f t="shared" si="14"/>
        <v>1006.1688964100298</v>
      </c>
      <c r="U30" s="46"/>
      <c r="V30" s="359">
        <v>41300140.693867311</v>
      </c>
      <c r="W30" s="370">
        <f t="shared" si="4"/>
        <v>2780118.6578560919</v>
      </c>
      <c r="X30" s="380">
        <f t="shared" si="5"/>
        <v>6.7314992422505604E-2</v>
      </c>
      <c r="Y30" s="386">
        <f t="shared" si="15"/>
        <v>2780118.6578560919</v>
      </c>
      <c r="Z30" s="371">
        <f t="shared" si="6"/>
        <v>6.7314992422505604E-2</v>
      </c>
      <c r="AA30" s="38"/>
    </row>
    <row r="31" spans="1:27" ht="15" customHeight="1">
      <c r="A31" s="15">
        <v>14</v>
      </c>
      <c r="B31" s="298" t="s">
        <v>7</v>
      </c>
      <c r="C31" s="143">
        <f>Vertetie_ienemumi!I19</f>
        <v>37619377.681728132</v>
      </c>
      <c r="D31" s="92">
        <f>Iedzivotaju_skaits_struktura!C18</f>
        <v>44834</v>
      </c>
      <c r="E31" s="92">
        <f>Iedzivotaju_skaits_struktura!D18</f>
        <v>3079</v>
      </c>
      <c r="F31" s="92">
        <f>Iedzivotaju_skaits_struktura!E18</f>
        <v>5260</v>
      </c>
      <c r="G31" s="92">
        <f>Iedzivotaju_skaits_struktura!F18</f>
        <v>9396</v>
      </c>
      <c r="H31" s="94">
        <v>2666.501706</v>
      </c>
      <c r="I31" s="94">
        <f t="shared" si="7"/>
        <v>839.08144893893325</v>
      </c>
      <c r="J31" s="94">
        <f t="shared" si="16"/>
        <v>80192.58259311998</v>
      </c>
      <c r="K31" s="94">
        <f t="shared" si="9"/>
        <v>469.11293370611111</v>
      </c>
      <c r="L31" s="92">
        <f t="shared" si="10"/>
        <v>839.08144893893325</v>
      </c>
      <c r="M31" s="354">
        <f t="shared" si="11"/>
        <v>7461422.5507768029</v>
      </c>
      <c r="N31" s="348">
        <f t="shared" si="12"/>
        <v>45080800.232504934</v>
      </c>
      <c r="O31" s="202">
        <f t="shared" si="1"/>
        <v>562.15673288931566</v>
      </c>
      <c r="P31" s="97">
        <f t="shared" si="2"/>
        <v>1005.5047560446299</v>
      </c>
      <c r="Q31" s="325"/>
      <c r="R31" s="339">
        <f t="shared" si="3"/>
        <v>45080800.232504934</v>
      </c>
      <c r="S31" s="331">
        <f t="shared" si="13"/>
        <v>562.15673288931566</v>
      </c>
      <c r="T31" s="294">
        <f t="shared" si="14"/>
        <v>1005.5047560446299</v>
      </c>
      <c r="U31" s="46"/>
      <c r="V31" s="359">
        <v>42292909.523865052</v>
      </c>
      <c r="W31" s="370">
        <f t="shared" si="4"/>
        <v>2787890.7086398825</v>
      </c>
      <c r="X31" s="380">
        <f t="shared" si="5"/>
        <v>6.5918631279475504E-2</v>
      </c>
      <c r="Y31" s="386">
        <f t="shared" si="15"/>
        <v>2787890.7086398825</v>
      </c>
      <c r="Z31" s="371">
        <f t="shared" si="6"/>
        <v>6.5918631279475504E-2</v>
      </c>
      <c r="AA31" s="38"/>
    </row>
    <row r="32" spans="1:27" ht="15" customHeight="1">
      <c r="A32" s="15">
        <v>15</v>
      </c>
      <c r="B32" s="298" t="s">
        <v>81</v>
      </c>
      <c r="C32" s="143">
        <f>Vertetie_ienemumi!I20</f>
        <v>26852017.234111309</v>
      </c>
      <c r="D32" s="92">
        <f>Iedzivotaju_skaits_struktura!C19</f>
        <v>34845</v>
      </c>
      <c r="E32" s="92">
        <f>Iedzivotaju_skaits_struktura!D19</f>
        <v>2174</v>
      </c>
      <c r="F32" s="92">
        <f>Iedzivotaju_skaits_struktura!E19</f>
        <v>4035</v>
      </c>
      <c r="G32" s="92">
        <f>Iedzivotaju_skaits_struktura!F19</f>
        <v>7830</v>
      </c>
      <c r="H32" s="94">
        <v>3590.4729830000001</v>
      </c>
      <c r="I32" s="94">
        <f t="shared" si="7"/>
        <v>770.61320803878061</v>
      </c>
      <c r="J32" s="94">
        <f t="shared" si="16"/>
        <v>64337.978934159997</v>
      </c>
      <c r="K32" s="94">
        <f t="shared" si="9"/>
        <v>417.35873086082188</v>
      </c>
      <c r="L32" s="92">
        <f t="shared" si="10"/>
        <v>770.61320803878061</v>
      </c>
      <c r="M32" s="354">
        <f t="shared" si="11"/>
        <v>8080401.6646036804</v>
      </c>
      <c r="N32" s="348">
        <f t="shared" si="12"/>
        <v>34932418.898714989</v>
      </c>
      <c r="O32" s="202">
        <f t="shared" si="1"/>
        <v>542.95176002440076</v>
      </c>
      <c r="P32" s="97">
        <f t="shared" si="2"/>
        <v>1002.5087931902709</v>
      </c>
      <c r="Q32" s="325">
        <v>136526</v>
      </c>
      <c r="R32" s="339">
        <f t="shared" si="3"/>
        <v>35068944.898714989</v>
      </c>
      <c r="S32" s="331">
        <f t="shared" si="13"/>
        <v>545.07377259398606</v>
      </c>
      <c r="T32" s="294">
        <f t="shared" si="14"/>
        <v>1006.4268876084084</v>
      </c>
      <c r="U32" s="46"/>
      <c r="V32" s="359">
        <v>33157336.970276494</v>
      </c>
      <c r="W32" s="370">
        <f t="shared" si="4"/>
        <v>1775081.9284384958</v>
      </c>
      <c r="X32" s="380">
        <f t="shared" si="5"/>
        <v>5.3535117432070845E-2</v>
      </c>
      <c r="Y32" s="386">
        <f t="shared" si="15"/>
        <v>1911607.9284384958</v>
      </c>
      <c r="Z32" s="371">
        <f t="shared" si="6"/>
        <v>5.7652637488714298E-2</v>
      </c>
      <c r="AA32" s="38"/>
    </row>
    <row r="33" spans="1:27" ht="15" customHeight="1">
      <c r="A33" s="15">
        <v>16</v>
      </c>
      <c r="B33" s="298" t="s">
        <v>8</v>
      </c>
      <c r="C33" s="143">
        <f>Vertetie_ienemumi!I21</f>
        <v>26615905.220541552</v>
      </c>
      <c r="D33" s="92">
        <f>Iedzivotaju_skaits_struktura!C20</f>
        <v>29800</v>
      </c>
      <c r="E33" s="92">
        <f>Iedzivotaju_skaits_struktura!D20</f>
        <v>1930</v>
      </c>
      <c r="F33" s="92">
        <f>Iedzivotaju_skaits_struktura!E20</f>
        <v>3380</v>
      </c>
      <c r="G33" s="92">
        <f>Iedzivotaju_skaits_struktura!F20</f>
        <v>6473</v>
      </c>
      <c r="H33" s="94">
        <v>1628.147467</v>
      </c>
      <c r="I33" s="94">
        <f t="shared" si="7"/>
        <v>893.15118189736745</v>
      </c>
      <c r="J33" s="94">
        <f t="shared" si="16"/>
        <v>52599.804149839998</v>
      </c>
      <c r="K33" s="94">
        <f t="shared" si="9"/>
        <v>506.00768673437187</v>
      </c>
      <c r="L33" s="92">
        <f t="shared" si="10"/>
        <v>893.15118189736745</v>
      </c>
      <c r="M33" s="354">
        <f t="shared" si="11"/>
        <v>3673568.6228345926</v>
      </c>
      <c r="N33" s="348">
        <f t="shared" si="12"/>
        <v>30289473.843376145</v>
      </c>
      <c r="O33" s="202">
        <f t="shared" si="1"/>
        <v>575.84765443405706</v>
      </c>
      <c r="P33" s="97">
        <f t="shared" si="2"/>
        <v>1016.4252967575887</v>
      </c>
      <c r="Q33" s="325"/>
      <c r="R33" s="339">
        <f t="shared" si="3"/>
        <v>30289473.843376145</v>
      </c>
      <c r="S33" s="331">
        <f t="shared" si="13"/>
        <v>575.84765443405706</v>
      </c>
      <c r="T33" s="294">
        <f t="shared" si="14"/>
        <v>1016.4252967575887</v>
      </c>
      <c r="U33" s="46"/>
      <c r="V33" s="359">
        <v>28748486.75138795</v>
      </c>
      <c r="W33" s="370">
        <f t="shared" si="4"/>
        <v>1540987.0919881947</v>
      </c>
      <c r="X33" s="380">
        <f t="shared" si="5"/>
        <v>5.3602372372305807E-2</v>
      </c>
      <c r="Y33" s="386">
        <f t="shared" si="15"/>
        <v>1540987.0919881947</v>
      </c>
      <c r="Z33" s="371">
        <f t="shared" si="6"/>
        <v>5.3602372372305807E-2</v>
      </c>
      <c r="AA33" s="38"/>
    </row>
    <row r="34" spans="1:27" ht="15" customHeight="1">
      <c r="A34" s="15">
        <v>17</v>
      </c>
      <c r="B34" s="298" t="s">
        <v>9</v>
      </c>
      <c r="C34" s="143">
        <f>Vertetie_ienemumi!I22</f>
        <v>14840350.425737849</v>
      </c>
      <c r="D34" s="92">
        <f>Iedzivotaju_skaits_struktura!C21</f>
        <v>20323</v>
      </c>
      <c r="E34" s="92">
        <f>Iedzivotaju_skaits_struktura!D21</f>
        <v>1253</v>
      </c>
      <c r="F34" s="92">
        <f>Iedzivotaju_skaits_struktura!E21</f>
        <v>2206</v>
      </c>
      <c r="G34" s="92">
        <f>Iedzivotaju_skaits_struktura!F21</f>
        <v>4308</v>
      </c>
      <c r="H34" s="94">
        <v>1871.866898</v>
      </c>
      <c r="I34" s="94">
        <f t="shared" si="7"/>
        <v>730.22439727096628</v>
      </c>
      <c r="J34" s="94">
        <f t="shared" si="16"/>
        <v>36479.737684959997</v>
      </c>
      <c r="K34" s="94">
        <f t="shared" si="9"/>
        <v>406.8107768180659</v>
      </c>
      <c r="L34" s="92">
        <f t="shared" si="10"/>
        <v>730.22439727096628</v>
      </c>
      <c r="M34" s="354">
        <f t="shared" si="11"/>
        <v>4823600.5722432677</v>
      </c>
      <c r="N34" s="348">
        <f t="shared" si="12"/>
        <v>19663950.997981116</v>
      </c>
      <c r="O34" s="202">
        <f t="shared" si="1"/>
        <v>539.0376204949589</v>
      </c>
      <c r="P34" s="97">
        <f t="shared" si="2"/>
        <v>967.57127382675378</v>
      </c>
      <c r="Q34" s="325">
        <v>120246</v>
      </c>
      <c r="R34" s="339">
        <f t="shared" si="3"/>
        <v>19784196.997981116</v>
      </c>
      <c r="S34" s="331">
        <f t="shared" si="13"/>
        <v>542.3338613023476</v>
      </c>
      <c r="T34" s="294">
        <f t="shared" si="14"/>
        <v>973.4880184018657</v>
      </c>
      <c r="U34" s="46"/>
      <c r="V34" s="359">
        <v>18723424.146824297</v>
      </c>
      <c r="W34" s="370">
        <f t="shared" si="4"/>
        <v>940526.85115681961</v>
      </c>
      <c r="X34" s="380">
        <f t="shared" si="5"/>
        <v>5.0232630729371452E-2</v>
      </c>
      <c r="Y34" s="386">
        <f t="shared" si="15"/>
        <v>1060772.8511568196</v>
      </c>
      <c r="Z34" s="371">
        <f t="shared" si="6"/>
        <v>5.6654853451938658E-2</v>
      </c>
      <c r="AA34" s="38"/>
    </row>
    <row r="35" spans="1:27" ht="15" customHeight="1">
      <c r="A35" s="15">
        <v>18</v>
      </c>
      <c r="B35" s="298" t="s">
        <v>11</v>
      </c>
      <c r="C35" s="143">
        <f>Vertetie_ienemumi!I23</f>
        <v>32713974.63613762</v>
      </c>
      <c r="D35" s="92">
        <f>Iedzivotaju_skaits_struktura!C22</f>
        <v>34069</v>
      </c>
      <c r="E35" s="92">
        <f>Iedzivotaju_skaits_struktura!D22</f>
        <v>2593</v>
      </c>
      <c r="F35" s="92">
        <f>Iedzivotaju_skaits_struktura!E22</f>
        <v>4050</v>
      </c>
      <c r="G35" s="92">
        <f>Iedzivotaju_skaits_struktura!F22</f>
        <v>6345</v>
      </c>
      <c r="H35" s="94">
        <v>1602.81501</v>
      </c>
      <c r="I35" s="94">
        <f t="shared" si="7"/>
        <v>960.22702856372712</v>
      </c>
      <c r="J35" s="94">
        <f t="shared" si="16"/>
        <v>60471.198815200005</v>
      </c>
      <c r="K35" s="94">
        <f t="shared" si="9"/>
        <v>540.98439053790764</v>
      </c>
      <c r="L35" s="92">
        <f t="shared" si="10"/>
        <v>960.22702856372712</v>
      </c>
      <c r="M35" s="354">
        <f t="shared" si="11"/>
        <v>2893089.3909517205</v>
      </c>
      <c r="N35" s="348">
        <f t="shared" si="12"/>
        <v>35607064.027089342</v>
      </c>
      <c r="O35" s="202">
        <f t="shared" si="1"/>
        <v>588.82682540996973</v>
      </c>
      <c r="P35" s="97">
        <f t="shared" si="2"/>
        <v>1045.1455583401139</v>
      </c>
      <c r="Q35" s="325"/>
      <c r="R35" s="339">
        <f t="shared" si="3"/>
        <v>35607064.027089342</v>
      </c>
      <c r="S35" s="331">
        <f t="shared" si="13"/>
        <v>588.82682540996973</v>
      </c>
      <c r="T35" s="294">
        <f t="shared" si="14"/>
        <v>1045.1455583401139</v>
      </c>
      <c r="U35" s="46"/>
      <c r="V35" s="359">
        <v>32760083.130517408</v>
      </c>
      <c r="W35" s="370">
        <f t="shared" si="4"/>
        <v>2846980.8965719342</v>
      </c>
      <c r="X35" s="380">
        <f t="shared" si="5"/>
        <v>8.6903958247891433E-2</v>
      </c>
      <c r="Y35" s="386">
        <f t="shared" si="15"/>
        <v>2846980.8965719342</v>
      </c>
      <c r="Z35" s="371">
        <f t="shared" si="6"/>
        <v>8.6903958247891433E-2</v>
      </c>
      <c r="AA35" s="38"/>
    </row>
    <row r="36" spans="1:27" ht="15" customHeight="1">
      <c r="A36" s="15">
        <v>19</v>
      </c>
      <c r="B36" s="298" t="s">
        <v>10</v>
      </c>
      <c r="C36" s="143">
        <f>Vertetie_ienemumi!I24</f>
        <v>30563720.66815019</v>
      </c>
      <c r="D36" s="92">
        <f>Iedzivotaju_skaits_struktura!C23</f>
        <v>42151</v>
      </c>
      <c r="E36" s="92">
        <f>Iedzivotaju_skaits_struktura!D23</f>
        <v>2698</v>
      </c>
      <c r="F36" s="92">
        <f>Iedzivotaju_skaits_struktura!E23</f>
        <v>4831</v>
      </c>
      <c r="G36" s="92">
        <f>Iedzivotaju_skaits_struktura!F23</f>
        <v>8934</v>
      </c>
      <c r="H36" s="94">
        <v>2994.671613</v>
      </c>
      <c r="I36" s="94">
        <f t="shared" si="7"/>
        <v>725.10072520581218</v>
      </c>
      <c r="J36" s="94">
        <f t="shared" si="16"/>
        <v>75376.440851759995</v>
      </c>
      <c r="K36" s="94">
        <f t="shared" si="9"/>
        <v>405.48108033196615</v>
      </c>
      <c r="L36" s="92">
        <f t="shared" si="10"/>
        <v>725.10072520581218</v>
      </c>
      <c r="M36" s="354">
        <f t="shared" si="11"/>
        <v>10029824.07712093</v>
      </c>
      <c r="N36" s="348">
        <f t="shared" si="12"/>
        <v>40593544.745271116</v>
      </c>
      <c r="O36" s="202">
        <f t="shared" si="1"/>
        <v>538.54419612495246</v>
      </c>
      <c r="P36" s="97">
        <f t="shared" si="2"/>
        <v>963.05057401416616</v>
      </c>
      <c r="Q36" s="325">
        <v>259617</v>
      </c>
      <c r="R36" s="339">
        <f t="shared" si="3"/>
        <v>40853161.745271116</v>
      </c>
      <c r="S36" s="331">
        <f t="shared" si="13"/>
        <v>541.98846859346258</v>
      </c>
      <c r="T36" s="294">
        <f t="shared" si="14"/>
        <v>969.20978731871412</v>
      </c>
      <c r="U36" s="46"/>
      <c r="V36" s="359">
        <v>38822350.353052326</v>
      </c>
      <c r="W36" s="370">
        <f t="shared" si="4"/>
        <v>1771194.3922187909</v>
      </c>
      <c r="X36" s="380">
        <f t="shared" si="5"/>
        <v>4.5623059297323909E-2</v>
      </c>
      <c r="Y36" s="386">
        <f t="shared" si="15"/>
        <v>2030811.3922187909</v>
      </c>
      <c r="Z36" s="371">
        <f t="shared" si="6"/>
        <v>5.2310366934265717E-2</v>
      </c>
      <c r="AA36" s="38"/>
    </row>
    <row r="37" spans="1:27" ht="15" customHeight="1">
      <c r="A37" s="15">
        <v>20</v>
      </c>
      <c r="B37" s="300" t="s">
        <v>12</v>
      </c>
      <c r="C37" s="143">
        <f>Vertetie_ienemumi!I25</f>
        <v>10642741.199037218</v>
      </c>
      <c r="D37" s="92">
        <f>Iedzivotaju_skaits_struktura!C24</f>
        <v>22479</v>
      </c>
      <c r="E37" s="92">
        <f>Iedzivotaju_skaits_struktura!D24</f>
        <v>915</v>
      </c>
      <c r="F37" s="92">
        <f>Iedzivotaju_skaits_struktura!E24</f>
        <v>2063</v>
      </c>
      <c r="G37" s="92">
        <f>Iedzivotaju_skaits_struktura!F24</f>
        <v>5550</v>
      </c>
      <c r="H37" s="94">
        <v>2289.6009760000002</v>
      </c>
      <c r="I37" s="94">
        <f t="shared" si="7"/>
        <v>473.45260905899812</v>
      </c>
      <c r="J37" s="94">
        <f t="shared" si="16"/>
        <v>38932.673483519997</v>
      </c>
      <c r="K37" s="94">
        <f t="shared" si="9"/>
        <v>273.36271174755666</v>
      </c>
      <c r="L37" s="92">
        <f t="shared" si="10"/>
        <v>473.45260905899812</v>
      </c>
      <c r="M37" s="354">
        <f t="shared" si="11"/>
        <v>8415489.730125973</v>
      </c>
      <c r="N37" s="348">
        <f t="shared" si="12"/>
        <v>19058230.929163191</v>
      </c>
      <c r="O37" s="202">
        <f t="shared" si="1"/>
        <v>489.51765249901075</v>
      </c>
      <c r="P37" s="97">
        <f t="shared" si="2"/>
        <v>847.82378794266606</v>
      </c>
      <c r="Q37" s="325">
        <v>706715</v>
      </c>
      <c r="R37" s="339">
        <f t="shared" si="3"/>
        <v>19764945.929163191</v>
      </c>
      <c r="S37" s="331">
        <f t="shared" si="13"/>
        <v>507.66988651651661</v>
      </c>
      <c r="T37" s="294">
        <f t="shared" si="14"/>
        <v>879.26268647018071</v>
      </c>
      <c r="U37" s="46"/>
      <c r="V37" s="359">
        <v>18853453.977784537</v>
      </c>
      <c r="W37" s="370">
        <f t="shared" si="4"/>
        <v>204776.95137865469</v>
      </c>
      <c r="X37" s="380">
        <f t="shared" si="5"/>
        <v>1.0861508539493414E-2</v>
      </c>
      <c r="Y37" s="386">
        <f t="shared" si="15"/>
        <v>911491.95137865469</v>
      </c>
      <c r="Z37" s="371">
        <f t="shared" si="6"/>
        <v>4.8346151981100594E-2</v>
      </c>
      <c r="AA37" s="38"/>
    </row>
    <row r="38" spans="1:27" ht="15" customHeight="1">
      <c r="A38" s="15">
        <v>21</v>
      </c>
      <c r="B38" s="298" t="s">
        <v>13</v>
      </c>
      <c r="C38" s="143">
        <f>Vertetie_ienemumi!I26</f>
        <v>20043980.217432544</v>
      </c>
      <c r="D38" s="92">
        <f>Iedzivotaju_skaits_struktura!C25</f>
        <v>28928</v>
      </c>
      <c r="E38" s="92">
        <f>Iedzivotaju_skaits_struktura!D25</f>
        <v>1867</v>
      </c>
      <c r="F38" s="92">
        <f>Iedzivotaju_skaits_struktura!E25</f>
        <v>3357</v>
      </c>
      <c r="G38" s="92">
        <f>Iedzivotaju_skaits_struktura!F25</f>
        <v>6193</v>
      </c>
      <c r="H38" s="94">
        <v>2504.1164610000001</v>
      </c>
      <c r="I38" s="94">
        <f t="shared" si="7"/>
        <v>692.89201525969804</v>
      </c>
      <c r="J38" s="94">
        <f t="shared" si="16"/>
        <v>52629.677020719995</v>
      </c>
      <c r="K38" s="94">
        <f t="shared" si="9"/>
        <v>380.84938673557406</v>
      </c>
      <c r="L38" s="92">
        <f t="shared" si="10"/>
        <v>692.89201525969804</v>
      </c>
      <c r="M38" s="354">
        <f t="shared" si="11"/>
        <v>7818373.7473025387</v>
      </c>
      <c r="N38" s="348">
        <f t="shared" si="12"/>
        <v>27862353.964735083</v>
      </c>
      <c r="O38" s="202">
        <f t="shared" si="1"/>
        <v>529.40385618870198</v>
      </c>
      <c r="P38" s="97">
        <f t="shared" si="2"/>
        <v>963.16212544023381</v>
      </c>
      <c r="Q38" s="325">
        <v>325587</v>
      </c>
      <c r="R38" s="339">
        <f t="shared" si="3"/>
        <v>28187940.964735083</v>
      </c>
      <c r="S38" s="331">
        <f t="shared" si="13"/>
        <v>535.59023274335607</v>
      </c>
      <c r="T38" s="294">
        <f t="shared" si="14"/>
        <v>974.41720702209216</v>
      </c>
      <c r="U38" s="46"/>
      <c r="V38" s="359">
        <v>26695781.459160067</v>
      </c>
      <c r="W38" s="370">
        <f t="shared" si="4"/>
        <v>1166572.5055750161</v>
      </c>
      <c r="X38" s="380">
        <f t="shared" si="5"/>
        <v>4.3698758448396546E-2</v>
      </c>
      <c r="Y38" s="386">
        <f t="shared" si="15"/>
        <v>1492159.5055750161</v>
      </c>
      <c r="Z38" s="371">
        <f t="shared" si="6"/>
        <v>5.5894955083362508E-2</v>
      </c>
      <c r="AA38" s="38"/>
    </row>
    <row r="39" spans="1:27" ht="15" customHeight="1">
      <c r="A39" s="15">
        <v>22</v>
      </c>
      <c r="B39" s="298" t="s">
        <v>14</v>
      </c>
      <c r="C39" s="143">
        <f>Vertetie_ienemumi!I27</f>
        <v>47410547.219768658</v>
      </c>
      <c r="D39" s="92">
        <f>Iedzivotaju_skaits_struktura!C26</f>
        <v>32635</v>
      </c>
      <c r="E39" s="92">
        <f>Iedzivotaju_skaits_struktura!D26</f>
        <v>3240</v>
      </c>
      <c r="F39" s="92">
        <f>Iedzivotaju_skaits_struktura!E26</f>
        <v>4987</v>
      </c>
      <c r="G39" s="92">
        <f>Iedzivotaju_skaits_struktura!F26</f>
        <v>4947</v>
      </c>
      <c r="H39" s="94">
        <v>443.90603299999998</v>
      </c>
      <c r="I39" s="94">
        <f t="shared" si="7"/>
        <v>1452.7515618130431</v>
      </c>
      <c r="J39" s="94">
        <f t="shared" si="16"/>
        <v>60809.737170159999</v>
      </c>
      <c r="K39" s="94">
        <f t="shared" si="9"/>
        <v>779.65387495595905</v>
      </c>
      <c r="L39" s="92">
        <f t="shared" si="10"/>
        <v>1452.7515618130431</v>
      </c>
      <c r="M39" s="354">
        <f t="shared" si="11"/>
        <v>-6218493.1098114252</v>
      </c>
      <c r="N39" s="348">
        <f t="shared" si="12"/>
        <v>41192054.109957233</v>
      </c>
      <c r="O39" s="202">
        <f t="shared" si="1"/>
        <v>677.3924050138902</v>
      </c>
      <c r="P39" s="97">
        <f t="shared" si="2"/>
        <v>1262.2048141552698</v>
      </c>
      <c r="Q39" s="325"/>
      <c r="R39" s="339">
        <f t="shared" si="3"/>
        <v>41192054.109957233</v>
      </c>
      <c r="S39" s="331">
        <f t="shared" si="13"/>
        <v>677.3924050138902</v>
      </c>
      <c r="T39" s="294">
        <f t="shared" si="14"/>
        <v>1262.2048141552698</v>
      </c>
      <c r="U39" s="46"/>
      <c r="V39" s="359">
        <v>36831300.1460317</v>
      </c>
      <c r="W39" s="370">
        <f t="shared" si="4"/>
        <v>4360753.963925533</v>
      </c>
      <c r="X39" s="380">
        <f t="shared" si="5"/>
        <v>0.11839804586413361</v>
      </c>
      <c r="Y39" s="386">
        <f t="shared" si="15"/>
        <v>4360753.963925533</v>
      </c>
      <c r="Z39" s="371">
        <f t="shared" si="6"/>
        <v>0.11839804586413361</v>
      </c>
      <c r="AA39" s="38"/>
    </row>
    <row r="40" spans="1:27" ht="15" customHeight="1">
      <c r="A40" s="15">
        <v>23</v>
      </c>
      <c r="B40" s="298" t="s">
        <v>15</v>
      </c>
      <c r="C40" s="143">
        <f>Vertetie_ienemumi!I28</f>
        <v>24021282.652723197</v>
      </c>
      <c r="D40" s="92">
        <f>Iedzivotaju_skaits_struktura!C27</f>
        <v>29611</v>
      </c>
      <c r="E40" s="92">
        <f>Iedzivotaju_skaits_struktura!D27</f>
        <v>1599</v>
      </c>
      <c r="F40" s="92">
        <f>Iedzivotaju_skaits_struktura!E27</f>
        <v>3134</v>
      </c>
      <c r="G40" s="92">
        <f>Iedzivotaju_skaits_struktura!F27</f>
        <v>6712</v>
      </c>
      <c r="H40" s="94">
        <v>2439.108178</v>
      </c>
      <c r="I40" s="94">
        <f t="shared" si="7"/>
        <v>811.22834935406422</v>
      </c>
      <c r="J40" s="94">
        <f t="shared" si="16"/>
        <v>52243.824430559995</v>
      </c>
      <c r="K40" s="94">
        <f t="shared" si="9"/>
        <v>459.791811080966</v>
      </c>
      <c r="L40" s="92">
        <f t="shared" si="10"/>
        <v>811.22834935406422</v>
      </c>
      <c r="M40" s="354">
        <f t="shared" si="11"/>
        <v>5167229.5502866171</v>
      </c>
      <c r="N40" s="348">
        <f t="shared" si="12"/>
        <v>29188512.203009814</v>
      </c>
      <c r="O40" s="202">
        <f t="shared" si="1"/>
        <v>558.69784651400846</v>
      </c>
      <c r="P40" s="97">
        <f t="shared" si="2"/>
        <v>985.73206588800826</v>
      </c>
      <c r="Q40" s="325"/>
      <c r="R40" s="339">
        <f t="shared" si="3"/>
        <v>29188512.203009814</v>
      </c>
      <c r="S40" s="331">
        <f t="shared" si="13"/>
        <v>558.69784651400846</v>
      </c>
      <c r="T40" s="294">
        <f t="shared" si="14"/>
        <v>985.73206588800826</v>
      </c>
      <c r="U40" s="46"/>
      <c r="V40" s="359">
        <v>27524237.426354662</v>
      </c>
      <c r="W40" s="370">
        <f t="shared" si="4"/>
        <v>1664274.7766551524</v>
      </c>
      <c r="X40" s="380">
        <f t="shared" si="5"/>
        <v>6.046579060030921E-2</v>
      </c>
      <c r="Y40" s="386">
        <f t="shared" si="15"/>
        <v>1664274.7766551524</v>
      </c>
      <c r="Z40" s="371">
        <f t="shared" si="6"/>
        <v>6.046579060030921E-2</v>
      </c>
      <c r="AA40" s="38"/>
    </row>
    <row r="41" spans="1:27" ht="15" customHeight="1">
      <c r="A41" s="15">
        <v>24</v>
      </c>
      <c r="B41" s="298" t="s">
        <v>16</v>
      </c>
      <c r="C41" s="143">
        <f>Vertetie_ienemumi!I29</f>
        <v>7726135.6829613177</v>
      </c>
      <c r="D41" s="92">
        <f>Iedzivotaju_skaits_struktura!C28</f>
        <v>11255</v>
      </c>
      <c r="E41" s="92">
        <f>Iedzivotaju_skaits_struktura!D28</f>
        <v>643</v>
      </c>
      <c r="F41" s="92">
        <f>Iedzivotaju_skaits_struktura!E28</f>
        <v>1207</v>
      </c>
      <c r="G41" s="92">
        <f>Iedzivotaju_skaits_struktura!F28</f>
        <v>2637</v>
      </c>
      <c r="H41" s="94">
        <v>622.39037599999995</v>
      </c>
      <c r="I41" s="94">
        <f t="shared" si="7"/>
        <v>686.46252180909084</v>
      </c>
      <c r="J41" s="94">
        <f t="shared" si="16"/>
        <v>19591.853371519999</v>
      </c>
      <c r="K41" s="94">
        <f t="shared" si="9"/>
        <v>394.35450727660788</v>
      </c>
      <c r="L41" s="92">
        <f t="shared" si="10"/>
        <v>686.46252180909084</v>
      </c>
      <c r="M41" s="354">
        <f t="shared" si="11"/>
        <v>2744051.3446757137</v>
      </c>
      <c r="N41" s="348">
        <f t="shared" si="12"/>
        <v>10470187.027637031</v>
      </c>
      <c r="O41" s="202">
        <f t="shared" si="1"/>
        <v>534.41534239211796</v>
      </c>
      <c r="P41" s="97">
        <f t="shared" si="2"/>
        <v>930.26983808414309</v>
      </c>
      <c r="Q41" s="325">
        <v>91747</v>
      </c>
      <c r="R41" s="339">
        <f t="shared" si="3"/>
        <v>10561934.027637031</v>
      </c>
      <c r="S41" s="331">
        <f t="shared" si="13"/>
        <v>539.09825820718675</v>
      </c>
      <c r="T41" s="294">
        <f t="shared" si="14"/>
        <v>938.42150401039817</v>
      </c>
      <c r="U41" s="46"/>
      <c r="V41" s="359">
        <v>9984863.5321302973</v>
      </c>
      <c r="W41" s="370">
        <f t="shared" si="4"/>
        <v>485323.49550673366</v>
      </c>
      <c r="X41" s="380">
        <f t="shared" si="5"/>
        <v>4.8605921747954861E-2</v>
      </c>
      <c r="Y41" s="386">
        <f t="shared" si="15"/>
        <v>577070.49550673366</v>
      </c>
      <c r="Z41" s="371">
        <f t="shared" si="6"/>
        <v>5.7794530055396143E-2</v>
      </c>
      <c r="AA41" s="38"/>
    </row>
    <row r="42" spans="1:27" ht="15" customHeight="1">
      <c r="A42" s="15">
        <v>25</v>
      </c>
      <c r="B42" s="298" t="s">
        <v>17</v>
      </c>
      <c r="C42" s="143">
        <f>Vertetie_ienemumi!I30</f>
        <v>12439667.927377982</v>
      </c>
      <c r="D42" s="92">
        <f>Iedzivotaju_skaits_struktura!C29</f>
        <v>24495</v>
      </c>
      <c r="E42" s="92">
        <f>Iedzivotaju_skaits_struktura!D29</f>
        <v>1205</v>
      </c>
      <c r="F42" s="92">
        <f>Iedzivotaju_skaits_struktura!E29</f>
        <v>2441</v>
      </c>
      <c r="G42" s="92">
        <f>Iedzivotaju_skaits_struktura!F29</f>
        <v>5272</v>
      </c>
      <c r="H42" s="94">
        <v>2412.72282</v>
      </c>
      <c r="I42" s="94">
        <f t="shared" si="7"/>
        <v>507.84518993174044</v>
      </c>
      <c r="J42" s="94">
        <f t="shared" si="16"/>
        <v>42840.978686399998</v>
      </c>
      <c r="K42" s="94">
        <f t="shared" si="9"/>
        <v>290.36843482119127</v>
      </c>
      <c r="L42" s="92">
        <f t="shared" si="10"/>
        <v>507.84518993174044</v>
      </c>
      <c r="M42" s="354">
        <f t="shared" si="11"/>
        <v>8802095.0160337277</v>
      </c>
      <c r="N42" s="348">
        <f t="shared" si="12"/>
        <v>21241762.943411708</v>
      </c>
      <c r="O42" s="202">
        <f t="shared" si="1"/>
        <v>495.82814386439242</v>
      </c>
      <c r="P42" s="97">
        <f t="shared" si="2"/>
        <v>867.18770946771622</v>
      </c>
      <c r="Q42" s="325">
        <v>696555</v>
      </c>
      <c r="R42" s="339">
        <f t="shared" si="3"/>
        <v>21938317.943411708</v>
      </c>
      <c r="S42" s="331">
        <f t="shared" si="13"/>
        <v>512.08722620466403</v>
      </c>
      <c r="T42" s="294">
        <f t="shared" si="14"/>
        <v>895.62432918602599</v>
      </c>
      <c r="U42" s="46"/>
      <c r="V42" s="359">
        <v>19320097.395463929</v>
      </c>
      <c r="W42" s="370">
        <f t="shared" si="4"/>
        <v>1921665.5479477793</v>
      </c>
      <c r="X42" s="380">
        <f t="shared" si="5"/>
        <v>9.9464589055278774E-2</v>
      </c>
      <c r="Y42" s="386">
        <f t="shared" si="15"/>
        <v>2618220.5479477793</v>
      </c>
      <c r="Z42" s="371">
        <f t="shared" si="6"/>
        <v>0.13551797873247251</v>
      </c>
      <c r="AA42" s="38"/>
    </row>
    <row r="43" spans="1:27" ht="15" customHeight="1">
      <c r="A43" s="15">
        <v>26</v>
      </c>
      <c r="B43" s="298" t="s">
        <v>18</v>
      </c>
      <c r="C43" s="143">
        <f>Vertetie_ienemumi!I31</f>
        <v>22055461.885566808</v>
      </c>
      <c r="D43" s="92">
        <f>Iedzivotaju_skaits_struktura!C30</f>
        <v>29623</v>
      </c>
      <c r="E43" s="92">
        <f>Iedzivotaju_skaits_struktura!D30</f>
        <v>1704</v>
      </c>
      <c r="F43" s="92">
        <f>Iedzivotaju_skaits_struktura!E30</f>
        <v>3186</v>
      </c>
      <c r="G43" s="92">
        <f>Iedzivotaju_skaits_struktura!F30</f>
        <v>6697</v>
      </c>
      <c r="H43" s="94">
        <v>3075.7331690000001</v>
      </c>
      <c r="I43" s="94">
        <f t="shared" si="7"/>
        <v>744.5384291113935</v>
      </c>
      <c r="J43" s="94">
        <f t="shared" si="16"/>
        <v>53627.614416880002</v>
      </c>
      <c r="K43" s="94">
        <f t="shared" si="9"/>
        <v>411.27061357076809</v>
      </c>
      <c r="L43" s="92">
        <f t="shared" si="10"/>
        <v>744.5384291113935</v>
      </c>
      <c r="M43" s="354">
        <f t="shared" si="11"/>
        <v>6940591.2442412386</v>
      </c>
      <c r="N43" s="348">
        <f t="shared" si="12"/>
        <v>28996053.129808046</v>
      </c>
      <c r="O43" s="202">
        <f t="shared" si="1"/>
        <v>540.69257872267303</v>
      </c>
      <c r="P43" s="97">
        <f t="shared" si="2"/>
        <v>978.83580764298165</v>
      </c>
      <c r="Q43" s="325">
        <v>150145</v>
      </c>
      <c r="R43" s="339">
        <f t="shared" si="3"/>
        <v>29146198.129808046</v>
      </c>
      <c r="S43" s="331">
        <f t="shared" si="13"/>
        <v>543.49234898343514</v>
      </c>
      <c r="T43" s="294">
        <f t="shared" si="14"/>
        <v>983.90433547608427</v>
      </c>
      <c r="U43" s="46"/>
      <c r="V43" s="359">
        <v>27822524.206709683</v>
      </c>
      <c r="W43" s="370">
        <f t="shared" si="4"/>
        <v>1173528.923098363</v>
      </c>
      <c r="X43" s="380">
        <f t="shared" si="5"/>
        <v>4.2179096130154692E-2</v>
      </c>
      <c r="Y43" s="386">
        <f t="shared" si="15"/>
        <v>1323673.923098363</v>
      </c>
      <c r="Z43" s="371">
        <f t="shared" si="6"/>
        <v>4.7575623019105784E-2</v>
      </c>
      <c r="AA43" s="38"/>
    </row>
    <row r="44" spans="1:27" ht="15" customHeight="1">
      <c r="A44" s="15">
        <v>27</v>
      </c>
      <c r="B44" s="300" t="s">
        <v>19</v>
      </c>
      <c r="C44" s="143">
        <f>Vertetie_ienemumi!I32</f>
        <v>73933462.678559527</v>
      </c>
      <c r="D44" s="92">
        <f>Iedzivotaju_skaits_struktura!C31</f>
        <v>40332</v>
      </c>
      <c r="E44" s="92">
        <f>Iedzivotaju_skaits_struktura!D31</f>
        <v>4575</v>
      </c>
      <c r="F44" s="92">
        <f>Iedzivotaju_skaits_struktura!E31</f>
        <v>7219</v>
      </c>
      <c r="G44" s="92">
        <f>Iedzivotaju_skaits_struktura!F31</f>
        <v>3924</v>
      </c>
      <c r="H44" s="94">
        <v>347.03416199999998</v>
      </c>
      <c r="I44" s="94">
        <f t="shared" si="7"/>
        <v>1833.1216572091523</v>
      </c>
      <c r="J44" s="94">
        <f t="shared" si="16"/>
        <v>78002.691926240004</v>
      </c>
      <c r="K44" s="309">
        <f t="shared" si="9"/>
        <v>947.83219466927665</v>
      </c>
      <c r="L44" s="92">
        <f t="shared" si="10"/>
        <v>1833.1216572091523</v>
      </c>
      <c r="M44" s="354">
        <f t="shared" si="11"/>
        <v>-16227064.052692438</v>
      </c>
      <c r="N44" s="348">
        <f t="shared" si="12"/>
        <v>57706398.625867091</v>
      </c>
      <c r="O44" s="202">
        <f t="shared" si="1"/>
        <v>739.80009152036371</v>
      </c>
      <c r="P44" s="97">
        <f t="shared" si="2"/>
        <v>1430.7844546728923</v>
      </c>
      <c r="Q44" s="325"/>
      <c r="R44" s="339">
        <f t="shared" si="3"/>
        <v>57706398.625867091</v>
      </c>
      <c r="S44" s="331">
        <f t="shared" si="13"/>
        <v>739.80009152036371</v>
      </c>
      <c r="T44" s="294">
        <f t="shared" si="14"/>
        <v>1430.7844546728923</v>
      </c>
      <c r="U44" s="46"/>
      <c r="V44" s="359">
        <v>49124978.216801025</v>
      </c>
      <c r="W44" s="370">
        <f t="shared" si="4"/>
        <v>8581420.4090660661</v>
      </c>
      <c r="X44" s="380">
        <f t="shared" si="5"/>
        <v>0.1746854801887967</v>
      </c>
      <c r="Y44" s="386">
        <f t="shared" si="15"/>
        <v>8581420.4090660661</v>
      </c>
      <c r="Z44" s="371">
        <f t="shared" si="6"/>
        <v>0.1746854801887967</v>
      </c>
      <c r="AA44" s="38"/>
    </row>
    <row r="45" spans="1:27" ht="15" customHeight="1">
      <c r="A45" s="15">
        <v>28</v>
      </c>
      <c r="B45" s="300" t="s">
        <v>20</v>
      </c>
      <c r="C45" s="143">
        <f>Vertetie_ienemumi!I33</f>
        <v>65458486.235265084</v>
      </c>
      <c r="D45" s="92">
        <f>Iedzivotaju_skaits_struktura!C32</f>
        <v>61708</v>
      </c>
      <c r="E45" s="92">
        <f>Iedzivotaju_skaits_struktura!D32</f>
        <v>4720</v>
      </c>
      <c r="F45" s="92">
        <f>Iedzivotaju_skaits_struktura!E32</f>
        <v>8179</v>
      </c>
      <c r="G45" s="92">
        <f>Iedzivotaju_skaits_struktura!F32</f>
        <v>12301</v>
      </c>
      <c r="H45" s="94">
        <v>1838.119244</v>
      </c>
      <c r="I45" s="94">
        <f t="shared" si="7"/>
        <v>1060.7779580486335</v>
      </c>
      <c r="J45" s="94">
        <f t="shared" si="16"/>
        <v>111313.02125088</v>
      </c>
      <c r="K45" s="94">
        <f t="shared" si="9"/>
        <v>588.05776269187004</v>
      </c>
      <c r="L45" s="92">
        <f t="shared" si="10"/>
        <v>1060.7779580486335</v>
      </c>
      <c r="M45" s="354">
        <f t="shared" si="11"/>
        <v>2030023.4523168402</v>
      </c>
      <c r="N45" s="348">
        <f t="shared" si="12"/>
        <v>67488509.687581927</v>
      </c>
      <c r="O45" s="202">
        <f t="shared" si="1"/>
        <v>606.29483351704812</v>
      </c>
      <c r="P45" s="97">
        <f t="shared" si="2"/>
        <v>1093.675207227295</v>
      </c>
      <c r="Q45" s="325"/>
      <c r="R45" s="339">
        <f t="shared" si="3"/>
        <v>67488509.687581927</v>
      </c>
      <c r="S45" s="331">
        <f t="shared" si="13"/>
        <v>606.29483351704812</v>
      </c>
      <c r="T45" s="294">
        <f t="shared" si="14"/>
        <v>1093.675207227295</v>
      </c>
      <c r="U45" s="46"/>
      <c r="V45" s="359">
        <v>62095549.212327987</v>
      </c>
      <c r="W45" s="370">
        <f t="shared" si="4"/>
        <v>5392960.4752539396</v>
      </c>
      <c r="X45" s="380">
        <f t="shared" si="5"/>
        <v>8.6849388461214483E-2</v>
      </c>
      <c r="Y45" s="386">
        <f t="shared" si="15"/>
        <v>5392960.4752539396</v>
      </c>
      <c r="Z45" s="371">
        <f t="shared" si="6"/>
        <v>8.6849388461214483E-2</v>
      </c>
      <c r="AA45" s="38"/>
    </row>
    <row r="46" spans="1:27" ht="15" customHeight="1">
      <c r="A46" s="15">
        <v>29</v>
      </c>
      <c r="B46" s="298" t="s">
        <v>21</v>
      </c>
      <c r="C46" s="143">
        <f>Vertetie_ienemumi!I34</f>
        <v>24127913.06135181</v>
      </c>
      <c r="D46" s="92">
        <f>Iedzivotaju_skaits_struktura!C33</f>
        <v>21587</v>
      </c>
      <c r="E46" s="92">
        <f>Iedzivotaju_skaits_struktura!D33</f>
        <v>1573</v>
      </c>
      <c r="F46" s="92">
        <f>Iedzivotaju_skaits_struktura!E33</f>
        <v>2665</v>
      </c>
      <c r="G46" s="92">
        <f>Iedzivotaju_skaits_struktura!F33</f>
        <v>4003</v>
      </c>
      <c r="H46" s="94">
        <v>308.43158499999998</v>
      </c>
      <c r="I46" s="94">
        <f t="shared" si="7"/>
        <v>1117.7057053482101</v>
      </c>
      <c r="J46" s="94">
        <f t="shared" si="16"/>
        <v>37386.756009200006</v>
      </c>
      <c r="K46" s="94">
        <f t="shared" si="9"/>
        <v>645.35989844677874</v>
      </c>
      <c r="L46" s="92">
        <f t="shared" si="10"/>
        <v>1117.7057053482101</v>
      </c>
      <c r="M46" s="354">
        <f t="shared" si="11"/>
        <v>-665535.20112553064</v>
      </c>
      <c r="N46" s="348">
        <f t="shared" si="12"/>
        <v>23462377.860226277</v>
      </c>
      <c r="O46" s="202">
        <f t="shared" si="1"/>
        <v>627.55853582088628</v>
      </c>
      <c r="P46" s="97">
        <f t="shared" si="2"/>
        <v>1086.8753351658997</v>
      </c>
      <c r="Q46" s="325"/>
      <c r="R46" s="339">
        <f t="shared" si="3"/>
        <v>23462377.860226277</v>
      </c>
      <c r="S46" s="331">
        <f t="shared" si="13"/>
        <v>627.55853582088628</v>
      </c>
      <c r="T46" s="294">
        <f t="shared" si="14"/>
        <v>1086.8753351658997</v>
      </c>
      <c r="U46" s="46"/>
      <c r="V46" s="359">
        <v>21241987.259666592</v>
      </c>
      <c r="W46" s="370">
        <f t="shared" si="4"/>
        <v>2220390.6005596854</v>
      </c>
      <c r="X46" s="380">
        <f t="shared" si="5"/>
        <v>0.10452838396978392</v>
      </c>
      <c r="Y46" s="386">
        <f t="shared" si="15"/>
        <v>2220390.6005596854</v>
      </c>
      <c r="Z46" s="371">
        <f t="shared" si="6"/>
        <v>0.10452838396978392</v>
      </c>
      <c r="AA46" s="38"/>
    </row>
    <row r="47" spans="1:27" ht="15" customHeight="1">
      <c r="A47" s="15">
        <v>30</v>
      </c>
      <c r="B47" s="300" t="s">
        <v>22</v>
      </c>
      <c r="C47" s="143">
        <f>Vertetie_ienemumi!I35</f>
        <v>10679047.282653576</v>
      </c>
      <c r="D47" s="92">
        <f>Iedzivotaju_skaits_struktura!C34</f>
        <v>17059</v>
      </c>
      <c r="E47" s="92">
        <f>Iedzivotaju_skaits_struktura!D34</f>
        <v>932</v>
      </c>
      <c r="F47" s="92">
        <f>Iedzivotaju_skaits_struktura!E34</f>
        <v>1692</v>
      </c>
      <c r="G47" s="92">
        <f>Iedzivotaju_skaits_struktura!F34</f>
        <v>3827</v>
      </c>
      <c r="H47" s="94">
        <v>1413.303919</v>
      </c>
      <c r="I47" s="94">
        <f t="shared" si="7"/>
        <v>626.00664063858233</v>
      </c>
      <c r="J47" s="94">
        <f t="shared" si="16"/>
        <v>29736.001956880002</v>
      </c>
      <c r="K47" s="94">
        <f t="shared" si="9"/>
        <v>359.12855057445847</v>
      </c>
      <c r="L47" s="92">
        <f t="shared" si="10"/>
        <v>626.00664063858233</v>
      </c>
      <c r="M47" s="354">
        <f t="shared" si="11"/>
        <v>4823629.3625743547</v>
      </c>
      <c r="N47" s="348">
        <f t="shared" si="12"/>
        <v>15502676.645227931</v>
      </c>
      <c r="O47" s="202">
        <f t="shared" si="1"/>
        <v>521.34367853850256</v>
      </c>
      <c r="P47" s="97">
        <f t="shared" si="2"/>
        <v>908.76819539409883</v>
      </c>
      <c r="Q47" s="325">
        <v>255861</v>
      </c>
      <c r="R47" s="339">
        <f t="shared" si="3"/>
        <v>15758537.645227931</v>
      </c>
      <c r="S47" s="331">
        <f t="shared" si="13"/>
        <v>529.94809685845769</v>
      </c>
      <c r="T47" s="294">
        <f t="shared" si="14"/>
        <v>923.76678851210102</v>
      </c>
      <c r="U47" s="46"/>
      <c r="V47" s="359">
        <v>15037698.117217133</v>
      </c>
      <c r="W47" s="370">
        <f t="shared" si="4"/>
        <v>464978.52801079862</v>
      </c>
      <c r="X47" s="380">
        <f t="shared" si="5"/>
        <v>3.092085799211719E-2</v>
      </c>
      <c r="Y47" s="386">
        <f t="shared" si="15"/>
        <v>720839.52801079862</v>
      </c>
      <c r="Z47" s="371">
        <f t="shared" si="6"/>
        <v>4.7935496669233357E-2</v>
      </c>
      <c r="AA47" s="38"/>
    </row>
    <row r="48" spans="1:27" ht="15" customHeight="1">
      <c r="A48" s="15">
        <v>31</v>
      </c>
      <c r="B48" s="300" t="s">
        <v>23</v>
      </c>
      <c r="C48" s="143">
        <f>Vertetie_ienemumi!I36</f>
        <v>15655770.481289344</v>
      </c>
      <c r="D48" s="92">
        <f>Iedzivotaju_skaits_struktura!C35</f>
        <v>30774</v>
      </c>
      <c r="E48" s="92">
        <f>Iedzivotaju_skaits_struktura!D35</f>
        <v>1697</v>
      </c>
      <c r="F48" s="92">
        <f>Iedzivotaju_skaits_struktura!E35</f>
        <v>3160</v>
      </c>
      <c r="G48" s="92">
        <f>Iedzivotaju_skaits_struktura!F35</f>
        <v>6113</v>
      </c>
      <c r="H48" s="94">
        <v>2811.3629089999999</v>
      </c>
      <c r="I48" s="94">
        <f t="shared" si="7"/>
        <v>508.73368692043101</v>
      </c>
      <c r="J48" s="94">
        <f t="shared" si="16"/>
        <v>53843.471621680001</v>
      </c>
      <c r="K48" s="94">
        <f t="shared" si="9"/>
        <v>290.76450700079988</v>
      </c>
      <c r="L48" s="92">
        <f t="shared" si="10"/>
        <v>508.73368692043101</v>
      </c>
      <c r="M48" s="354">
        <f t="shared" si="11"/>
        <v>11049251.737096801</v>
      </c>
      <c r="N48" s="348">
        <f t="shared" si="12"/>
        <v>26705022.218386143</v>
      </c>
      <c r="O48" s="202">
        <f t="shared" si="1"/>
        <v>495.97511850690927</v>
      </c>
      <c r="P48" s="97">
        <f t="shared" si="2"/>
        <v>867.77871639650823</v>
      </c>
      <c r="Q48" s="325">
        <v>873072</v>
      </c>
      <c r="R48" s="339">
        <f t="shared" si="3"/>
        <v>27578094.218386143</v>
      </c>
      <c r="S48" s="331">
        <f t="shared" si="13"/>
        <v>512.1901205063059</v>
      </c>
      <c r="T48" s="294">
        <f t="shared" si="14"/>
        <v>896.14915897790809</v>
      </c>
      <c r="U48" s="46"/>
      <c r="V48" s="359">
        <v>25862922.960355826</v>
      </c>
      <c r="W48" s="370">
        <f t="shared" si="4"/>
        <v>842099.25803031772</v>
      </c>
      <c r="X48" s="380">
        <f t="shared" si="5"/>
        <v>3.2560096139215844E-2</v>
      </c>
      <c r="Y48" s="386">
        <f t="shared" si="15"/>
        <v>1715171.2580303177</v>
      </c>
      <c r="Z48" s="371">
        <f t="shared" si="6"/>
        <v>6.6317765422702957E-2</v>
      </c>
      <c r="AA48" s="38"/>
    </row>
    <row r="49" spans="1:27" ht="15" customHeight="1">
      <c r="A49" s="15">
        <v>32</v>
      </c>
      <c r="B49" s="300" t="s">
        <v>24</v>
      </c>
      <c r="C49" s="143">
        <f>Vertetie_ienemumi!I37</f>
        <v>55840015.072957218</v>
      </c>
      <c r="D49" s="92">
        <f>Iedzivotaju_skaits_struktura!C36</f>
        <v>36681</v>
      </c>
      <c r="E49" s="92">
        <f>Iedzivotaju_skaits_struktura!D36</f>
        <v>3251</v>
      </c>
      <c r="F49" s="92">
        <f>Iedzivotaju_skaits_struktura!E36</f>
        <v>5386</v>
      </c>
      <c r="G49" s="92">
        <f>Iedzivotaju_skaits_struktura!F36</f>
        <v>5323</v>
      </c>
      <c r="H49" s="94">
        <v>535.70712500000002</v>
      </c>
      <c r="I49" s="94">
        <f t="shared" si="7"/>
        <v>1522.3144154455226</v>
      </c>
      <c r="J49" s="94">
        <f t="shared" si="16"/>
        <v>66599.994829999996</v>
      </c>
      <c r="K49" s="94">
        <f t="shared" si="9"/>
        <v>838.43872984512689</v>
      </c>
      <c r="L49" s="92">
        <f t="shared" si="10"/>
        <v>1522.3144154455226</v>
      </c>
      <c r="M49" s="354">
        <f t="shared" si="11"/>
        <v>-9272878.0821588654</v>
      </c>
      <c r="N49" s="348">
        <f t="shared" si="12"/>
        <v>46567136.990798354</v>
      </c>
      <c r="O49" s="202">
        <f t="shared" si="1"/>
        <v>699.20631540082593</v>
      </c>
      <c r="P49" s="97">
        <f t="shared" si="2"/>
        <v>1269.5165614568402</v>
      </c>
      <c r="Q49" s="325"/>
      <c r="R49" s="339">
        <f t="shared" si="3"/>
        <v>46567136.990798354</v>
      </c>
      <c r="S49" s="331">
        <f t="shared" si="13"/>
        <v>699.20631540082593</v>
      </c>
      <c r="T49" s="294">
        <f t="shared" si="14"/>
        <v>1269.5165614568402</v>
      </c>
      <c r="U49" s="46"/>
      <c r="V49" s="359">
        <v>40122014.185730964</v>
      </c>
      <c r="W49" s="370">
        <f t="shared" si="4"/>
        <v>6445122.8050673902</v>
      </c>
      <c r="X49" s="381">
        <f t="shared" si="5"/>
        <v>0.16063806705296324</v>
      </c>
      <c r="Y49" s="386">
        <f t="shared" si="15"/>
        <v>6445122.8050673902</v>
      </c>
      <c r="Z49" s="371">
        <f t="shared" si="6"/>
        <v>0.16063806705296324</v>
      </c>
      <c r="AA49" s="38"/>
    </row>
    <row r="50" spans="1:27" ht="15" customHeight="1">
      <c r="A50" s="15">
        <v>33</v>
      </c>
      <c r="B50" s="300" t="s">
        <v>25</v>
      </c>
      <c r="C50" s="143">
        <f>Vertetie_ienemumi!I38</f>
        <v>28720272.11618251</v>
      </c>
      <c r="D50" s="92">
        <f>Iedzivotaju_skaits_struktura!C37</f>
        <v>24742</v>
      </c>
      <c r="E50" s="92">
        <f>Iedzivotaju_skaits_struktura!D37</f>
        <v>1974</v>
      </c>
      <c r="F50" s="92">
        <f>Iedzivotaju_skaits_struktura!E37</f>
        <v>3278</v>
      </c>
      <c r="G50" s="92">
        <f>Iedzivotaju_skaits_struktura!F37</f>
        <v>4405</v>
      </c>
      <c r="H50" s="94">
        <v>122.717664</v>
      </c>
      <c r="I50" s="94">
        <f t="shared" si="7"/>
        <v>1160.7902399233089</v>
      </c>
      <c r="J50" s="94">
        <f t="shared" si="16"/>
        <v>43493.670849280003</v>
      </c>
      <c r="K50" s="94">
        <f t="shared" si="9"/>
        <v>660.3322174324577</v>
      </c>
      <c r="L50" s="92">
        <f t="shared" si="10"/>
        <v>1160.7902399233089</v>
      </c>
      <c r="M50" s="354">
        <f t="shared" si="11"/>
        <v>-1183799.7183835276</v>
      </c>
      <c r="N50" s="348">
        <f t="shared" si="12"/>
        <v>27536472.397798982</v>
      </c>
      <c r="O50" s="202">
        <f t="shared" si="1"/>
        <v>633.1144706829183</v>
      </c>
      <c r="P50" s="97">
        <f t="shared" si="2"/>
        <v>1112.9444829762745</v>
      </c>
      <c r="Q50" s="325"/>
      <c r="R50" s="339">
        <f t="shared" si="3"/>
        <v>27536472.397798982</v>
      </c>
      <c r="S50" s="331">
        <f t="shared" si="13"/>
        <v>633.1144706829183</v>
      </c>
      <c r="T50" s="294">
        <f t="shared" si="14"/>
        <v>1112.9444829762745</v>
      </c>
      <c r="U50" s="46"/>
      <c r="V50" s="359">
        <v>24876183.957513884</v>
      </c>
      <c r="W50" s="370">
        <f t="shared" si="4"/>
        <v>2660288.4402850978</v>
      </c>
      <c r="X50" s="380">
        <f t="shared" si="5"/>
        <v>0.10694117895367761</v>
      </c>
      <c r="Y50" s="386">
        <f t="shared" si="15"/>
        <v>2660288.4402850978</v>
      </c>
      <c r="Z50" s="371">
        <f t="shared" si="6"/>
        <v>0.10694117895367761</v>
      </c>
      <c r="AA50" s="38"/>
    </row>
    <row r="51" spans="1:27" ht="15" customHeight="1">
      <c r="A51" s="15">
        <v>34</v>
      </c>
      <c r="B51" s="300" t="s">
        <v>26</v>
      </c>
      <c r="C51" s="143">
        <f>Vertetie_ienemumi!I39</f>
        <v>23113632.227624495</v>
      </c>
      <c r="D51" s="92">
        <f>Iedzivotaju_skaits_struktura!C38</f>
        <v>28987</v>
      </c>
      <c r="E51" s="92">
        <f>Iedzivotaju_skaits_struktura!D38</f>
        <v>1960</v>
      </c>
      <c r="F51" s="92">
        <f>Iedzivotaju_skaits_struktura!E38</f>
        <v>3347</v>
      </c>
      <c r="G51" s="92">
        <f>Iedzivotaju_skaits_struktura!F38</f>
        <v>5974</v>
      </c>
      <c r="H51" s="94">
        <v>2178.1793510000002</v>
      </c>
      <c r="I51" s="94">
        <f t="shared" si="7"/>
        <v>797.3792468218337</v>
      </c>
      <c r="J51" s="94">
        <f t="shared" si="16"/>
        <v>52216.212613520009</v>
      </c>
      <c r="K51" s="94">
        <f t="shared" si="9"/>
        <v>442.65240757120387</v>
      </c>
      <c r="L51" s="92">
        <f t="shared" si="10"/>
        <v>797.3792468218337</v>
      </c>
      <c r="M51" s="354">
        <f t="shared" si="11"/>
        <v>5727353.1061405092</v>
      </c>
      <c r="N51" s="348">
        <f t="shared" si="12"/>
        <v>28840985.333765004</v>
      </c>
      <c r="O51" s="202">
        <f t="shared" si="1"/>
        <v>552.33774895227452</v>
      </c>
      <c r="P51" s="97">
        <f t="shared" si="2"/>
        <v>994.96275343309082</v>
      </c>
      <c r="Q51" s="325"/>
      <c r="R51" s="339">
        <f t="shared" si="3"/>
        <v>28840985.333765004</v>
      </c>
      <c r="S51" s="331">
        <f t="shared" si="13"/>
        <v>552.33774895227452</v>
      </c>
      <c r="T51" s="294">
        <f t="shared" si="14"/>
        <v>994.96275343309082</v>
      </c>
      <c r="U51" s="46"/>
      <c r="V51" s="359">
        <v>27527269.071125321</v>
      </c>
      <c r="W51" s="370">
        <f t="shared" si="4"/>
        <v>1313716.2626396827</v>
      </c>
      <c r="X51" s="380">
        <f t="shared" si="5"/>
        <v>4.7724177042237192E-2</v>
      </c>
      <c r="Y51" s="386">
        <f t="shared" si="15"/>
        <v>1313716.2626396827</v>
      </c>
      <c r="Z51" s="371">
        <f t="shared" si="6"/>
        <v>4.7724177042237192E-2</v>
      </c>
      <c r="AA51" s="38"/>
    </row>
    <row r="52" spans="1:27" ht="15" customHeight="1">
      <c r="A52" s="15">
        <v>35</v>
      </c>
      <c r="B52" s="300" t="s">
        <v>27</v>
      </c>
      <c r="C52" s="143">
        <f>Vertetie_ienemumi!I40</f>
        <v>13060310.812034775</v>
      </c>
      <c r="D52" s="92">
        <f>Iedzivotaju_skaits_struktura!C39</f>
        <v>10703</v>
      </c>
      <c r="E52" s="92">
        <f>Iedzivotaju_skaits_struktura!D39</f>
        <v>636</v>
      </c>
      <c r="F52" s="92">
        <f>Iedzivotaju_skaits_struktura!E39</f>
        <v>1085</v>
      </c>
      <c r="G52" s="92">
        <f>Iedzivotaju_skaits_struktura!F39</f>
        <v>2246</v>
      </c>
      <c r="H52" s="94">
        <v>277.57969600000001</v>
      </c>
      <c r="I52" s="94">
        <f t="shared" si="7"/>
        <v>1220.2476700023146</v>
      </c>
      <c r="J52" s="94">
        <f t="shared" si="16"/>
        <v>17812.30113792</v>
      </c>
      <c r="K52" s="94">
        <f t="shared" si="9"/>
        <v>733.21861734254674</v>
      </c>
      <c r="L52" s="92">
        <f t="shared" si="10"/>
        <v>1220.2476700023146</v>
      </c>
      <c r="M52" s="354">
        <f t="shared" si="11"/>
        <v>-1301320.9186757235</v>
      </c>
      <c r="N52" s="348">
        <f t="shared" si="12"/>
        <v>11758989.89335905</v>
      </c>
      <c r="O52" s="202">
        <f t="shared" si="1"/>
        <v>660.16118873746962</v>
      </c>
      <c r="P52" s="97">
        <f t="shared" si="2"/>
        <v>1098.6629817209241</v>
      </c>
      <c r="Q52" s="325"/>
      <c r="R52" s="339">
        <f t="shared" si="3"/>
        <v>11758989.89335905</v>
      </c>
      <c r="S52" s="331">
        <f t="shared" si="13"/>
        <v>660.16118873746962</v>
      </c>
      <c r="T52" s="294">
        <f t="shared" si="14"/>
        <v>1098.6629817209241</v>
      </c>
      <c r="U52" s="46"/>
      <c r="V52" s="359">
        <v>10251848.219767591</v>
      </c>
      <c r="W52" s="370">
        <f t="shared" si="4"/>
        <v>1507141.6735914592</v>
      </c>
      <c r="X52" s="381">
        <f t="shared" si="5"/>
        <v>0.1470117037711689</v>
      </c>
      <c r="Y52" s="386">
        <f t="shared" si="15"/>
        <v>1507141.6735914592</v>
      </c>
      <c r="Z52" s="371">
        <f t="shared" si="6"/>
        <v>0.1470117037711689</v>
      </c>
      <c r="AA52" s="38"/>
    </row>
    <row r="53" spans="1:27" ht="15" customHeight="1">
      <c r="A53" s="15">
        <v>36</v>
      </c>
      <c r="B53" s="300" t="s">
        <v>28</v>
      </c>
      <c r="C53" s="143">
        <f>Vertetie_ienemumi!I41</f>
        <v>37478264.567834638</v>
      </c>
      <c r="D53" s="92">
        <f>Iedzivotaju_skaits_struktura!C40</f>
        <v>32973</v>
      </c>
      <c r="E53" s="92">
        <f>Iedzivotaju_skaits_struktura!D40</f>
        <v>2795</v>
      </c>
      <c r="F53" s="92">
        <f>Iedzivotaju_skaits_struktura!E40</f>
        <v>4595</v>
      </c>
      <c r="G53" s="92">
        <f>Iedzivotaju_skaits_struktura!F40</f>
        <v>5906</v>
      </c>
      <c r="H53" s="94">
        <v>1029.1424420000001</v>
      </c>
      <c r="I53" s="94">
        <f t="shared" si="7"/>
        <v>1136.6349609630497</v>
      </c>
      <c r="J53" s="94">
        <f t="shared" si="16"/>
        <v>60427.736511840005</v>
      </c>
      <c r="K53" s="94">
        <f t="shared" si="9"/>
        <v>620.21625715686491</v>
      </c>
      <c r="L53" s="92">
        <f t="shared" si="10"/>
        <v>1136.6349609630497</v>
      </c>
      <c r="M53" s="354">
        <f t="shared" si="11"/>
        <v>-120132.4583321752</v>
      </c>
      <c r="N53" s="348">
        <f t="shared" si="12"/>
        <v>37358132.109502465</v>
      </c>
      <c r="O53" s="202">
        <f t="shared" si="1"/>
        <v>618.22822210430866</v>
      </c>
      <c r="P53" s="97">
        <f t="shared" si="2"/>
        <v>1132.9916025081875</v>
      </c>
      <c r="Q53" s="325"/>
      <c r="R53" s="339">
        <f t="shared" si="3"/>
        <v>37358132.109502465</v>
      </c>
      <c r="S53" s="331">
        <f t="shared" si="13"/>
        <v>618.22822210430866</v>
      </c>
      <c r="T53" s="294">
        <f t="shared" si="14"/>
        <v>1132.9916025081875</v>
      </c>
      <c r="U53" s="46"/>
      <c r="V53" s="359">
        <v>34402317.169825152</v>
      </c>
      <c r="W53" s="370">
        <f t="shared" si="4"/>
        <v>2955814.939677313</v>
      </c>
      <c r="X53" s="380">
        <f t="shared" si="5"/>
        <v>8.5919065424753027E-2</v>
      </c>
      <c r="Y53" s="386">
        <f t="shared" si="15"/>
        <v>2955814.939677313</v>
      </c>
      <c r="Z53" s="371">
        <f t="shared" si="6"/>
        <v>8.5919065424753027E-2</v>
      </c>
      <c r="AA53" s="38"/>
    </row>
    <row r="54" spans="1:27" ht="15" customHeight="1">
      <c r="A54" s="15">
        <v>37</v>
      </c>
      <c r="B54" s="298" t="s">
        <v>29</v>
      </c>
      <c r="C54" s="143">
        <f>Vertetie_ienemumi!I42</f>
        <v>15371184.61465141</v>
      </c>
      <c r="D54" s="92">
        <f>Iedzivotaju_skaits_struktura!C41</f>
        <v>18880</v>
      </c>
      <c r="E54" s="92">
        <f>Iedzivotaju_skaits_struktura!D41</f>
        <v>1317</v>
      </c>
      <c r="F54" s="92">
        <f>Iedzivotaju_skaits_struktura!E41</f>
        <v>2230</v>
      </c>
      <c r="G54" s="92">
        <f>Iedzivotaju_skaits_struktura!F41</f>
        <v>3904</v>
      </c>
      <c r="H54" s="94">
        <v>1800.612171</v>
      </c>
      <c r="I54" s="94">
        <f t="shared" si="7"/>
        <v>814.15172747094334</v>
      </c>
      <c r="J54" s="94">
        <f t="shared" si="16"/>
        <v>34857.470499919997</v>
      </c>
      <c r="K54" s="94">
        <f t="shared" si="9"/>
        <v>440.97246283796437</v>
      </c>
      <c r="L54" s="92">
        <f t="shared" si="10"/>
        <v>814.15172747094334</v>
      </c>
      <c r="M54" s="354">
        <f t="shared" si="11"/>
        <v>3860182.2149251415</v>
      </c>
      <c r="N54" s="348">
        <f t="shared" si="12"/>
        <v>19231366.829576552</v>
      </c>
      <c r="O54" s="202">
        <f t="shared" si="1"/>
        <v>551.71435430521819</v>
      </c>
      <c r="P54" s="97">
        <f t="shared" si="2"/>
        <v>1018.6105312275716</v>
      </c>
      <c r="Q54" s="325"/>
      <c r="R54" s="339">
        <f t="shared" si="3"/>
        <v>19231366.829576552</v>
      </c>
      <c r="S54" s="331">
        <f t="shared" si="13"/>
        <v>551.71435430521819</v>
      </c>
      <c r="T54" s="294">
        <f t="shared" si="14"/>
        <v>1018.6105312275716</v>
      </c>
      <c r="U54" s="46"/>
      <c r="V54" s="359">
        <v>18183381.467202064</v>
      </c>
      <c r="W54" s="370">
        <f t="shared" si="4"/>
        <v>1047985.3623744883</v>
      </c>
      <c r="X54" s="380">
        <f t="shared" si="5"/>
        <v>5.7634239498564721E-2</v>
      </c>
      <c r="Y54" s="386">
        <f t="shared" si="15"/>
        <v>1047985.3623744883</v>
      </c>
      <c r="Z54" s="371">
        <f t="shared" si="6"/>
        <v>5.7634239498564721E-2</v>
      </c>
      <c r="AA54" s="38"/>
    </row>
    <row r="55" spans="1:27" ht="15" customHeight="1">
      <c r="A55" s="15">
        <v>38</v>
      </c>
      <c r="B55" s="298" t="s">
        <v>30</v>
      </c>
      <c r="C55" s="143">
        <f>Vertetie_ienemumi!I43</f>
        <v>28202727.508329559</v>
      </c>
      <c r="D55" s="92">
        <f>Iedzivotaju_skaits_struktura!C42</f>
        <v>37663</v>
      </c>
      <c r="E55" s="92">
        <f>Iedzivotaju_skaits_struktura!D42</f>
        <v>2442</v>
      </c>
      <c r="F55" s="92">
        <f>Iedzivotaju_skaits_struktura!E42</f>
        <v>4238</v>
      </c>
      <c r="G55" s="92">
        <f>Iedzivotaju_skaits_struktura!F42</f>
        <v>8227</v>
      </c>
      <c r="H55" s="94">
        <v>2749.083016</v>
      </c>
      <c r="I55" s="94">
        <f t="shared" si="7"/>
        <v>748.81787187238297</v>
      </c>
      <c r="J55" s="94">
        <f t="shared" si="16"/>
        <v>67459.74618432</v>
      </c>
      <c r="K55" s="94">
        <f t="shared" si="9"/>
        <v>418.0675010438278</v>
      </c>
      <c r="L55" s="92">
        <f t="shared" si="10"/>
        <v>748.81787187238297</v>
      </c>
      <c r="M55" s="354">
        <f t="shared" si="11"/>
        <v>8442403.0522404891</v>
      </c>
      <c r="N55" s="348">
        <f t="shared" si="12"/>
        <v>36645130.560570046</v>
      </c>
      <c r="O55" s="202">
        <f t="shared" si="1"/>
        <v>543.21477078263388</v>
      </c>
      <c r="P55" s="97">
        <f t="shared" si="2"/>
        <v>972.97428671561067</v>
      </c>
      <c r="Q55" s="325">
        <v>137827</v>
      </c>
      <c r="R55" s="339">
        <f t="shared" si="3"/>
        <v>36782957.560570046</v>
      </c>
      <c r="S55" s="331">
        <f t="shared" si="13"/>
        <v>545.25787067250621</v>
      </c>
      <c r="T55" s="294">
        <f t="shared" si="14"/>
        <v>976.63376684199466</v>
      </c>
      <c r="U55" s="46"/>
      <c r="V55" s="359">
        <v>34832777.01061926</v>
      </c>
      <c r="W55" s="370">
        <f t="shared" si="4"/>
        <v>1812353.5499507859</v>
      </c>
      <c r="X55" s="380">
        <f t="shared" si="5"/>
        <v>5.203011948769598E-2</v>
      </c>
      <c r="Y55" s="386">
        <f t="shared" si="15"/>
        <v>1950180.5499507859</v>
      </c>
      <c r="Z55" s="371">
        <f t="shared" si="6"/>
        <v>5.598693866286486E-2</v>
      </c>
      <c r="AA55" s="38"/>
    </row>
    <row r="56" spans="1:27" ht="15" customHeight="1">
      <c r="A56" s="15">
        <v>39</v>
      </c>
      <c r="B56" s="298" t="s">
        <v>31</v>
      </c>
      <c r="C56" s="143">
        <f>Vertetie_ienemumi!I44</f>
        <v>39417578.766518228</v>
      </c>
      <c r="D56" s="92">
        <f>Iedzivotaju_skaits_struktura!C43</f>
        <v>47114</v>
      </c>
      <c r="E56" s="92">
        <f>Iedzivotaju_skaits_struktura!D43</f>
        <v>3329</v>
      </c>
      <c r="F56" s="92">
        <f>Iedzivotaju_skaits_struktura!E43</f>
        <v>5845</v>
      </c>
      <c r="G56" s="92">
        <f>Iedzivotaju_skaits_struktura!F43</f>
        <v>9489</v>
      </c>
      <c r="H56" s="94">
        <v>2448.490511</v>
      </c>
      <c r="I56" s="94">
        <f t="shared" si="7"/>
        <v>836.64258535718102</v>
      </c>
      <c r="J56" s="94">
        <f t="shared" si="16"/>
        <v>84702.125576719991</v>
      </c>
      <c r="K56" s="94">
        <f t="shared" si="9"/>
        <v>465.36705540896105</v>
      </c>
      <c r="L56" s="92">
        <f t="shared" si="10"/>
        <v>836.64258535718102</v>
      </c>
      <c r="M56" s="354">
        <f t="shared" si="11"/>
        <v>8080553.5812807092</v>
      </c>
      <c r="N56" s="348">
        <f t="shared" si="12"/>
        <v>47498132.347798936</v>
      </c>
      <c r="O56" s="202">
        <f t="shared" si="1"/>
        <v>560.76671068634425</v>
      </c>
      <c r="P56" s="97">
        <f t="shared" si="2"/>
        <v>1008.1532527019343</v>
      </c>
      <c r="Q56" s="325"/>
      <c r="R56" s="339">
        <f t="shared" si="3"/>
        <v>47498132.347798936</v>
      </c>
      <c r="S56" s="331">
        <f t="shared" si="13"/>
        <v>560.76671068634425</v>
      </c>
      <c r="T56" s="294">
        <f t="shared" si="14"/>
        <v>1008.1532527019343</v>
      </c>
      <c r="U56" s="46"/>
      <c r="V56" s="359">
        <v>44836043.481007084</v>
      </c>
      <c r="W56" s="370">
        <f t="shared" si="4"/>
        <v>2662088.8667918518</v>
      </c>
      <c r="X56" s="380">
        <f t="shared" si="5"/>
        <v>5.9373857729430046E-2</v>
      </c>
      <c r="Y56" s="386">
        <f t="shared" si="15"/>
        <v>2662088.8667918518</v>
      </c>
      <c r="Z56" s="371">
        <f t="shared" si="6"/>
        <v>5.9373857729430046E-2</v>
      </c>
      <c r="AA56" s="38"/>
    </row>
    <row r="57" spans="1:27" ht="15" customHeight="1">
      <c r="A57" s="15">
        <v>40</v>
      </c>
      <c r="B57" s="298" t="s">
        <v>32</v>
      </c>
      <c r="C57" s="143">
        <f>Vertetie_ienemumi!I45</f>
        <v>5585493.1259616986</v>
      </c>
      <c r="D57" s="92">
        <f>Iedzivotaju_skaits_struktura!C44</f>
        <v>8504</v>
      </c>
      <c r="E57" s="92">
        <f>Iedzivotaju_skaits_struktura!D44</f>
        <v>508</v>
      </c>
      <c r="F57" s="92">
        <f>Iedzivotaju_skaits_struktura!E44</f>
        <v>933</v>
      </c>
      <c r="G57" s="92">
        <f>Iedzivotaju_skaits_struktura!F44</f>
        <v>2096</v>
      </c>
      <c r="H57" s="94">
        <v>908.40722600000004</v>
      </c>
      <c r="I57" s="94">
        <f t="shared" si="7"/>
        <v>656.80775234733051</v>
      </c>
      <c r="J57" s="94">
        <f t="shared" si="16"/>
        <v>15666.11898352</v>
      </c>
      <c r="K57" s="92">
        <f t="shared" si="9"/>
        <v>356.53330169631465</v>
      </c>
      <c r="L57" s="92">
        <f t="shared" si="10"/>
        <v>656.80775234733051</v>
      </c>
      <c r="M57" s="354">
        <f t="shared" si="11"/>
        <v>2566851.7782142623</v>
      </c>
      <c r="N57" s="348">
        <f t="shared" si="12"/>
        <v>8152344.9041759614</v>
      </c>
      <c r="O57" s="202">
        <f t="shared" si="1"/>
        <v>520.38063241775671</v>
      </c>
      <c r="P57" s="97">
        <f t="shared" si="2"/>
        <v>958.64827189275184</v>
      </c>
      <c r="Q57" s="325">
        <v>139324</v>
      </c>
      <c r="R57" s="339">
        <f t="shared" si="3"/>
        <v>8291668.9041759614</v>
      </c>
      <c r="S57" s="331">
        <f t="shared" si="13"/>
        <v>529.2739645918939</v>
      </c>
      <c r="T57" s="294">
        <f t="shared" si="14"/>
        <v>975.03162090498131</v>
      </c>
      <c r="U57" s="46"/>
      <c r="V57" s="359">
        <v>7736827.7116816919</v>
      </c>
      <c r="W57" s="370">
        <f t="shared" si="4"/>
        <v>415517.19249426946</v>
      </c>
      <c r="X57" s="380">
        <f t="shared" si="5"/>
        <v>5.3706403706895056E-2</v>
      </c>
      <c r="Y57" s="386">
        <f t="shared" si="15"/>
        <v>554841.19249426946</v>
      </c>
      <c r="Z57" s="371">
        <f t="shared" si="6"/>
        <v>7.1714301154273574E-2</v>
      </c>
      <c r="AA57" s="38"/>
    </row>
    <row r="58" spans="1:27" ht="15" customHeight="1">
      <c r="A58" s="15">
        <v>41</v>
      </c>
      <c r="B58" s="298" t="s">
        <v>82</v>
      </c>
      <c r="C58" s="143">
        <f>Vertetie_ienemumi!I46</f>
        <v>48331898.095126174</v>
      </c>
      <c r="D58" s="92">
        <f>Iedzivotaju_skaits_struktura!C45</f>
        <v>53962</v>
      </c>
      <c r="E58" s="92">
        <f>Iedzivotaju_skaits_struktura!D45</f>
        <v>3979</v>
      </c>
      <c r="F58" s="92">
        <f>Iedzivotaju_skaits_struktura!E45</f>
        <v>6513</v>
      </c>
      <c r="G58" s="92">
        <f>Iedzivotaju_skaits_struktura!F45</f>
        <v>11405</v>
      </c>
      <c r="H58" s="94">
        <v>2946.0515190000001</v>
      </c>
      <c r="I58" s="94">
        <f t="shared" si="7"/>
        <v>895.66543299221996</v>
      </c>
      <c r="J58" s="94">
        <f t="shared" si="16"/>
        <v>97422.938308879995</v>
      </c>
      <c r="K58" s="94">
        <f t="shared" si="9"/>
        <v>496.10388409647027</v>
      </c>
      <c r="L58" s="92">
        <f t="shared" si="10"/>
        <v>895.66543299221996</v>
      </c>
      <c r="M58" s="354">
        <f t="shared" si="11"/>
        <v>7410832.6433128491</v>
      </c>
      <c r="N58" s="348">
        <f t="shared" si="12"/>
        <v>55742730.738439023</v>
      </c>
      <c r="O58" s="202">
        <f t="shared" si="1"/>
        <v>572.17254689759375</v>
      </c>
      <c r="P58" s="97">
        <f t="shared" si="2"/>
        <v>1032.9997171794787</v>
      </c>
      <c r="Q58" s="325"/>
      <c r="R58" s="339">
        <f t="shared" si="3"/>
        <v>55742730.738439023</v>
      </c>
      <c r="S58" s="331">
        <f t="shared" si="13"/>
        <v>572.17254689759375</v>
      </c>
      <c r="T58" s="294">
        <f t="shared" si="14"/>
        <v>1032.9997171794787</v>
      </c>
      <c r="U58" s="46"/>
      <c r="V58" s="359">
        <v>52739231.34325923</v>
      </c>
      <c r="W58" s="370">
        <f t="shared" si="4"/>
        <v>3003499.3951797932</v>
      </c>
      <c r="X58" s="380">
        <f t="shared" si="5"/>
        <v>5.6950003226842183E-2</v>
      </c>
      <c r="Y58" s="386">
        <f t="shared" si="15"/>
        <v>3003499.3951797932</v>
      </c>
      <c r="Z58" s="371">
        <f t="shared" si="6"/>
        <v>5.6950003226842183E-2</v>
      </c>
      <c r="AA58" s="38"/>
    </row>
    <row r="59" spans="1:27" ht="15" customHeight="1">
      <c r="A59" s="15">
        <v>42</v>
      </c>
      <c r="B59" s="298" t="s">
        <v>33</v>
      </c>
      <c r="C59" s="143">
        <f>Vertetie_ienemumi!I47</f>
        <v>1900566.3421891243</v>
      </c>
      <c r="D59" s="92">
        <f>Iedzivotaju_skaits_struktura!C46</f>
        <v>3138</v>
      </c>
      <c r="E59" s="92">
        <f>Iedzivotaju_skaits_struktura!D46</f>
        <v>156</v>
      </c>
      <c r="F59" s="92">
        <f>Iedzivotaju_skaits_struktura!E46</f>
        <v>331</v>
      </c>
      <c r="G59" s="92">
        <f>Iedzivotaju_skaits_struktura!F46</f>
        <v>704</v>
      </c>
      <c r="H59" s="94">
        <v>277.90105399999999</v>
      </c>
      <c r="I59" s="94">
        <f t="shared" si="7"/>
        <v>605.66167692451381</v>
      </c>
      <c r="J59" s="94">
        <f t="shared" si="16"/>
        <v>5525.4696020800002</v>
      </c>
      <c r="K59" s="94">
        <f t="shared" si="9"/>
        <v>343.96467251827386</v>
      </c>
      <c r="L59" s="92">
        <f t="shared" si="10"/>
        <v>605.66167692451381</v>
      </c>
      <c r="M59" s="354">
        <f t="shared" si="11"/>
        <v>949010.38510074746</v>
      </c>
      <c r="N59" s="348">
        <f t="shared" si="12"/>
        <v>2849576.7272898718</v>
      </c>
      <c r="O59" s="202">
        <f t="shared" si="1"/>
        <v>515.71665985044615</v>
      </c>
      <c r="P59" s="97">
        <f t="shared" si="2"/>
        <v>908.0869111822409</v>
      </c>
      <c r="Q59" s="325">
        <v>56871</v>
      </c>
      <c r="R59" s="339">
        <f t="shared" si="3"/>
        <v>2906447.7272898718</v>
      </c>
      <c r="S59" s="331">
        <f t="shared" si="13"/>
        <v>526.0091786942005</v>
      </c>
      <c r="T59" s="294">
        <f t="shared" si="14"/>
        <v>926.21023814208786</v>
      </c>
      <c r="U59" s="46"/>
      <c r="V59" s="359">
        <v>2652807.0781313749</v>
      </c>
      <c r="W59" s="370">
        <f t="shared" si="4"/>
        <v>196769.64915849688</v>
      </c>
      <c r="X59" s="380">
        <f t="shared" si="5"/>
        <v>7.4174127014581259E-2</v>
      </c>
      <c r="Y59" s="386">
        <f t="shared" si="15"/>
        <v>253640.64915849688</v>
      </c>
      <c r="Z59" s="371">
        <f t="shared" si="6"/>
        <v>9.5612172950458207E-2</v>
      </c>
      <c r="AA59" s="38"/>
    </row>
    <row r="60" spans="1:27" ht="15" customHeight="1">
      <c r="A60" s="196">
        <v>43</v>
      </c>
      <c r="B60" s="308" t="s">
        <v>34</v>
      </c>
      <c r="C60" s="144">
        <f>Vertetie_ienemumi!I48</f>
        <v>9459202.732582679</v>
      </c>
      <c r="D60" s="93">
        <f>Iedzivotaju_skaits_struktura!C47</f>
        <v>11225</v>
      </c>
      <c r="E60" s="93">
        <f>Iedzivotaju_skaits_struktura!D47</f>
        <v>670</v>
      </c>
      <c r="F60" s="93">
        <f>Iedzivotaju_skaits_struktura!E47</f>
        <v>1352</v>
      </c>
      <c r="G60" s="93">
        <f>Iedzivotaju_skaits_struktura!F47</f>
        <v>2375</v>
      </c>
      <c r="H60" s="95">
        <v>2457.6703320000001</v>
      </c>
      <c r="I60" s="95">
        <f t="shared" si="7"/>
        <v>842.69066659979319</v>
      </c>
      <c r="J60" s="95">
        <f t="shared" si="16"/>
        <v>22693.47890464</v>
      </c>
      <c r="K60" s="95">
        <f t="shared" si="9"/>
        <v>416.8247086456459</v>
      </c>
      <c r="L60" s="93">
        <f t="shared" si="10"/>
        <v>842.69066659979319</v>
      </c>
      <c r="M60" s="355">
        <f t="shared" si="11"/>
        <v>2857764.5218973015</v>
      </c>
      <c r="N60" s="349">
        <f t="shared" si="12"/>
        <v>12316967.25447998</v>
      </c>
      <c r="O60" s="203">
        <f t="shared" si="1"/>
        <v>542.75359482065141</v>
      </c>
      <c r="P60" s="98">
        <f t="shared" si="2"/>
        <v>1097.2799335839627</v>
      </c>
      <c r="Q60" s="326">
        <v>49505</v>
      </c>
      <c r="R60" s="340">
        <f t="shared" si="3"/>
        <v>12366472.25447998</v>
      </c>
      <c r="S60" s="332">
        <f t="shared" si="13"/>
        <v>544.93505850050519</v>
      </c>
      <c r="T60" s="295">
        <f t="shared" si="14"/>
        <v>1101.6901785728267</v>
      </c>
      <c r="U60" s="46"/>
      <c r="V60" s="360">
        <v>11797446.422455894</v>
      </c>
      <c r="W60" s="372">
        <f t="shared" si="4"/>
        <v>519520.83202408627</v>
      </c>
      <c r="X60" s="382">
        <f t="shared" si="5"/>
        <v>4.4036718915307249E-2</v>
      </c>
      <c r="Y60" s="387">
        <f t="shared" si="15"/>
        <v>569025.83202408627</v>
      </c>
      <c r="Z60" s="373">
        <f t="shared" si="6"/>
        <v>4.8232965986687804E-2</v>
      </c>
      <c r="AA60" s="38"/>
    </row>
    <row r="61" spans="1:27" ht="15" customHeight="1" thickBot="1">
      <c r="A61" s="16"/>
      <c r="B61" s="263" t="s">
        <v>35</v>
      </c>
      <c r="C61" s="264">
        <f>SUM(C18:C60)</f>
        <v>2153497856</v>
      </c>
      <c r="D61" s="264">
        <f t="shared" ref="D61:N61" si="17">SUM(D18:D60)</f>
        <v>2058836</v>
      </c>
      <c r="E61" s="264">
        <f t="shared" si="17"/>
        <v>138808</v>
      </c>
      <c r="F61" s="264">
        <f t="shared" si="17"/>
        <v>241098</v>
      </c>
      <c r="G61" s="264">
        <f t="shared" si="17"/>
        <v>425339</v>
      </c>
      <c r="H61" s="264">
        <f t="shared" si="17"/>
        <v>64569.926008000009</v>
      </c>
      <c r="I61" s="272">
        <f t="shared" si="7"/>
        <v>1045.9783372740715</v>
      </c>
      <c r="J61" s="264">
        <f t="shared" si="17"/>
        <v>3582523.3475321615</v>
      </c>
      <c r="K61" s="264">
        <f t="shared" si="9"/>
        <v>601.11202275442179</v>
      </c>
      <c r="L61" s="264">
        <f t="shared" si="10"/>
        <v>1045.9783372740715</v>
      </c>
      <c r="M61" s="343">
        <f t="shared" si="17"/>
        <v>35921930.999999389</v>
      </c>
      <c r="N61" s="350">
        <f t="shared" si="17"/>
        <v>2189419786.9999995</v>
      </c>
      <c r="O61" s="333">
        <f t="shared" si="1"/>
        <v>611.13901421136359</v>
      </c>
      <c r="P61" s="305">
        <f t="shared" si="2"/>
        <v>1063.4260266480669</v>
      </c>
      <c r="Q61" s="327">
        <f t="shared" ref="Q61:R61" si="18">SUM(Q18:Q60)</f>
        <v>7026996</v>
      </c>
      <c r="R61" s="341">
        <f t="shared" si="18"/>
        <v>2196446782.9999995</v>
      </c>
      <c r="S61" s="333">
        <f t="shared" si="13"/>
        <v>613.10047972556345</v>
      </c>
      <c r="T61" s="305">
        <f t="shared" si="14"/>
        <v>1066.8391183173403</v>
      </c>
      <c r="U61" s="47"/>
      <c r="V61" s="361">
        <f t="shared" ref="V61:W61" si="19">SUM(V18:V60)</f>
        <v>2025556445.999999</v>
      </c>
      <c r="W61" s="374">
        <f t="shared" si="19"/>
        <v>163863340.99999985</v>
      </c>
      <c r="X61" s="383">
        <f t="shared" si="5"/>
        <v>8.0897938600325014E-2</v>
      </c>
      <c r="Y61" s="374">
        <f>R61-V61</f>
        <v>170890337.00000048</v>
      </c>
      <c r="Z61" s="375">
        <f t="shared" si="6"/>
        <v>8.4367106795502522E-2</v>
      </c>
    </row>
    <row r="63" spans="1:27" ht="15.5">
      <c r="B63" s="2"/>
      <c r="D63" s="38"/>
      <c r="E63" s="38"/>
      <c r="F63" s="38"/>
      <c r="G63" s="38"/>
      <c r="H63" s="38"/>
      <c r="W63" s="38"/>
    </row>
    <row r="64" spans="1:27">
      <c r="V64" s="69"/>
    </row>
  </sheetData>
  <sheetProtection formatCells="0" formatColumns="0" formatRows="0" insertColumns="0" insertRows="0" insertHyperlinks="0" deleteColumns="0" deleteRows="0"/>
  <mergeCells count="25">
    <mergeCell ref="B5:D5"/>
    <mergeCell ref="E5:F5"/>
    <mergeCell ref="H5:J6"/>
    <mergeCell ref="K5:K6"/>
    <mergeCell ref="B6:D6"/>
    <mergeCell ref="E6:F6"/>
    <mergeCell ref="O3:U3"/>
    <mergeCell ref="B4:D4"/>
    <mergeCell ref="E4:F4"/>
    <mergeCell ref="H4:J4"/>
    <mergeCell ref="O4:U4"/>
    <mergeCell ref="B7:D7"/>
    <mergeCell ref="E7:F7"/>
    <mergeCell ref="H7:J8"/>
    <mergeCell ref="K7:K8"/>
    <mergeCell ref="B8:D8"/>
    <mergeCell ref="E8:F8"/>
    <mergeCell ref="W14:X14"/>
    <mergeCell ref="O8:U8"/>
    <mergeCell ref="B9:D9"/>
    <mergeCell ref="E9:F9"/>
    <mergeCell ref="H9:J9"/>
    <mergeCell ref="D13:H13"/>
    <mergeCell ref="V13:Z13"/>
    <mergeCell ref="Y14:Z14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D5AF-3F30-4A02-AA4D-39EA2F3F13A2}">
  <dimension ref="A2:AJ62"/>
  <sheetViews>
    <sheetView topLeftCell="U1" zoomScaleNormal="100" workbookViewId="0">
      <selection activeCell="C15" sqref="C15"/>
    </sheetView>
  </sheetViews>
  <sheetFormatPr defaultRowHeight="12.5"/>
  <cols>
    <col min="1" max="1" width="5.08984375" customWidth="1"/>
    <col min="2" max="2" width="22.08984375" customWidth="1"/>
    <col min="3" max="3" width="15.6328125" style="6" customWidth="1"/>
    <col min="4" max="8" width="12.6328125" customWidth="1"/>
    <col min="9" max="11" width="12.6328125" style="6" customWidth="1"/>
    <col min="12" max="12" width="15" style="6" customWidth="1"/>
    <col min="13" max="15" width="12.6328125" style="6" customWidth="1"/>
    <col min="16" max="16" width="14.90625" style="6" customWidth="1"/>
    <col min="17" max="19" width="13.6328125" style="6" customWidth="1"/>
    <col min="20" max="20" width="15.08984375" style="6" customWidth="1"/>
    <col min="21" max="21" width="15" style="6" customWidth="1"/>
    <col min="22" max="22" width="16" style="6" customWidth="1"/>
    <col min="23" max="28" width="15" style="6" customWidth="1"/>
    <col min="29" max="29" width="7.453125" customWidth="1"/>
    <col min="30" max="30" width="15" customWidth="1"/>
    <col min="31" max="32" width="12.6328125" customWidth="1"/>
    <col min="34" max="34" width="14.6328125" customWidth="1"/>
  </cols>
  <sheetData>
    <row r="2" spans="1:34" ht="20">
      <c r="B2" s="36" t="s">
        <v>159</v>
      </c>
      <c r="AF2" s="38"/>
    </row>
    <row r="3" spans="1:34">
      <c r="L3" s="133"/>
    </row>
    <row r="4" spans="1:34" ht="30" customHeight="1">
      <c r="B4" s="421" t="s">
        <v>62</v>
      </c>
      <c r="C4" s="422"/>
      <c r="D4" s="423"/>
      <c r="E4" s="424" t="s">
        <v>67</v>
      </c>
      <c r="F4" s="425"/>
      <c r="H4" s="413"/>
      <c r="I4" s="423"/>
      <c r="J4" s="423"/>
      <c r="K4" s="134" t="s">
        <v>70</v>
      </c>
      <c r="M4" s="391"/>
      <c r="N4" s="437"/>
      <c r="O4" s="437"/>
      <c r="AF4" s="165" t="s">
        <v>133</v>
      </c>
    </row>
    <row r="5" spans="1:34" ht="15.5">
      <c r="B5" s="448" t="s">
        <v>36</v>
      </c>
      <c r="C5" s="429"/>
      <c r="D5" s="449"/>
      <c r="E5" s="431">
        <v>1</v>
      </c>
      <c r="F5" s="432"/>
      <c r="H5" s="411" t="s">
        <v>71</v>
      </c>
      <c r="I5" s="412"/>
      <c r="J5" s="413"/>
      <c r="K5" s="433">
        <f>PFI_2024!K5</f>
        <v>601.11202275442179</v>
      </c>
      <c r="M5" s="283"/>
      <c r="N5" s="284"/>
      <c r="O5" s="284"/>
      <c r="P5" s="181"/>
      <c r="Q5" s="179"/>
      <c r="R5" s="179"/>
      <c r="S5" s="179"/>
    </row>
    <row r="6" spans="1:34" ht="15.5">
      <c r="B6" s="417" t="s">
        <v>63</v>
      </c>
      <c r="C6" s="418"/>
      <c r="D6" s="408"/>
      <c r="E6" s="409">
        <v>2.34</v>
      </c>
      <c r="F6" s="410"/>
      <c r="H6" s="414"/>
      <c r="I6" s="414"/>
      <c r="J6" s="413"/>
      <c r="K6" s="434"/>
      <c r="M6" s="283"/>
      <c r="N6" s="283"/>
      <c r="O6" s="284"/>
      <c r="P6" s="181"/>
      <c r="Q6" s="180"/>
      <c r="R6" s="180"/>
      <c r="S6" s="180"/>
    </row>
    <row r="7" spans="1:34" ht="15.5">
      <c r="B7" s="406" t="s">
        <v>64</v>
      </c>
      <c r="C7" s="407"/>
      <c r="D7" s="408"/>
      <c r="E7" s="409">
        <v>3.26</v>
      </c>
      <c r="F7" s="410"/>
      <c r="H7" s="411" t="s">
        <v>72</v>
      </c>
      <c r="I7" s="412"/>
      <c r="J7" s="413"/>
      <c r="K7" s="415">
        <f>PFI_2024!K7</f>
        <v>947.83219466927665</v>
      </c>
      <c r="M7" s="390"/>
      <c r="N7" s="391"/>
      <c r="O7" s="391"/>
      <c r="P7" s="286"/>
      <c r="Q7" s="180"/>
      <c r="R7" s="180"/>
      <c r="S7" s="180"/>
    </row>
    <row r="8" spans="1:34" ht="15.5">
      <c r="B8" s="417" t="s">
        <v>65</v>
      </c>
      <c r="C8" s="418"/>
      <c r="D8" s="408"/>
      <c r="E8" s="409">
        <v>0.74</v>
      </c>
      <c r="F8" s="410"/>
      <c r="H8" s="414"/>
      <c r="I8" s="414"/>
      <c r="J8" s="413"/>
      <c r="K8" s="416"/>
    </row>
    <row r="9" spans="1:34" ht="18.5">
      <c r="B9" s="392" t="s">
        <v>66</v>
      </c>
      <c r="C9" s="393"/>
      <c r="D9" s="394"/>
      <c r="E9" s="395">
        <v>1.52</v>
      </c>
      <c r="F9" s="396"/>
      <c r="H9" s="397" t="s">
        <v>158</v>
      </c>
      <c r="I9" s="397"/>
      <c r="J9" s="397"/>
      <c r="K9" s="29">
        <f>PFI_2024!K9</f>
        <v>35921931</v>
      </c>
      <c r="Q9" s="181"/>
      <c r="R9" s="181"/>
      <c r="S9" s="181"/>
      <c r="T9" s="48"/>
      <c r="U9" s="135"/>
      <c r="V9" s="135"/>
      <c r="W9" s="135"/>
      <c r="X9" s="135"/>
      <c r="Y9" s="135"/>
      <c r="Z9" s="135"/>
      <c r="AA9" s="135"/>
      <c r="AB9" s="135"/>
      <c r="AE9" s="38"/>
    </row>
    <row r="10" spans="1:34" ht="15.75" customHeight="1">
      <c r="C10" s="14"/>
      <c r="D10" s="14"/>
      <c r="E10" s="14"/>
      <c r="F10" s="14"/>
      <c r="G10" s="14"/>
      <c r="H10" s="14"/>
      <c r="I10" s="14"/>
      <c r="J10" s="14"/>
      <c r="K10" s="14"/>
      <c r="L10" s="70"/>
      <c r="Q10" s="181"/>
      <c r="R10" s="181"/>
      <c r="S10" s="181"/>
      <c r="T10" s="48"/>
      <c r="U10" s="135"/>
      <c r="V10" s="135"/>
      <c r="W10" s="135"/>
      <c r="X10" s="135"/>
      <c r="Y10" s="135"/>
      <c r="Z10" s="135"/>
      <c r="AA10" s="135"/>
      <c r="AB10" s="135"/>
      <c r="AC10" s="68"/>
      <c r="AE10" s="172"/>
    </row>
    <row r="11" spans="1:34" ht="13.5" thickBot="1">
      <c r="C11" s="48"/>
      <c r="D11" s="54"/>
      <c r="E11" s="54"/>
      <c r="F11" s="54"/>
      <c r="G11" s="54"/>
      <c r="H11" s="54"/>
      <c r="K11" s="70"/>
      <c r="L11" s="48"/>
      <c r="M11" s="48"/>
      <c r="N11" s="48"/>
      <c r="O11" s="48"/>
      <c r="P11" s="48"/>
      <c r="Q11" s="48"/>
      <c r="R11" s="48"/>
      <c r="S11" s="48"/>
      <c r="T11" s="70"/>
    </row>
    <row r="12" spans="1:34" ht="15.5" thickBot="1">
      <c r="A12" s="16"/>
      <c r="B12" s="16"/>
      <c r="C12" s="131"/>
      <c r="D12" s="398" t="s">
        <v>75</v>
      </c>
      <c r="E12" s="399"/>
      <c r="F12" s="399"/>
      <c r="G12" s="399"/>
      <c r="H12" s="400"/>
      <c r="I12" s="17"/>
      <c r="L12" s="438" t="s">
        <v>143</v>
      </c>
      <c r="M12" s="439"/>
      <c r="N12" s="439"/>
      <c r="O12" s="439"/>
      <c r="P12" s="439"/>
      <c r="Q12" s="439"/>
      <c r="R12" s="439"/>
      <c r="S12" s="439"/>
      <c r="T12" s="439"/>
      <c r="U12" s="440"/>
      <c r="V12" s="441" t="s">
        <v>147</v>
      </c>
      <c r="W12" s="442"/>
      <c r="X12" s="443"/>
      <c r="Y12" s="444" t="s">
        <v>149</v>
      </c>
      <c r="Z12" s="439"/>
      <c r="AA12" s="439"/>
      <c r="AB12" s="440"/>
      <c r="AD12" s="445" t="s">
        <v>160</v>
      </c>
      <c r="AE12" s="446"/>
      <c r="AF12" s="447"/>
    </row>
    <row r="13" spans="1:34" ht="76.5" customHeight="1">
      <c r="A13" s="25"/>
      <c r="B13" s="25"/>
      <c r="C13" s="25" t="s">
        <v>37</v>
      </c>
      <c r="D13" s="55" t="s">
        <v>36</v>
      </c>
      <c r="E13" s="55" t="s">
        <v>38</v>
      </c>
      <c r="F13" s="56" t="s">
        <v>39</v>
      </c>
      <c r="G13" s="55" t="s">
        <v>40</v>
      </c>
      <c r="H13" s="49" t="s">
        <v>68</v>
      </c>
      <c r="I13" s="49" t="s">
        <v>41</v>
      </c>
      <c r="J13" s="37" t="s">
        <v>69</v>
      </c>
      <c r="K13" s="208" t="s">
        <v>134</v>
      </c>
      <c r="L13" s="207" t="s">
        <v>136</v>
      </c>
      <c r="M13" s="178" t="s">
        <v>137</v>
      </c>
      <c r="N13" s="178" t="s">
        <v>138</v>
      </c>
      <c r="O13" s="213" t="s">
        <v>139</v>
      </c>
      <c r="P13" s="49" t="s">
        <v>169</v>
      </c>
      <c r="Q13" s="183" t="s">
        <v>140</v>
      </c>
      <c r="R13" s="209" t="s">
        <v>170</v>
      </c>
      <c r="S13" s="183" t="s">
        <v>141</v>
      </c>
      <c r="T13" s="49" t="s">
        <v>171</v>
      </c>
      <c r="U13" s="220" t="s">
        <v>142</v>
      </c>
      <c r="V13" s="207" t="s">
        <v>144</v>
      </c>
      <c r="W13" s="37" t="s">
        <v>145</v>
      </c>
      <c r="X13" s="183" t="s">
        <v>146</v>
      </c>
      <c r="Y13" s="228" t="s">
        <v>172</v>
      </c>
      <c r="Z13" s="265" t="s">
        <v>173</v>
      </c>
      <c r="AA13" s="229" t="s">
        <v>174</v>
      </c>
      <c r="AB13" s="230" t="s">
        <v>175</v>
      </c>
      <c r="AC13" s="182"/>
      <c r="AD13" s="174" t="s">
        <v>163</v>
      </c>
      <c r="AE13" s="435" t="s">
        <v>161</v>
      </c>
      <c r="AF13" s="436"/>
    </row>
    <row r="14" spans="1:34" ht="15" thickBot="1">
      <c r="A14" s="39"/>
      <c r="B14" s="39"/>
      <c r="C14" s="132"/>
      <c r="D14" s="40"/>
      <c r="E14" s="40"/>
      <c r="F14" s="40"/>
      <c r="G14" s="40"/>
      <c r="H14" s="6"/>
      <c r="I14" s="136"/>
      <c r="K14" s="204"/>
      <c r="L14" s="199">
        <v>0.6</v>
      </c>
      <c r="M14" s="177"/>
      <c r="N14" s="177"/>
      <c r="O14" s="176"/>
      <c r="P14" s="184"/>
      <c r="Q14" s="184"/>
      <c r="R14" s="199">
        <v>0.4</v>
      </c>
      <c r="S14" s="184"/>
      <c r="T14" s="184"/>
      <c r="U14" s="222"/>
      <c r="V14" s="226" t="s">
        <v>148</v>
      </c>
      <c r="W14" s="310">
        <f>K9/V15</f>
        <v>2.8919550315071679E-2</v>
      </c>
      <c r="X14" s="184"/>
      <c r="Y14" s="184"/>
      <c r="Z14" s="266"/>
      <c r="AA14" s="184"/>
      <c r="AB14" s="184"/>
      <c r="AC14" s="45"/>
      <c r="AD14" s="175"/>
      <c r="AE14" s="42" t="s">
        <v>73</v>
      </c>
      <c r="AF14" s="41" t="s">
        <v>74</v>
      </c>
    </row>
    <row r="15" spans="1:34" ht="14.5" thickBot="1">
      <c r="A15" s="18"/>
      <c r="B15" s="19" t="s">
        <v>42</v>
      </c>
      <c r="C15" s="88">
        <f>SUM(C16:C59)</f>
        <v>2153497856</v>
      </c>
      <c r="D15" s="88">
        <f>SUM(D17:D59)</f>
        <v>2058836</v>
      </c>
      <c r="E15" s="88">
        <f t="shared" ref="E15:H15" si="0">SUM(E16:E59)</f>
        <v>138808</v>
      </c>
      <c r="F15" s="88">
        <f t="shared" si="0"/>
        <v>241098</v>
      </c>
      <c r="G15" s="88">
        <f t="shared" si="0"/>
        <v>425339</v>
      </c>
      <c r="H15" s="88">
        <f t="shared" si="0"/>
        <v>64569.926008000009</v>
      </c>
      <c r="I15" s="88">
        <f>C15/D15</f>
        <v>1045.9783372740715</v>
      </c>
      <c r="J15" s="88">
        <f>SUM(J17:J59)</f>
        <v>3582523.3475321615</v>
      </c>
      <c r="K15" s="205">
        <f>C15/J15</f>
        <v>601.11202275442179</v>
      </c>
      <c r="L15" s="200">
        <f t="shared" ref="L15" si="1">SUM(L16:L59)</f>
        <v>1292098713.5999999</v>
      </c>
      <c r="M15" s="186"/>
      <c r="N15" s="186"/>
      <c r="O15" s="187">
        <f t="shared" ref="O15:Z15" si="2">SUM(O16:O59)</f>
        <v>-5.9232115745544434E-7</v>
      </c>
      <c r="P15" s="187">
        <f t="shared" si="2"/>
        <v>1292098713.5999994</v>
      </c>
      <c r="Q15" s="187"/>
      <c r="R15" s="187">
        <f t="shared" si="2"/>
        <v>861399142.39999998</v>
      </c>
      <c r="S15" s="187"/>
      <c r="T15" s="187">
        <f t="shared" si="2"/>
        <v>2153497856</v>
      </c>
      <c r="U15" s="223"/>
      <c r="V15" s="221">
        <f t="shared" si="2"/>
        <v>1242133110.9453306</v>
      </c>
      <c r="W15" s="187">
        <f t="shared" si="2"/>
        <v>35921931.000000015</v>
      </c>
      <c r="X15" s="227">
        <f>W15/J15</f>
        <v>10.026991456941937</v>
      </c>
      <c r="Y15" s="187">
        <f t="shared" si="2"/>
        <v>35921930.999999426</v>
      </c>
      <c r="Z15" s="267">
        <f t="shared" si="2"/>
        <v>2189419786.9999995</v>
      </c>
      <c r="AA15" s="235">
        <f>Z15/J15</f>
        <v>611.13901421136359</v>
      </c>
      <c r="AB15" s="235">
        <f>Z15/D15</f>
        <v>1063.4260266480669</v>
      </c>
      <c r="AC15" s="46"/>
      <c r="AD15" s="238">
        <f>SUM(AD17:AD59)</f>
        <v>2025556445.999999</v>
      </c>
      <c r="AE15" s="238">
        <f>Z15-AD15</f>
        <v>163863341.00000048</v>
      </c>
      <c r="AF15" s="239">
        <f>Z15/AD15-1</f>
        <v>8.0897938600325014E-2</v>
      </c>
      <c r="AH15" s="38"/>
    </row>
    <row r="16" spans="1:34" ht="14">
      <c r="A16" s="188"/>
      <c r="B16" s="188"/>
      <c r="C16" s="89"/>
      <c r="D16" s="89"/>
      <c r="E16" s="89"/>
      <c r="F16" s="89"/>
      <c r="G16" s="89"/>
      <c r="H16" s="90"/>
      <c r="I16" s="89"/>
      <c r="J16" s="90"/>
      <c r="K16" s="206"/>
      <c r="L16" s="137"/>
      <c r="M16" s="189"/>
      <c r="N16" s="190"/>
      <c r="O16" s="190"/>
      <c r="P16" s="191"/>
      <c r="Q16" s="191"/>
      <c r="R16" s="185"/>
      <c r="S16" s="185"/>
      <c r="T16" s="185"/>
      <c r="U16" s="224"/>
      <c r="V16" s="185"/>
      <c r="W16" s="185"/>
      <c r="X16" s="185"/>
      <c r="Y16" s="185"/>
      <c r="Z16" s="268"/>
      <c r="AA16" s="185"/>
      <c r="AB16" s="185"/>
      <c r="AC16" s="101"/>
      <c r="AF16" s="240"/>
    </row>
    <row r="17" spans="1:36" ht="15" customHeight="1">
      <c r="A17" s="71">
        <v>1</v>
      </c>
      <c r="B17" s="296" t="s">
        <v>55</v>
      </c>
      <c r="C17" s="141">
        <f>Vertetie_ienemumi!I6</f>
        <v>52228967.554617979</v>
      </c>
      <c r="D17" s="91">
        <f>Iedzivotaju_skaits_struktura!C5</f>
        <v>88721</v>
      </c>
      <c r="E17" s="91">
        <f>Iedzivotaju_skaits_struktura!D5</f>
        <v>5304</v>
      </c>
      <c r="F17" s="91">
        <f>Iedzivotaju_skaits_struktura!E5</f>
        <v>10461</v>
      </c>
      <c r="G17" s="91">
        <f>Iedzivotaju_skaits_struktura!F5</f>
        <v>20122</v>
      </c>
      <c r="H17" s="91">
        <f>PFI_2024!H18</f>
        <v>72.358485000000002</v>
      </c>
      <c r="I17" s="91">
        <f>C17/D17</f>
        <v>588.68776901317585</v>
      </c>
      <c r="J17" s="91">
        <f>D17+($E$6*E17)+($E$7*F17)+($E$8*G17)+($E$9*H17)</f>
        <v>150235.48489719999</v>
      </c>
      <c r="K17" s="142">
        <f>C17/J17</f>
        <v>347.64734570102485</v>
      </c>
      <c r="L17" s="201">
        <f>C17*$L$14</f>
        <v>31337380.532770786</v>
      </c>
      <c r="M17" s="91">
        <f>K17-$K$15</f>
        <v>-253.46467705339694</v>
      </c>
      <c r="N17" s="91">
        <f>M17*-0.6</f>
        <v>152.07880623203815</v>
      </c>
      <c r="O17" s="192">
        <f>J17*N17</f>
        <v>22847633.196857572</v>
      </c>
      <c r="P17" s="210">
        <f>L17+O17</f>
        <v>54185013.729628354</v>
      </c>
      <c r="Q17" s="231">
        <f>P17/J17</f>
        <v>360.667213652653</v>
      </c>
      <c r="R17" s="210">
        <f>C17*$R$14</f>
        <v>20891587.021847192</v>
      </c>
      <c r="S17" s="214">
        <f>R17/J17</f>
        <v>139.05893828040993</v>
      </c>
      <c r="T17" s="215">
        <f>P17+R17</f>
        <v>75076600.751475543</v>
      </c>
      <c r="U17" s="139">
        <f>T17/J17</f>
        <v>499.72615193306291</v>
      </c>
      <c r="V17" s="141">
        <f>($K$7-K17)*J17</f>
        <v>90169061.812698051</v>
      </c>
      <c r="W17" s="215">
        <f>V17*$W$14</f>
        <v>2607648.7199551295</v>
      </c>
      <c r="X17" s="193">
        <f>W17/J17</f>
        <v>17.357075938081053</v>
      </c>
      <c r="Y17" s="234">
        <f>O17+W17</f>
        <v>25455281.916812703</v>
      </c>
      <c r="Z17" s="269">
        <f>C17+Y17</f>
        <v>77684249.471430689</v>
      </c>
      <c r="AA17" s="214">
        <f>Z17/J17</f>
        <v>517.08322787114412</v>
      </c>
      <c r="AB17" s="193">
        <f>Z17/D17</f>
        <v>875.60159907384593</v>
      </c>
      <c r="AC17" s="102"/>
      <c r="AD17" s="141">
        <v>74706852.810985968</v>
      </c>
      <c r="AE17" s="241">
        <f>Z17-AD17</f>
        <v>2977396.6604447216</v>
      </c>
      <c r="AF17" s="242">
        <f>Z17/AD17-1</f>
        <v>3.9854398203304831E-2</v>
      </c>
      <c r="AH17" s="38"/>
      <c r="AI17" s="38"/>
      <c r="AJ17" s="38"/>
    </row>
    <row r="18" spans="1:36" ht="15" customHeight="1">
      <c r="A18" s="15">
        <v>2</v>
      </c>
      <c r="B18" s="297" t="s">
        <v>58</v>
      </c>
      <c r="C18" s="143">
        <f>Vertetie_ienemumi!I7</f>
        <v>57064414.69484403</v>
      </c>
      <c r="D18" s="92">
        <f>Iedzivotaju_skaits_struktura!C6</f>
        <v>59794</v>
      </c>
      <c r="E18" s="92">
        <f>Iedzivotaju_skaits_struktura!D6</f>
        <v>4604</v>
      </c>
      <c r="F18" s="92">
        <f>Iedzivotaju_skaits_struktura!E6</f>
        <v>8090</v>
      </c>
      <c r="G18" s="92">
        <f>Iedzivotaju_skaits_struktura!F6</f>
        <v>11673</v>
      </c>
      <c r="H18" s="92">
        <f>PFI_2024!H19</f>
        <v>60.507382999999997</v>
      </c>
      <c r="I18" s="92">
        <f t="shared" ref="I18:I59" si="3">C18/D18</f>
        <v>954.35018053390024</v>
      </c>
      <c r="J18" s="92">
        <f t="shared" ref="J18:J25" si="4">D18+($E$6*E18)+($E$7*F18)+($E$8*G18)+($E$9*H18)</f>
        <v>105670.75122216</v>
      </c>
      <c r="K18" s="97">
        <f t="shared" ref="K18:K59" si="5">C18/J18</f>
        <v>540.02090488476779</v>
      </c>
      <c r="L18" s="202">
        <f t="shared" ref="L18:L59" si="6">C18*$L$14</f>
        <v>34238648.816906415</v>
      </c>
      <c r="M18" s="92">
        <f t="shared" ref="M18:M59" si="7">K18-$K$15</f>
        <v>-61.091117869653999</v>
      </c>
      <c r="N18" s="92">
        <f t="shared" ref="N18:N59" si="8">M18*-0.6</f>
        <v>36.654670721792399</v>
      </c>
      <c r="O18" s="194">
        <f t="shared" ref="O18:O59" si="9">J18*N18</f>
        <v>3873326.5909727169</v>
      </c>
      <c r="P18" s="211">
        <f t="shared" ref="P18:P59" si="10">L18+O18</f>
        <v>38111975.407879129</v>
      </c>
      <c r="Q18" s="232">
        <f t="shared" ref="Q18:Q59" si="11">P18/J18</f>
        <v>360.66721365265306</v>
      </c>
      <c r="R18" s="211">
        <f t="shared" ref="R18:R59" si="12">C18*$R$14</f>
        <v>22825765.877937615</v>
      </c>
      <c r="S18" s="216">
        <f t="shared" ref="S18:S59" si="13">R18/J18</f>
        <v>216.00836195390715</v>
      </c>
      <c r="T18" s="217">
        <f t="shared" ref="T18:T59" si="14">P18+R18</f>
        <v>60937741.285816744</v>
      </c>
      <c r="U18" s="140">
        <f t="shared" ref="U18:U59" si="15">T18/J18</f>
        <v>576.67557560656019</v>
      </c>
      <c r="V18" s="143">
        <f t="shared" ref="V18:V59" si="16">($K$7-K18)*J18</f>
        <v>43093725.348407038</v>
      </c>
      <c r="W18" s="217">
        <f t="shared" ref="W18:W59" si="17">V18*$W$14</f>
        <v>1246251.1584771371</v>
      </c>
      <c r="X18" s="195">
        <f t="shared" ref="X18:X59" si="18">W18/J18</f>
        <v>11.79371911397738</v>
      </c>
      <c r="Y18" s="236">
        <f t="shared" ref="Y18:Y59" si="19">O18+W18</f>
        <v>5119577.7494498538</v>
      </c>
      <c r="Z18" s="270">
        <f t="shared" ref="Z18:Z59" si="20">C18+Y18</f>
        <v>62183992.444293886</v>
      </c>
      <c r="AA18" s="216">
        <f t="shared" ref="AA18:AA59" si="21">Z18/J18</f>
        <v>588.46929472053762</v>
      </c>
      <c r="AB18" s="195">
        <f t="shared" ref="AB18:AB59" si="22">Z18/D18</f>
        <v>1039.9704392463104</v>
      </c>
      <c r="AC18" s="102"/>
      <c r="AD18" s="143">
        <v>58194513.619014621</v>
      </c>
      <c r="AE18" s="52">
        <f t="shared" ref="AE18:AE59" si="23">Z18-AD18</f>
        <v>3989478.8252792656</v>
      </c>
      <c r="AF18" s="61">
        <f t="shared" ref="AF18:AF59" si="24">Z18/AD18-1</f>
        <v>6.8554208587383592E-2</v>
      </c>
      <c r="AH18" s="38"/>
      <c r="AI18" s="38"/>
      <c r="AJ18" s="38"/>
    </row>
    <row r="19" spans="1:36" ht="15" customHeight="1">
      <c r="A19" s="15">
        <v>3</v>
      </c>
      <c r="B19" s="298" t="s">
        <v>59</v>
      </c>
      <c r="C19" s="143">
        <f>Vertetie_ienemumi!I8</f>
        <v>77974053.530990064</v>
      </c>
      <c r="D19" s="92">
        <f>Iedzivotaju_skaits_struktura!C7</f>
        <v>59159</v>
      </c>
      <c r="E19" s="92">
        <f>Iedzivotaju_skaits_struktura!D7</f>
        <v>3686</v>
      </c>
      <c r="F19" s="92">
        <f>Iedzivotaju_skaits_struktura!E7</f>
        <v>6572</v>
      </c>
      <c r="G19" s="92">
        <f>Iedzivotaju_skaits_struktura!F7</f>
        <v>12991</v>
      </c>
      <c r="H19" s="92">
        <f>PFI_2024!H20</f>
        <v>101.15472</v>
      </c>
      <c r="I19" s="92">
        <f t="shared" si="3"/>
        <v>1318.0421158401944</v>
      </c>
      <c r="J19" s="92">
        <f t="shared" si="4"/>
        <v>98976.055174399997</v>
      </c>
      <c r="K19" s="97">
        <f t="shared" si="5"/>
        <v>787.80724684972017</v>
      </c>
      <c r="L19" s="202">
        <f t="shared" si="6"/>
        <v>46784432.118594036</v>
      </c>
      <c r="M19" s="92">
        <f>K19-$K$15</f>
        <v>186.69522409529839</v>
      </c>
      <c r="N19" s="92">
        <f t="shared" si="8"/>
        <v>-112.01713445717903</v>
      </c>
      <c r="O19" s="194">
        <f t="shared" si="9"/>
        <v>-11087014.080511935</v>
      </c>
      <c r="P19" s="211">
        <f t="shared" si="10"/>
        <v>35697418.0380821</v>
      </c>
      <c r="Q19" s="232">
        <f t="shared" si="11"/>
        <v>360.66721365265306</v>
      </c>
      <c r="R19" s="211">
        <f t="shared" si="12"/>
        <v>31189621.412396029</v>
      </c>
      <c r="S19" s="216">
        <f t="shared" si="13"/>
        <v>315.12289873988811</v>
      </c>
      <c r="T19" s="217">
        <f t="shared" si="14"/>
        <v>66887039.450478129</v>
      </c>
      <c r="U19" s="140">
        <f t="shared" si="15"/>
        <v>675.79011239254112</v>
      </c>
      <c r="V19" s="143">
        <f t="shared" si="16"/>
        <v>15838638.064668901</v>
      </c>
      <c r="W19" s="217">
        <f t="shared" si="17"/>
        <v>458046.29043340182</v>
      </c>
      <c r="X19" s="195">
        <f t="shared" si="18"/>
        <v>4.6278495301343829</v>
      </c>
      <c r="Y19" s="236">
        <f t="shared" si="19"/>
        <v>-10628967.790078534</v>
      </c>
      <c r="Z19" s="270">
        <f t="shared" si="20"/>
        <v>67345085.740911528</v>
      </c>
      <c r="AA19" s="216">
        <f t="shared" si="21"/>
        <v>680.41796192267554</v>
      </c>
      <c r="AB19" s="195">
        <f t="shared" si="22"/>
        <v>1138.3743089117722</v>
      </c>
      <c r="AC19" s="102"/>
      <c r="AD19" s="143">
        <v>60517046.247952856</v>
      </c>
      <c r="AE19" s="52">
        <f t="shared" si="23"/>
        <v>6828039.4929586723</v>
      </c>
      <c r="AF19" s="61">
        <f t="shared" si="24"/>
        <v>0.11282836682052455</v>
      </c>
      <c r="AH19" s="38"/>
      <c r="AI19" s="38"/>
      <c r="AJ19" s="38"/>
    </row>
    <row r="20" spans="1:36" ht="15" customHeight="1">
      <c r="A20" s="15">
        <v>4</v>
      </c>
      <c r="B20" s="298" t="s">
        <v>60</v>
      </c>
      <c r="C20" s="143">
        <f>Vertetie_ienemumi!I9</f>
        <v>57696230.123154499</v>
      </c>
      <c r="D20" s="92">
        <f>Iedzivotaju_skaits_struktura!C8</f>
        <v>74961</v>
      </c>
      <c r="E20" s="92">
        <f>Iedzivotaju_skaits_struktura!D8</f>
        <v>5405</v>
      </c>
      <c r="F20" s="92">
        <f>Iedzivotaju_skaits_struktura!E8</f>
        <v>9218</v>
      </c>
      <c r="G20" s="92">
        <f>Iedzivotaju_skaits_struktura!F8</f>
        <v>15681</v>
      </c>
      <c r="H20" s="92">
        <f>PFI_2024!H21</f>
        <v>68.018142999999995</v>
      </c>
      <c r="I20" s="92">
        <f t="shared" si="3"/>
        <v>769.68330362661254</v>
      </c>
      <c r="J20" s="92">
        <f t="shared" si="4"/>
        <v>129366.70757735999</v>
      </c>
      <c r="K20" s="97">
        <f t="shared" si="5"/>
        <v>445.98978518992402</v>
      </c>
      <c r="L20" s="202">
        <f t="shared" si="6"/>
        <v>34617738.073892698</v>
      </c>
      <c r="M20" s="92">
        <f t="shared" si="7"/>
        <v>-155.12223756449777</v>
      </c>
      <c r="N20" s="92">
        <f t="shared" si="8"/>
        <v>93.073342538698654</v>
      </c>
      <c r="O20" s="194">
        <f t="shared" si="9"/>
        <v>12040591.887451289</v>
      </c>
      <c r="P20" s="211">
        <f t="shared" si="10"/>
        <v>46658329.961343989</v>
      </c>
      <c r="Q20" s="232">
        <f t="shared" si="11"/>
        <v>360.66721365265306</v>
      </c>
      <c r="R20" s="211">
        <f t="shared" si="12"/>
        <v>23078492.049261801</v>
      </c>
      <c r="S20" s="216">
        <f t="shared" si="13"/>
        <v>178.39591407596961</v>
      </c>
      <c r="T20" s="217">
        <f t="shared" si="14"/>
        <v>69736822.010605782</v>
      </c>
      <c r="U20" s="140">
        <f t="shared" si="15"/>
        <v>539.06312772862259</v>
      </c>
      <c r="V20" s="143">
        <f t="shared" si="16"/>
        <v>64921700.237033166</v>
      </c>
      <c r="W20" s="217">
        <f t="shared" si="17"/>
        <v>1877506.3765448816</v>
      </c>
      <c r="X20" s="195">
        <f t="shared" si="18"/>
        <v>14.513056811174943</v>
      </c>
      <c r="Y20" s="236">
        <f t="shared" si="19"/>
        <v>13918098.263996171</v>
      </c>
      <c r="Z20" s="270">
        <f t="shared" si="20"/>
        <v>71614328.387150675</v>
      </c>
      <c r="AA20" s="216">
        <f t="shared" si="21"/>
        <v>553.57618453979762</v>
      </c>
      <c r="AB20" s="195">
        <f t="shared" si="22"/>
        <v>955.35449616668234</v>
      </c>
      <c r="AC20" s="102"/>
      <c r="AD20" s="143">
        <v>67643854.759839922</v>
      </c>
      <c r="AE20" s="52">
        <f t="shared" si="23"/>
        <v>3970473.6273107529</v>
      </c>
      <c r="AF20" s="61">
        <f t="shared" si="24"/>
        <v>5.8696738105883606E-2</v>
      </c>
      <c r="AH20" s="38"/>
      <c r="AI20" s="38"/>
      <c r="AJ20" s="38"/>
    </row>
    <row r="21" spans="1:36" ht="15" customHeight="1">
      <c r="A21" s="15">
        <v>5</v>
      </c>
      <c r="B21" s="298" t="s">
        <v>61</v>
      </c>
      <c r="C21" s="143">
        <f>Vertetie_ienemumi!I10</f>
        <v>19082653.129597466</v>
      </c>
      <c r="D21" s="92">
        <f>Iedzivotaju_skaits_struktura!C9</f>
        <v>29615</v>
      </c>
      <c r="E21" s="92">
        <f>Iedzivotaju_skaits_struktura!D9</f>
        <v>1907</v>
      </c>
      <c r="F21" s="92">
        <f>Iedzivotaju_skaits_struktura!E9</f>
        <v>3516</v>
      </c>
      <c r="G21" s="92">
        <f>Iedzivotaju_skaits_struktura!F9</f>
        <v>6523</v>
      </c>
      <c r="H21" s="92">
        <f>PFI_2024!H22</f>
        <v>17.508914999999998</v>
      </c>
      <c r="I21" s="92">
        <f t="shared" si="3"/>
        <v>644.35769473569019</v>
      </c>
      <c r="J21" s="92">
        <f t="shared" si="4"/>
        <v>50393.173550799991</v>
      </c>
      <c r="K21" s="97">
        <f t="shared" si="5"/>
        <v>378.6753598750982</v>
      </c>
      <c r="L21" s="202">
        <f t="shared" si="6"/>
        <v>11449591.877758479</v>
      </c>
      <c r="M21" s="92">
        <f t="shared" si="7"/>
        <v>-222.43666287932359</v>
      </c>
      <c r="N21" s="92">
        <f t="shared" si="8"/>
        <v>133.46199772759414</v>
      </c>
      <c r="O21" s="194">
        <f t="shared" si="9"/>
        <v>6725573.613923125</v>
      </c>
      <c r="P21" s="211">
        <f t="shared" si="10"/>
        <v>18175165.491681606</v>
      </c>
      <c r="Q21" s="232">
        <f t="shared" si="11"/>
        <v>360.66721365265306</v>
      </c>
      <c r="R21" s="211">
        <f t="shared" si="12"/>
        <v>7633061.2518389868</v>
      </c>
      <c r="S21" s="216">
        <f t="shared" si="13"/>
        <v>151.47014395003927</v>
      </c>
      <c r="T21" s="217">
        <f t="shared" si="14"/>
        <v>25808226.743520591</v>
      </c>
      <c r="U21" s="140">
        <f t="shared" si="15"/>
        <v>512.1373576026923</v>
      </c>
      <c r="V21" s="143">
        <f t="shared" si="16"/>
        <v>28681619.15340703</v>
      </c>
      <c r="W21" s="217">
        <f t="shared" si="17"/>
        <v>829459.52822467813</v>
      </c>
      <c r="X21" s="195">
        <f t="shared" si="18"/>
        <v>16.45975972099718</v>
      </c>
      <c r="Y21" s="236">
        <f t="shared" si="19"/>
        <v>7555033.1421478027</v>
      </c>
      <c r="Z21" s="270">
        <f t="shared" si="20"/>
        <v>26637686.271745268</v>
      </c>
      <c r="AA21" s="216">
        <f t="shared" si="21"/>
        <v>528.59711732368953</v>
      </c>
      <c r="AB21" s="195">
        <f t="shared" si="22"/>
        <v>899.46602302026906</v>
      </c>
      <c r="AC21" s="102"/>
      <c r="AD21" s="143">
        <v>25204662.459943056</v>
      </c>
      <c r="AE21" s="52">
        <f t="shared" si="23"/>
        <v>1433023.8118022121</v>
      </c>
      <c r="AF21" s="61">
        <f t="shared" si="24"/>
        <v>5.6855504971735638E-2</v>
      </c>
      <c r="AH21" s="38"/>
      <c r="AI21" s="38"/>
      <c r="AJ21" s="38"/>
    </row>
    <row r="22" spans="1:36" ht="15" customHeight="1">
      <c r="A22" s="15">
        <v>6</v>
      </c>
      <c r="B22" s="298" t="s">
        <v>56</v>
      </c>
      <c r="C22" s="143">
        <f>Vertetie_ienemumi!I11</f>
        <v>910926123.67830503</v>
      </c>
      <c r="D22" s="92">
        <f>Iedzivotaju_skaits_struktura!C10</f>
        <v>679115</v>
      </c>
      <c r="E22" s="92">
        <f>Iedzivotaju_skaits_struktura!D10</f>
        <v>44411</v>
      </c>
      <c r="F22" s="92">
        <f>Iedzivotaju_skaits_struktura!E10</f>
        <v>74638</v>
      </c>
      <c r="G22" s="92">
        <f>Iedzivotaju_skaits_struktura!F10</f>
        <v>142981</v>
      </c>
      <c r="H22" s="92">
        <f>PFI_2024!H23</f>
        <v>303.76070399999998</v>
      </c>
      <c r="I22" s="92">
        <f t="shared" si="3"/>
        <v>1341.3429591134125</v>
      </c>
      <c r="J22" s="92">
        <f t="shared" si="4"/>
        <v>1132624.2762700801</v>
      </c>
      <c r="K22" s="97">
        <f t="shared" si="5"/>
        <v>804.26152146247125</v>
      </c>
      <c r="L22" s="202">
        <f t="shared" si="6"/>
        <v>546555674.20698297</v>
      </c>
      <c r="M22" s="92">
        <f t="shared" si="7"/>
        <v>203.14949870804946</v>
      </c>
      <c r="N22" s="92">
        <f t="shared" si="8"/>
        <v>-121.88969922482967</v>
      </c>
      <c r="O22" s="194">
        <f t="shared" si="9"/>
        <v>-138055232.36930045</v>
      </c>
      <c r="P22" s="211">
        <f t="shared" si="10"/>
        <v>408500441.83768249</v>
      </c>
      <c r="Q22" s="232">
        <f t="shared" si="11"/>
        <v>360.667213652653</v>
      </c>
      <c r="R22" s="211">
        <f t="shared" si="12"/>
        <v>364370449.47132206</v>
      </c>
      <c r="S22" s="216">
        <f t="shared" si="13"/>
        <v>321.70460858498853</v>
      </c>
      <c r="T22" s="217">
        <f t="shared" si="14"/>
        <v>772870891.30900455</v>
      </c>
      <c r="U22" s="140">
        <f t="shared" si="15"/>
        <v>682.3718222376416</v>
      </c>
      <c r="V22" s="143">
        <f t="shared" si="16"/>
        <v>162611629.83446613</v>
      </c>
      <c r="W22" s="217">
        <f t="shared" si="17"/>
        <v>4702655.2108136546</v>
      </c>
      <c r="X22" s="195">
        <f t="shared" si="18"/>
        <v>4.1519993075729218</v>
      </c>
      <c r="Y22" s="236">
        <f t="shared" si="19"/>
        <v>-133352577.1584868</v>
      </c>
      <c r="Z22" s="270">
        <f t="shared" si="20"/>
        <v>777573546.51981819</v>
      </c>
      <c r="AA22" s="216">
        <f t="shared" si="21"/>
        <v>686.52382154521445</v>
      </c>
      <c r="AB22" s="195">
        <f t="shared" si="22"/>
        <v>1144.9806682517956</v>
      </c>
      <c r="AC22" s="102"/>
      <c r="AD22" s="143">
        <v>709981615.38861966</v>
      </c>
      <c r="AE22" s="52">
        <f t="shared" si="23"/>
        <v>67591931.131198525</v>
      </c>
      <c r="AF22" s="61">
        <f t="shared" si="24"/>
        <v>9.5202368154562622E-2</v>
      </c>
      <c r="AH22" s="38"/>
      <c r="AI22" s="38"/>
      <c r="AJ22" s="38"/>
    </row>
    <row r="23" spans="1:36" ht="15" customHeight="1">
      <c r="A23" s="15">
        <v>7</v>
      </c>
      <c r="B23" s="298" t="s">
        <v>57</v>
      </c>
      <c r="C23" s="143">
        <f>Vertetie_ienemumi!I12</f>
        <v>33254156.369858861</v>
      </c>
      <c r="D23" s="92">
        <f>Iedzivotaju_skaits_struktura!C11</f>
        <v>36732</v>
      </c>
      <c r="E23" s="92">
        <f>Iedzivotaju_skaits_struktura!D11</f>
        <v>2194</v>
      </c>
      <c r="F23" s="92">
        <f>Iedzivotaju_skaits_struktura!E11</f>
        <v>4336</v>
      </c>
      <c r="G23" s="92">
        <f>Iedzivotaju_skaits_struktura!F11</f>
        <v>8548</v>
      </c>
      <c r="H23" s="92">
        <f>PFI_2024!H24</f>
        <v>57.946624</v>
      </c>
      <c r="I23" s="92">
        <f t="shared" si="3"/>
        <v>905.31842453062347</v>
      </c>
      <c r="J23" s="92">
        <f t="shared" si="4"/>
        <v>62414.918868479996</v>
      </c>
      <c r="K23" s="97">
        <f t="shared" si="5"/>
        <v>532.79179037197241</v>
      </c>
      <c r="L23" s="202">
        <f t="shared" si="6"/>
        <v>19952493.821915317</v>
      </c>
      <c r="M23" s="92">
        <f t="shared" si="7"/>
        <v>-68.320232382449376</v>
      </c>
      <c r="N23" s="92">
        <f t="shared" si="8"/>
        <v>40.992139429469624</v>
      </c>
      <c r="O23" s="194">
        <f t="shared" si="9"/>
        <v>2558521.0567357666</v>
      </c>
      <c r="P23" s="211">
        <f t="shared" si="10"/>
        <v>22511014.878651083</v>
      </c>
      <c r="Q23" s="232">
        <f t="shared" si="11"/>
        <v>360.66721365265306</v>
      </c>
      <c r="R23" s="211">
        <f t="shared" si="12"/>
        <v>13301662.547943546</v>
      </c>
      <c r="S23" s="216">
        <f t="shared" si="13"/>
        <v>213.11671614878898</v>
      </c>
      <c r="T23" s="217">
        <f t="shared" si="14"/>
        <v>35812677.42659463</v>
      </c>
      <c r="U23" s="140">
        <f t="shared" si="15"/>
        <v>573.78392980144213</v>
      </c>
      <c r="V23" s="143">
        <f t="shared" si="16"/>
        <v>25904713.16135738</v>
      </c>
      <c r="W23" s="217">
        <f t="shared" si="17"/>
        <v>749152.65566737426</v>
      </c>
      <c r="X23" s="195">
        <f t="shared" si="18"/>
        <v>12.002781854863581</v>
      </c>
      <c r="Y23" s="236">
        <f t="shared" si="19"/>
        <v>3307673.712403141</v>
      </c>
      <c r="Z23" s="270">
        <f t="shared" si="20"/>
        <v>36561830.082262002</v>
      </c>
      <c r="AA23" s="216">
        <f t="shared" si="21"/>
        <v>585.78671165630567</v>
      </c>
      <c r="AB23" s="195">
        <f t="shared" si="22"/>
        <v>995.36725694930851</v>
      </c>
      <c r="AC23" s="102"/>
      <c r="AD23" s="143">
        <v>34175813.738308877</v>
      </c>
      <c r="AE23" s="52">
        <f t="shared" si="23"/>
        <v>2386016.3439531252</v>
      </c>
      <c r="AF23" s="61">
        <f t="shared" si="24"/>
        <v>6.9815933637259908E-2</v>
      </c>
      <c r="AH23" s="38"/>
      <c r="AI23" s="38"/>
      <c r="AJ23" s="38"/>
    </row>
    <row r="24" spans="1:36" ht="15" customHeight="1">
      <c r="A24" s="15">
        <v>8</v>
      </c>
      <c r="B24" s="298" t="s">
        <v>2</v>
      </c>
      <c r="C24" s="143">
        <f>Vertetie_ienemumi!I13</f>
        <v>24484943.002197061</v>
      </c>
      <c r="D24" s="92">
        <f>Iedzivotaju_skaits_struktura!C12</f>
        <v>30546</v>
      </c>
      <c r="E24" s="92">
        <f>Iedzivotaju_skaits_struktura!D12</f>
        <v>1856</v>
      </c>
      <c r="F24" s="92">
        <f>Iedzivotaju_skaits_struktura!E12</f>
        <v>3269</v>
      </c>
      <c r="G24" s="92">
        <f>Iedzivotaju_skaits_struktura!F12</f>
        <v>6894</v>
      </c>
      <c r="H24" s="92">
        <f>PFI_2024!H25</f>
        <v>2272.8083980000001</v>
      </c>
      <c r="I24" s="92">
        <f t="shared" si="3"/>
        <v>801.57608204665291</v>
      </c>
      <c r="J24" s="92">
        <f t="shared" si="4"/>
        <v>54102.208764959993</v>
      </c>
      <c r="K24" s="97">
        <f t="shared" si="5"/>
        <v>452.56826959817317</v>
      </c>
      <c r="L24" s="202">
        <f t="shared" si="6"/>
        <v>14690965.801318236</v>
      </c>
      <c r="M24" s="92">
        <f t="shared" si="7"/>
        <v>-148.54375315624861</v>
      </c>
      <c r="N24" s="92">
        <f t="shared" si="8"/>
        <v>89.126251893749171</v>
      </c>
      <c r="O24" s="194">
        <f t="shared" si="9"/>
        <v>4821927.0863940287</v>
      </c>
      <c r="P24" s="211">
        <f t="shared" si="10"/>
        <v>19512892.887712263</v>
      </c>
      <c r="Q24" s="232">
        <f t="shared" si="11"/>
        <v>360.667213652653</v>
      </c>
      <c r="R24" s="211">
        <f t="shared" si="12"/>
        <v>9793977.200878825</v>
      </c>
      <c r="S24" s="216">
        <f t="shared" si="13"/>
        <v>181.02730783926927</v>
      </c>
      <c r="T24" s="217">
        <f t="shared" si="14"/>
        <v>29306870.088591088</v>
      </c>
      <c r="U24" s="140">
        <f t="shared" si="15"/>
        <v>541.69452149192227</v>
      </c>
      <c r="V24" s="143">
        <f t="shared" si="16"/>
        <v>26794872.267950345</v>
      </c>
      <c r="W24" s="217">
        <f t="shared" si="17"/>
        <v>774895.65673890884</v>
      </c>
      <c r="X24" s="195">
        <f t="shared" si="18"/>
        <v>14.32281000033367</v>
      </c>
      <c r="Y24" s="236">
        <f t="shared" si="19"/>
        <v>5596822.7431329377</v>
      </c>
      <c r="Z24" s="270">
        <f t="shared" si="20"/>
        <v>30081765.745329998</v>
      </c>
      <c r="AA24" s="216">
        <f t="shared" si="21"/>
        <v>556.01733149225595</v>
      </c>
      <c r="AB24" s="195">
        <f t="shared" si="22"/>
        <v>984.80212614843185</v>
      </c>
      <c r="AC24" s="102"/>
      <c r="AD24" s="143">
        <v>28549728.162834853</v>
      </c>
      <c r="AE24" s="52">
        <f t="shared" si="23"/>
        <v>1532037.5824951455</v>
      </c>
      <c r="AF24" s="61">
        <f t="shared" si="24"/>
        <v>5.3662072498802393E-2</v>
      </c>
      <c r="AH24" s="38"/>
      <c r="AI24" s="38"/>
      <c r="AJ24" s="38"/>
    </row>
    <row r="25" spans="1:36" ht="15" customHeight="1">
      <c r="A25" s="15">
        <v>9</v>
      </c>
      <c r="B25" s="297" t="s">
        <v>3</v>
      </c>
      <c r="C25" s="143">
        <f>Vertetie_ienemumi!I14</f>
        <v>9901485.0975252334</v>
      </c>
      <c r="D25" s="92">
        <f>Iedzivotaju_skaits_struktura!C13</f>
        <v>14784</v>
      </c>
      <c r="E25" s="92">
        <f>Iedzivotaju_skaits_struktura!D13</f>
        <v>812</v>
      </c>
      <c r="F25" s="92">
        <f>Iedzivotaju_skaits_struktura!E13</f>
        <v>1579</v>
      </c>
      <c r="G25" s="92">
        <f>Iedzivotaju_skaits_struktura!F13</f>
        <v>3273</v>
      </c>
      <c r="H25" s="92">
        <f>PFI_2024!H26</f>
        <v>1697.7273299999999</v>
      </c>
      <c r="I25" s="92">
        <f t="shared" si="3"/>
        <v>669.74331016810288</v>
      </c>
      <c r="J25" s="92">
        <f t="shared" si="4"/>
        <v>26834.185541600003</v>
      </c>
      <c r="K25" s="97">
        <f t="shared" si="5"/>
        <v>368.9877258311173</v>
      </c>
      <c r="L25" s="202">
        <f t="shared" si="6"/>
        <v>5940891.0585151399</v>
      </c>
      <c r="M25" s="92">
        <f t="shared" si="7"/>
        <v>-232.12429692330448</v>
      </c>
      <c r="N25" s="92">
        <f t="shared" si="8"/>
        <v>139.27457815398267</v>
      </c>
      <c r="O25" s="194">
        <f t="shared" si="9"/>
        <v>3737319.8714120416</v>
      </c>
      <c r="P25" s="211">
        <f t="shared" si="10"/>
        <v>9678210.9299271815</v>
      </c>
      <c r="Q25" s="232">
        <f t="shared" si="11"/>
        <v>360.66721365265306</v>
      </c>
      <c r="R25" s="211">
        <f t="shared" si="12"/>
        <v>3960594.0390100935</v>
      </c>
      <c r="S25" s="216">
        <f t="shared" si="13"/>
        <v>147.59509033244692</v>
      </c>
      <c r="T25" s="217">
        <f t="shared" si="14"/>
        <v>13638804.968937274</v>
      </c>
      <c r="U25" s="140">
        <f t="shared" si="15"/>
        <v>508.26230398509989</v>
      </c>
      <c r="V25" s="143">
        <f t="shared" si="16"/>
        <v>15532819.87653207</v>
      </c>
      <c r="W25" s="217">
        <f t="shared" si="17"/>
        <v>449202.1659543147</v>
      </c>
      <c r="X25" s="195">
        <f t="shared" si="18"/>
        <v>16.739921741166093</v>
      </c>
      <c r="Y25" s="236">
        <f t="shared" si="19"/>
        <v>4186522.0373663562</v>
      </c>
      <c r="Z25" s="270">
        <f t="shared" si="20"/>
        <v>14088007.13489159</v>
      </c>
      <c r="AA25" s="216">
        <f t="shared" si="21"/>
        <v>525.00222572626603</v>
      </c>
      <c r="AB25" s="195">
        <f t="shared" si="22"/>
        <v>952.92256053108702</v>
      </c>
      <c r="AC25" s="102"/>
      <c r="AD25" s="143">
        <v>13597620.948379554</v>
      </c>
      <c r="AE25" s="52">
        <f t="shared" si="23"/>
        <v>490386.18651203625</v>
      </c>
      <c r="AF25" s="61">
        <f t="shared" si="24"/>
        <v>3.6064116537273927E-2</v>
      </c>
      <c r="AH25" s="38"/>
      <c r="AI25" s="38"/>
      <c r="AJ25" s="38"/>
    </row>
    <row r="26" spans="1:36" ht="15" customHeight="1">
      <c r="A26" s="15">
        <v>10</v>
      </c>
      <c r="B26" s="298" t="s">
        <v>80</v>
      </c>
      <c r="C26" s="143">
        <f>Vertetie_ienemumi!I15</f>
        <v>14052430.638930831</v>
      </c>
      <c r="D26" s="92">
        <f>Iedzivotaju_skaits_struktura!C14</f>
        <v>27097</v>
      </c>
      <c r="E26" s="92">
        <f>Iedzivotaju_skaits_struktura!D14</f>
        <v>1110</v>
      </c>
      <c r="F26" s="92">
        <f>Iedzivotaju_skaits_struktura!E14</f>
        <v>2274</v>
      </c>
      <c r="G26" s="92">
        <f>Iedzivotaju_skaits_struktura!F14</f>
        <v>6285</v>
      </c>
      <c r="H26" s="92">
        <f>PFI_2024!H27</f>
        <v>2523.0859660000001</v>
      </c>
      <c r="I26" s="94">
        <f t="shared" si="3"/>
        <v>518.59728526887966</v>
      </c>
      <c r="J26" s="94">
        <f>D26+($E$6*E26)+($E$7*F26)+($E$8*G26)+($E$9*H26)</f>
        <v>45593.630668320002</v>
      </c>
      <c r="K26" s="318">
        <f t="shared" si="5"/>
        <v>308.21038888431701</v>
      </c>
      <c r="L26" s="202">
        <f t="shared" si="6"/>
        <v>8431458.383358499</v>
      </c>
      <c r="M26" s="92">
        <f t="shared" si="7"/>
        <v>-292.90163387010477</v>
      </c>
      <c r="N26" s="92">
        <f t="shared" si="8"/>
        <v>175.74098032206285</v>
      </c>
      <c r="O26" s="194">
        <f t="shared" si="9"/>
        <v>8012669.3500926271</v>
      </c>
      <c r="P26" s="211">
        <f t="shared" si="10"/>
        <v>16444127.733451126</v>
      </c>
      <c r="Q26" s="232">
        <f t="shared" si="11"/>
        <v>360.66721365265306</v>
      </c>
      <c r="R26" s="211">
        <f t="shared" si="12"/>
        <v>5620972.255572333</v>
      </c>
      <c r="S26" s="216">
        <f t="shared" si="13"/>
        <v>123.28415555372682</v>
      </c>
      <c r="T26" s="217">
        <f t="shared" si="14"/>
        <v>22065099.989023458</v>
      </c>
      <c r="U26" s="140">
        <f t="shared" si="15"/>
        <v>483.95136920637987</v>
      </c>
      <c r="V26" s="143">
        <f t="shared" si="16"/>
        <v>29162680.380363356</v>
      </c>
      <c r="W26" s="217">
        <f t="shared" si="17"/>
        <v>843371.60258227179</v>
      </c>
      <c r="X26" s="195">
        <f t="shared" si="18"/>
        <v>18.497574995015146</v>
      </c>
      <c r="Y26" s="236">
        <f t="shared" si="19"/>
        <v>8856040.9526748993</v>
      </c>
      <c r="Z26" s="270">
        <f t="shared" si="20"/>
        <v>22908471.59160573</v>
      </c>
      <c r="AA26" s="216">
        <f t="shared" si="21"/>
        <v>502.44894420139502</v>
      </c>
      <c r="AB26" s="195">
        <f t="shared" si="22"/>
        <v>845.42464448484077</v>
      </c>
      <c r="AC26" s="102"/>
      <c r="AD26" s="143">
        <v>22650424.591287419</v>
      </c>
      <c r="AE26" s="52">
        <f t="shared" si="23"/>
        <v>258047.00031831115</v>
      </c>
      <c r="AF26" s="61">
        <f t="shared" si="24"/>
        <v>1.1392589983393542E-2</v>
      </c>
      <c r="AH26" s="38"/>
      <c r="AI26" s="38"/>
      <c r="AJ26" s="38"/>
    </row>
    <row r="27" spans="1:36" ht="15" customHeight="1">
      <c r="A27" s="15">
        <v>11</v>
      </c>
      <c r="B27" s="299" t="s">
        <v>4</v>
      </c>
      <c r="C27" s="143">
        <f>Vertetie_ienemumi!I16</f>
        <v>37415624.61060898</v>
      </c>
      <c r="D27" s="92">
        <f>Iedzivotaju_skaits_struktura!C15</f>
        <v>23988</v>
      </c>
      <c r="E27" s="92">
        <f>Iedzivotaju_skaits_struktura!D15</f>
        <v>2120</v>
      </c>
      <c r="F27" s="92">
        <f>Iedzivotaju_skaits_struktura!E15</f>
        <v>3685</v>
      </c>
      <c r="G27" s="92">
        <f>Iedzivotaju_skaits_struktura!F15</f>
        <v>3745</v>
      </c>
      <c r="H27" s="92">
        <f>PFI_2024!H28</f>
        <v>243.12992</v>
      </c>
      <c r="I27" s="94">
        <f t="shared" si="3"/>
        <v>1559.764240895822</v>
      </c>
      <c r="J27" s="94">
        <f t="shared" ref="J27:J59" si="25">D27+($E$6*E27)+($E$7*F27)+($E$8*G27)+($E$9*H27)</f>
        <v>44102.757478399995</v>
      </c>
      <c r="K27" s="318">
        <f t="shared" si="5"/>
        <v>848.37381492379154</v>
      </c>
      <c r="L27" s="202">
        <f t="shared" si="6"/>
        <v>22449374.766365387</v>
      </c>
      <c r="M27" s="92">
        <f t="shared" si="7"/>
        <v>247.26179216936976</v>
      </c>
      <c r="N27" s="92">
        <f t="shared" si="8"/>
        <v>-148.35707530162185</v>
      </c>
      <c r="O27" s="194">
        <f t="shared" si="9"/>
        <v>-6542956.1122321542</v>
      </c>
      <c r="P27" s="211">
        <f t="shared" si="10"/>
        <v>15906418.654133232</v>
      </c>
      <c r="Q27" s="232">
        <f t="shared" si="11"/>
        <v>360.667213652653</v>
      </c>
      <c r="R27" s="211">
        <f t="shared" si="12"/>
        <v>14966249.844243594</v>
      </c>
      <c r="S27" s="216">
        <f t="shared" si="13"/>
        <v>339.34952596951666</v>
      </c>
      <c r="T27" s="217">
        <f t="shared" si="14"/>
        <v>30872668.498376824</v>
      </c>
      <c r="U27" s="140">
        <f t="shared" si="15"/>
        <v>700.01673962216967</v>
      </c>
      <c r="V27" s="143">
        <f t="shared" si="16"/>
        <v>4386388.8011097396</v>
      </c>
      <c r="W27" s="217">
        <f t="shared" si="17"/>
        <v>126852.39163516005</v>
      </c>
      <c r="X27" s="195">
        <f t="shared" si="18"/>
        <v>2.8762916173050623</v>
      </c>
      <c r="Y27" s="236">
        <f t="shared" si="19"/>
        <v>-6416103.7205969943</v>
      </c>
      <c r="Z27" s="270">
        <f t="shared" si="20"/>
        <v>30999520.890011985</v>
      </c>
      <c r="AA27" s="216">
        <f t="shared" si="21"/>
        <v>702.89303123947468</v>
      </c>
      <c r="AB27" s="195">
        <f t="shared" si="22"/>
        <v>1292.2928501755871</v>
      </c>
      <c r="AC27" s="102"/>
      <c r="AD27" s="143">
        <v>26756859.676144611</v>
      </c>
      <c r="AE27" s="52">
        <f t="shared" si="23"/>
        <v>4242661.2138673738</v>
      </c>
      <c r="AF27" s="61">
        <f t="shared" si="24"/>
        <v>0.15856349606116016</v>
      </c>
      <c r="AH27" s="38"/>
      <c r="AI27" s="38"/>
      <c r="AJ27" s="38"/>
    </row>
    <row r="28" spans="1:36" ht="15" customHeight="1">
      <c r="A28" s="15">
        <v>12</v>
      </c>
      <c r="B28" s="299" t="s">
        <v>5</v>
      </c>
      <c r="C28" s="143">
        <f>Vertetie_ienemumi!I17</f>
        <v>12055602.588721698</v>
      </c>
      <c r="D28" s="92">
        <f>Iedzivotaju_skaits_struktura!C16</f>
        <v>19434</v>
      </c>
      <c r="E28" s="92">
        <f>Iedzivotaju_skaits_struktura!D16</f>
        <v>1045</v>
      </c>
      <c r="F28" s="92">
        <f>Iedzivotaju_skaits_struktura!E16</f>
        <v>1982</v>
      </c>
      <c r="G28" s="92">
        <f>Iedzivotaju_skaits_struktura!F16</f>
        <v>4324</v>
      </c>
      <c r="H28" s="92">
        <f>PFI_2024!H29</f>
        <v>2386.857133</v>
      </c>
      <c r="I28" s="94">
        <f t="shared" si="3"/>
        <v>620.3356276999948</v>
      </c>
      <c r="J28" s="94">
        <f t="shared" si="25"/>
        <v>35168.402842159994</v>
      </c>
      <c r="K28" s="318">
        <f t="shared" si="5"/>
        <v>342.79641992355147</v>
      </c>
      <c r="L28" s="202">
        <f t="shared" si="6"/>
        <v>7233361.5532330191</v>
      </c>
      <c r="M28" s="92">
        <f t="shared" si="7"/>
        <v>-258.31560283087032</v>
      </c>
      <c r="N28" s="92">
        <f t="shared" si="8"/>
        <v>154.98936169852217</v>
      </c>
      <c r="O28" s="194">
        <f t="shared" si="9"/>
        <v>5450728.3084628703</v>
      </c>
      <c r="P28" s="211">
        <f t="shared" si="10"/>
        <v>12684089.861695889</v>
      </c>
      <c r="Q28" s="232">
        <f t="shared" si="11"/>
        <v>360.66721365265306</v>
      </c>
      <c r="R28" s="211">
        <f t="shared" si="12"/>
        <v>4822241.0354886791</v>
      </c>
      <c r="S28" s="216">
        <f t="shared" si="13"/>
        <v>137.11856796942058</v>
      </c>
      <c r="T28" s="217">
        <f t="shared" si="14"/>
        <v>17506330.897184569</v>
      </c>
      <c r="U28" s="140">
        <f t="shared" si="15"/>
        <v>497.78578162207367</v>
      </c>
      <c r="V28" s="143">
        <f t="shared" si="16"/>
        <v>21278141.860176034</v>
      </c>
      <c r="W28" s="217">
        <f t="shared" si="17"/>
        <v>615354.2941365937</v>
      </c>
      <c r="X28" s="195">
        <f t="shared" si="18"/>
        <v>17.497362530177373</v>
      </c>
      <c r="Y28" s="236">
        <f t="shared" si="19"/>
        <v>6066082.6025994644</v>
      </c>
      <c r="Z28" s="270">
        <f t="shared" si="20"/>
        <v>18121685.191321164</v>
      </c>
      <c r="AA28" s="216">
        <f t="shared" si="21"/>
        <v>515.28314415225111</v>
      </c>
      <c r="AB28" s="195">
        <f t="shared" si="22"/>
        <v>932.47325261506455</v>
      </c>
      <c r="AC28" s="102"/>
      <c r="AD28" s="143">
        <v>17419180.998574384</v>
      </c>
      <c r="AE28" s="52">
        <f t="shared" si="23"/>
        <v>702504.19274678081</v>
      </c>
      <c r="AF28" s="61">
        <f t="shared" si="24"/>
        <v>4.0329346873671845E-2</v>
      </c>
      <c r="AH28" s="38"/>
      <c r="AI28" s="38"/>
      <c r="AJ28" s="38"/>
    </row>
    <row r="29" spans="1:36" ht="15" customHeight="1">
      <c r="A29" s="15">
        <v>13</v>
      </c>
      <c r="B29" s="298" t="s">
        <v>6</v>
      </c>
      <c r="C29" s="143">
        <f>Vertetie_ienemumi!I18</f>
        <v>37480182.608262114</v>
      </c>
      <c r="D29" s="92">
        <f>Iedzivotaju_skaits_struktura!C17</f>
        <v>43810</v>
      </c>
      <c r="E29" s="92">
        <f>Iedzivotaju_skaits_struktura!D17</f>
        <v>2940</v>
      </c>
      <c r="F29" s="92">
        <f>Iedzivotaju_skaits_struktura!E17</f>
        <v>5293</v>
      </c>
      <c r="G29" s="92">
        <f>Iedzivotaju_skaits_struktura!F17</f>
        <v>8783</v>
      </c>
      <c r="H29" s="92">
        <f>PFI_2024!H30</f>
        <v>2173.2146710000002</v>
      </c>
      <c r="I29" s="94">
        <f t="shared" si="3"/>
        <v>855.51660826893669</v>
      </c>
      <c r="J29" s="94">
        <f t="shared" si="25"/>
        <v>77747.486299919998</v>
      </c>
      <c r="K29" s="318">
        <f t="shared" si="5"/>
        <v>482.07581224784474</v>
      </c>
      <c r="L29" s="202">
        <f t="shared" si="6"/>
        <v>22488109.564957269</v>
      </c>
      <c r="M29" s="92">
        <f t="shared" si="7"/>
        <v>-119.03621050657705</v>
      </c>
      <c r="N29" s="92">
        <f t="shared" si="8"/>
        <v>71.42172630394623</v>
      </c>
      <c r="O29" s="194">
        <f t="shared" si="9"/>
        <v>5552859.6873326954</v>
      </c>
      <c r="P29" s="211">
        <f t="shared" si="10"/>
        <v>28040969.252289966</v>
      </c>
      <c r="Q29" s="232">
        <f t="shared" si="11"/>
        <v>360.66721365265312</v>
      </c>
      <c r="R29" s="211">
        <f t="shared" si="12"/>
        <v>14992073.043304846</v>
      </c>
      <c r="S29" s="216">
        <f t="shared" si="13"/>
        <v>192.83032489913791</v>
      </c>
      <c r="T29" s="217">
        <f t="shared" si="14"/>
        <v>43033042.295594811</v>
      </c>
      <c r="U29" s="140">
        <f t="shared" si="15"/>
        <v>553.49753855179097</v>
      </c>
      <c r="V29" s="143">
        <f t="shared" si="16"/>
        <v>36211387.961410575</v>
      </c>
      <c r="W29" s="217">
        <f t="shared" si="17"/>
        <v>1047217.056128594</v>
      </c>
      <c r="X29" s="195">
        <f t="shared" si="18"/>
        <v>13.469465136002366</v>
      </c>
      <c r="Y29" s="236">
        <f t="shared" si="19"/>
        <v>6600076.7434612894</v>
      </c>
      <c r="Z29" s="270">
        <f t="shared" si="20"/>
        <v>44080259.351723403</v>
      </c>
      <c r="AA29" s="216">
        <f t="shared" si="21"/>
        <v>566.96700368779329</v>
      </c>
      <c r="AB29" s="195">
        <f t="shared" si="22"/>
        <v>1006.1688964100298</v>
      </c>
      <c r="AC29" s="102"/>
      <c r="AD29" s="143">
        <v>41300140.693867311</v>
      </c>
      <c r="AE29" s="52">
        <f t="shared" si="23"/>
        <v>2780118.6578560919</v>
      </c>
      <c r="AF29" s="61">
        <f t="shared" si="24"/>
        <v>6.7314992422505604E-2</v>
      </c>
      <c r="AH29" s="38"/>
      <c r="AI29" s="38"/>
      <c r="AJ29" s="38"/>
    </row>
    <row r="30" spans="1:36" ht="15" customHeight="1">
      <c r="A30" s="15">
        <v>14</v>
      </c>
      <c r="B30" s="298" t="s">
        <v>7</v>
      </c>
      <c r="C30" s="143">
        <f>Vertetie_ienemumi!I19</f>
        <v>37619377.681728132</v>
      </c>
      <c r="D30" s="92">
        <f>Iedzivotaju_skaits_struktura!C18</f>
        <v>44834</v>
      </c>
      <c r="E30" s="92">
        <f>Iedzivotaju_skaits_struktura!D18</f>
        <v>3079</v>
      </c>
      <c r="F30" s="92">
        <f>Iedzivotaju_skaits_struktura!E18</f>
        <v>5260</v>
      </c>
      <c r="G30" s="92">
        <f>Iedzivotaju_skaits_struktura!F18</f>
        <v>9396</v>
      </c>
      <c r="H30" s="92">
        <f>PFI_2024!H31</f>
        <v>2666.501706</v>
      </c>
      <c r="I30" s="94">
        <f t="shared" si="3"/>
        <v>839.08144893893325</v>
      </c>
      <c r="J30" s="94">
        <f t="shared" si="25"/>
        <v>80192.58259311998</v>
      </c>
      <c r="K30" s="318">
        <f t="shared" si="5"/>
        <v>469.11293370611111</v>
      </c>
      <c r="L30" s="202">
        <f t="shared" si="6"/>
        <v>22571626.609036878</v>
      </c>
      <c r="M30" s="92">
        <f t="shared" si="7"/>
        <v>-131.99908904831068</v>
      </c>
      <c r="N30" s="92">
        <f t="shared" si="8"/>
        <v>79.199453428986402</v>
      </c>
      <c r="O30" s="194">
        <f t="shared" si="9"/>
        <v>6351208.7104339516</v>
      </c>
      <c r="P30" s="211">
        <f t="shared" si="10"/>
        <v>28922835.31947083</v>
      </c>
      <c r="Q30" s="232">
        <f t="shared" si="11"/>
        <v>360.66721365265306</v>
      </c>
      <c r="R30" s="211">
        <f t="shared" si="12"/>
        <v>15047751.072691254</v>
      </c>
      <c r="S30" s="216">
        <f t="shared" si="13"/>
        <v>187.64517348244445</v>
      </c>
      <c r="T30" s="217">
        <f t="shared" si="14"/>
        <v>43970586.392162085</v>
      </c>
      <c r="U30" s="140">
        <f t="shared" si="15"/>
        <v>548.31238713509754</v>
      </c>
      <c r="V30" s="143">
        <f t="shared" si="16"/>
        <v>38389733.873706013</v>
      </c>
      <c r="W30" s="217">
        <f t="shared" si="17"/>
        <v>1110213.8403428528</v>
      </c>
      <c r="X30" s="195">
        <f t="shared" si="18"/>
        <v>13.844345754218198</v>
      </c>
      <c r="Y30" s="236">
        <f t="shared" si="19"/>
        <v>7461422.5507768039</v>
      </c>
      <c r="Z30" s="270">
        <f t="shared" si="20"/>
        <v>45080800.232504934</v>
      </c>
      <c r="AA30" s="216">
        <f t="shared" si="21"/>
        <v>562.15673288931566</v>
      </c>
      <c r="AB30" s="195">
        <f t="shared" si="22"/>
        <v>1005.5047560446299</v>
      </c>
      <c r="AC30" s="102"/>
      <c r="AD30" s="143">
        <v>42292909.523865052</v>
      </c>
      <c r="AE30" s="52">
        <f t="shared" si="23"/>
        <v>2787890.7086398825</v>
      </c>
      <c r="AF30" s="61">
        <f t="shared" si="24"/>
        <v>6.5918631279475504E-2</v>
      </c>
      <c r="AH30" s="38"/>
      <c r="AI30" s="38"/>
      <c r="AJ30" s="38"/>
    </row>
    <row r="31" spans="1:36" ht="15" customHeight="1">
      <c r="A31" s="15">
        <v>15</v>
      </c>
      <c r="B31" s="298" t="s">
        <v>81</v>
      </c>
      <c r="C31" s="143">
        <f>Vertetie_ienemumi!I20</f>
        <v>26852017.234111309</v>
      </c>
      <c r="D31" s="92">
        <f>Iedzivotaju_skaits_struktura!C19</f>
        <v>34845</v>
      </c>
      <c r="E31" s="92">
        <f>Iedzivotaju_skaits_struktura!D19</f>
        <v>2174</v>
      </c>
      <c r="F31" s="92">
        <f>Iedzivotaju_skaits_struktura!E19</f>
        <v>4035</v>
      </c>
      <c r="G31" s="92">
        <f>Iedzivotaju_skaits_struktura!F19</f>
        <v>7830</v>
      </c>
      <c r="H31" s="92">
        <f>PFI_2024!H32</f>
        <v>3590.4729830000001</v>
      </c>
      <c r="I31" s="94">
        <f t="shared" si="3"/>
        <v>770.61320803878061</v>
      </c>
      <c r="J31" s="94">
        <f t="shared" si="25"/>
        <v>64337.978934159997</v>
      </c>
      <c r="K31" s="318">
        <f t="shared" si="5"/>
        <v>417.35873086082188</v>
      </c>
      <c r="L31" s="202">
        <f t="shared" si="6"/>
        <v>16111210.340466784</v>
      </c>
      <c r="M31" s="92">
        <f t="shared" si="7"/>
        <v>-183.75329189359991</v>
      </c>
      <c r="N31" s="92">
        <f t="shared" si="8"/>
        <v>110.25197513615994</v>
      </c>
      <c r="O31" s="194">
        <f t="shared" si="9"/>
        <v>7093389.2537597902</v>
      </c>
      <c r="P31" s="211">
        <f t="shared" si="10"/>
        <v>23204599.594226576</v>
      </c>
      <c r="Q31" s="232">
        <f t="shared" si="11"/>
        <v>360.66721365265306</v>
      </c>
      <c r="R31" s="211">
        <f t="shared" si="12"/>
        <v>10740806.893644525</v>
      </c>
      <c r="S31" s="216">
        <f t="shared" si="13"/>
        <v>166.94349234432877</v>
      </c>
      <c r="T31" s="217">
        <f t="shared" si="14"/>
        <v>33945406.487871103</v>
      </c>
      <c r="U31" s="140">
        <f t="shared" si="15"/>
        <v>527.61070599698189</v>
      </c>
      <c r="V31" s="143">
        <f t="shared" si="16"/>
        <v>34129590.539639249</v>
      </c>
      <c r="W31" s="217">
        <f t="shared" si="17"/>
        <v>987012.41084389167</v>
      </c>
      <c r="X31" s="195">
        <f t="shared" si="18"/>
        <v>15.341054027418965</v>
      </c>
      <c r="Y31" s="236">
        <f t="shared" si="19"/>
        <v>8080401.6646036822</v>
      </c>
      <c r="Z31" s="270">
        <f t="shared" si="20"/>
        <v>34932418.898714989</v>
      </c>
      <c r="AA31" s="216">
        <f t="shared" si="21"/>
        <v>542.95176002440076</v>
      </c>
      <c r="AB31" s="195">
        <f t="shared" si="22"/>
        <v>1002.5087931902709</v>
      </c>
      <c r="AC31" s="102"/>
      <c r="AD31" s="143">
        <v>33157336.970276494</v>
      </c>
      <c r="AE31" s="52">
        <f t="shared" si="23"/>
        <v>1775081.9284384958</v>
      </c>
      <c r="AF31" s="61">
        <f t="shared" si="24"/>
        <v>5.3535117432070845E-2</v>
      </c>
      <c r="AH31" s="38"/>
      <c r="AI31" s="38"/>
      <c r="AJ31" s="38"/>
    </row>
    <row r="32" spans="1:36" ht="15" customHeight="1">
      <c r="A32" s="15">
        <v>16</v>
      </c>
      <c r="B32" s="298" t="s">
        <v>8</v>
      </c>
      <c r="C32" s="143">
        <f>Vertetie_ienemumi!I21</f>
        <v>26615905.220541552</v>
      </c>
      <c r="D32" s="92">
        <f>Iedzivotaju_skaits_struktura!C20</f>
        <v>29800</v>
      </c>
      <c r="E32" s="92">
        <f>Iedzivotaju_skaits_struktura!D20</f>
        <v>1930</v>
      </c>
      <c r="F32" s="92">
        <f>Iedzivotaju_skaits_struktura!E20</f>
        <v>3380</v>
      </c>
      <c r="G32" s="92">
        <f>Iedzivotaju_skaits_struktura!F20</f>
        <v>6473</v>
      </c>
      <c r="H32" s="92">
        <f>PFI_2024!H33</f>
        <v>1628.147467</v>
      </c>
      <c r="I32" s="94">
        <f t="shared" si="3"/>
        <v>893.15118189736745</v>
      </c>
      <c r="J32" s="94">
        <f t="shared" si="25"/>
        <v>52599.804149839998</v>
      </c>
      <c r="K32" s="318">
        <f t="shared" si="5"/>
        <v>506.00768673437187</v>
      </c>
      <c r="L32" s="202">
        <f t="shared" si="6"/>
        <v>15969543.13232493</v>
      </c>
      <c r="M32" s="92">
        <f t="shared" si="7"/>
        <v>-95.104336020049914</v>
      </c>
      <c r="N32" s="92">
        <f t="shared" si="8"/>
        <v>57.062601612029944</v>
      </c>
      <c r="O32" s="194">
        <f t="shared" si="9"/>
        <v>3001481.6690731193</v>
      </c>
      <c r="P32" s="211">
        <f t="shared" si="10"/>
        <v>18971024.80139805</v>
      </c>
      <c r="Q32" s="232">
        <f t="shared" si="11"/>
        <v>360.66721365265306</v>
      </c>
      <c r="R32" s="211">
        <f t="shared" si="12"/>
        <v>10646362.088216621</v>
      </c>
      <c r="S32" s="216">
        <f t="shared" si="13"/>
        <v>202.40307469374878</v>
      </c>
      <c r="T32" s="217">
        <f t="shared" si="14"/>
        <v>29617386.889614671</v>
      </c>
      <c r="U32" s="140">
        <f t="shared" si="15"/>
        <v>563.07028834640187</v>
      </c>
      <c r="V32" s="143">
        <f t="shared" si="16"/>
        <v>23239882.58597542</v>
      </c>
      <c r="W32" s="217">
        <f t="shared" si="17"/>
        <v>672086.95376147423</v>
      </c>
      <c r="X32" s="195">
        <f t="shared" si="18"/>
        <v>12.777366087655265</v>
      </c>
      <c r="Y32" s="236">
        <f t="shared" si="19"/>
        <v>3673568.6228345935</v>
      </c>
      <c r="Z32" s="270">
        <f t="shared" si="20"/>
        <v>30289473.843376145</v>
      </c>
      <c r="AA32" s="216">
        <f t="shared" si="21"/>
        <v>575.84765443405706</v>
      </c>
      <c r="AB32" s="195">
        <f t="shared" si="22"/>
        <v>1016.4252967575887</v>
      </c>
      <c r="AC32" s="102"/>
      <c r="AD32" s="143">
        <v>28748486.75138795</v>
      </c>
      <c r="AE32" s="52">
        <f t="shared" si="23"/>
        <v>1540987.0919881947</v>
      </c>
      <c r="AF32" s="61">
        <f t="shared" si="24"/>
        <v>5.3602372372305807E-2</v>
      </c>
      <c r="AH32" s="38"/>
      <c r="AI32" s="38"/>
      <c r="AJ32" s="38"/>
    </row>
    <row r="33" spans="1:36" ht="15" customHeight="1">
      <c r="A33" s="15">
        <v>17</v>
      </c>
      <c r="B33" s="298" t="s">
        <v>9</v>
      </c>
      <c r="C33" s="143">
        <f>Vertetie_ienemumi!I22</f>
        <v>14840350.425737849</v>
      </c>
      <c r="D33" s="92">
        <f>Iedzivotaju_skaits_struktura!C21</f>
        <v>20323</v>
      </c>
      <c r="E33" s="92">
        <f>Iedzivotaju_skaits_struktura!D21</f>
        <v>1253</v>
      </c>
      <c r="F33" s="92">
        <f>Iedzivotaju_skaits_struktura!E21</f>
        <v>2206</v>
      </c>
      <c r="G33" s="92">
        <f>Iedzivotaju_skaits_struktura!F21</f>
        <v>4308</v>
      </c>
      <c r="H33" s="92">
        <f>PFI_2024!H34</f>
        <v>1871.866898</v>
      </c>
      <c r="I33" s="94">
        <f t="shared" si="3"/>
        <v>730.22439727096628</v>
      </c>
      <c r="J33" s="94">
        <f t="shared" si="25"/>
        <v>36479.737684959997</v>
      </c>
      <c r="K33" s="318">
        <f t="shared" si="5"/>
        <v>406.8107768180659</v>
      </c>
      <c r="L33" s="202">
        <f t="shared" si="6"/>
        <v>8904210.2554427087</v>
      </c>
      <c r="M33" s="92">
        <f t="shared" si="7"/>
        <v>-194.30124593635588</v>
      </c>
      <c r="N33" s="92">
        <f t="shared" si="8"/>
        <v>116.58074756181352</v>
      </c>
      <c r="O33" s="194">
        <f t="shared" si="9"/>
        <v>4252835.0901714973</v>
      </c>
      <c r="P33" s="211">
        <f t="shared" si="10"/>
        <v>13157045.345614206</v>
      </c>
      <c r="Q33" s="232">
        <f t="shared" si="11"/>
        <v>360.66721365265306</v>
      </c>
      <c r="R33" s="211">
        <f t="shared" si="12"/>
        <v>5936140.1702951398</v>
      </c>
      <c r="S33" s="216">
        <f t="shared" si="13"/>
        <v>162.72431072722637</v>
      </c>
      <c r="T33" s="217">
        <f t="shared" si="14"/>
        <v>19093185.515909344</v>
      </c>
      <c r="U33" s="140">
        <f t="shared" si="15"/>
        <v>523.39152437987934</v>
      </c>
      <c r="V33" s="143">
        <f t="shared" si="16"/>
        <v>19736319.405157305</v>
      </c>
      <c r="W33" s="217">
        <f t="shared" si="17"/>
        <v>570765.48207177222</v>
      </c>
      <c r="X33" s="195">
        <f t="shared" si="18"/>
        <v>15.64609611507951</v>
      </c>
      <c r="Y33" s="236">
        <f t="shared" si="19"/>
        <v>4823600.5722432695</v>
      </c>
      <c r="Z33" s="270">
        <f t="shared" si="20"/>
        <v>19663950.997981116</v>
      </c>
      <c r="AA33" s="216">
        <f t="shared" si="21"/>
        <v>539.0376204949589</v>
      </c>
      <c r="AB33" s="195">
        <f t="shared" si="22"/>
        <v>967.57127382675378</v>
      </c>
      <c r="AC33" s="102"/>
      <c r="AD33" s="143">
        <v>18723424.146824297</v>
      </c>
      <c r="AE33" s="52">
        <f t="shared" si="23"/>
        <v>940526.85115681961</v>
      </c>
      <c r="AF33" s="61">
        <f t="shared" si="24"/>
        <v>5.0232630729371452E-2</v>
      </c>
      <c r="AH33" s="38"/>
      <c r="AI33" s="38"/>
      <c r="AJ33" s="38"/>
    </row>
    <row r="34" spans="1:36" ht="15" customHeight="1">
      <c r="A34" s="15">
        <v>18</v>
      </c>
      <c r="B34" s="298" t="s">
        <v>11</v>
      </c>
      <c r="C34" s="143">
        <f>Vertetie_ienemumi!I23</f>
        <v>32713974.63613762</v>
      </c>
      <c r="D34" s="92">
        <f>Iedzivotaju_skaits_struktura!C22</f>
        <v>34069</v>
      </c>
      <c r="E34" s="92">
        <f>Iedzivotaju_skaits_struktura!D22</f>
        <v>2593</v>
      </c>
      <c r="F34" s="92">
        <f>Iedzivotaju_skaits_struktura!E22</f>
        <v>4050</v>
      </c>
      <c r="G34" s="92">
        <f>Iedzivotaju_skaits_struktura!F22</f>
        <v>6345</v>
      </c>
      <c r="H34" s="92">
        <f>PFI_2024!H35</f>
        <v>1602.81501</v>
      </c>
      <c r="I34" s="94">
        <f t="shared" si="3"/>
        <v>960.22702856372712</v>
      </c>
      <c r="J34" s="94">
        <f t="shared" si="25"/>
        <v>60471.198815200005</v>
      </c>
      <c r="K34" s="318">
        <f t="shared" si="5"/>
        <v>540.98439053790764</v>
      </c>
      <c r="L34" s="202">
        <f t="shared" si="6"/>
        <v>19628384.78168257</v>
      </c>
      <c r="M34" s="92">
        <f t="shared" si="7"/>
        <v>-60.127632216514144</v>
      </c>
      <c r="N34" s="92">
        <f t="shared" si="8"/>
        <v>36.076579329908483</v>
      </c>
      <c r="O34" s="194">
        <f t="shared" si="9"/>
        <v>2181594.0012312308</v>
      </c>
      <c r="P34" s="211">
        <f t="shared" si="10"/>
        <v>21809978.7829138</v>
      </c>
      <c r="Q34" s="232">
        <f t="shared" si="11"/>
        <v>360.66721365265306</v>
      </c>
      <c r="R34" s="211">
        <f t="shared" si="12"/>
        <v>13085589.854455048</v>
      </c>
      <c r="S34" s="216">
        <f t="shared" si="13"/>
        <v>216.39375621516308</v>
      </c>
      <c r="T34" s="217">
        <f t="shared" si="14"/>
        <v>34895568.63736885</v>
      </c>
      <c r="U34" s="140">
        <f t="shared" si="15"/>
        <v>577.0609698678162</v>
      </c>
      <c r="V34" s="143">
        <f t="shared" si="16"/>
        <v>24602574.451155566</v>
      </c>
      <c r="W34" s="217">
        <f t="shared" si="17"/>
        <v>711495.38972049044</v>
      </c>
      <c r="X34" s="195">
        <f t="shared" si="18"/>
        <v>11.765855542153554</v>
      </c>
      <c r="Y34" s="236">
        <f t="shared" si="19"/>
        <v>2893089.390951721</v>
      </c>
      <c r="Z34" s="270">
        <f t="shared" si="20"/>
        <v>35607064.027089342</v>
      </c>
      <c r="AA34" s="216">
        <f t="shared" si="21"/>
        <v>588.82682540996973</v>
      </c>
      <c r="AB34" s="195">
        <f t="shared" si="22"/>
        <v>1045.1455583401139</v>
      </c>
      <c r="AC34" s="102"/>
      <c r="AD34" s="143">
        <v>32760083.130517408</v>
      </c>
      <c r="AE34" s="52">
        <f t="shared" si="23"/>
        <v>2846980.8965719342</v>
      </c>
      <c r="AF34" s="61">
        <f t="shared" si="24"/>
        <v>8.6903958247891433E-2</v>
      </c>
      <c r="AH34" s="38"/>
      <c r="AI34" s="38"/>
      <c r="AJ34" s="38"/>
    </row>
    <row r="35" spans="1:36" ht="15" customHeight="1">
      <c r="A35" s="15">
        <v>19</v>
      </c>
      <c r="B35" s="298" t="s">
        <v>10</v>
      </c>
      <c r="C35" s="143">
        <f>Vertetie_ienemumi!I24</f>
        <v>30563720.66815019</v>
      </c>
      <c r="D35" s="92">
        <f>Iedzivotaju_skaits_struktura!C23</f>
        <v>42151</v>
      </c>
      <c r="E35" s="92">
        <f>Iedzivotaju_skaits_struktura!D23</f>
        <v>2698</v>
      </c>
      <c r="F35" s="92">
        <f>Iedzivotaju_skaits_struktura!E23</f>
        <v>4831</v>
      </c>
      <c r="G35" s="92">
        <f>Iedzivotaju_skaits_struktura!F23</f>
        <v>8934</v>
      </c>
      <c r="H35" s="92">
        <f>PFI_2024!H36</f>
        <v>2994.671613</v>
      </c>
      <c r="I35" s="94">
        <f t="shared" si="3"/>
        <v>725.10072520581218</v>
      </c>
      <c r="J35" s="94">
        <f t="shared" si="25"/>
        <v>75376.440851759995</v>
      </c>
      <c r="K35" s="318">
        <f t="shared" si="5"/>
        <v>405.48108033196615</v>
      </c>
      <c r="L35" s="202">
        <f t="shared" si="6"/>
        <v>18338232.400890112</v>
      </c>
      <c r="M35" s="92">
        <f t="shared" si="7"/>
        <v>-195.63094242245563</v>
      </c>
      <c r="N35" s="92">
        <f t="shared" si="8"/>
        <v>117.37856545347337</v>
      </c>
      <c r="O35" s="194">
        <f t="shared" si="9"/>
        <v>8847578.4961681738</v>
      </c>
      <c r="P35" s="211">
        <f t="shared" si="10"/>
        <v>27185810.897058286</v>
      </c>
      <c r="Q35" s="232">
        <f t="shared" si="11"/>
        <v>360.667213652653</v>
      </c>
      <c r="R35" s="211">
        <f t="shared" si="12"/>
        <v>12225488.267260076</v>
      </c>
      <c r="S35" s="216">
        <f t="shared" si="13"/>
        <v>162.19243213278648</v>
      </c>
      <c r="T35" s="217">
        <f t="shared" si="14"/>
        <v>39411299.16431836</v>
      </c>
      <c r="U35" s="140">
        <f t="shared" si="15"/>
        <v>522.85964578543951</v>
      </c>
      <c r="V35" s="143">
        <f t="shared" si="16"/>
        <v>40880496.690732405</v>
      </c>
      <c r="W35" s="217">
        <f t="shared" si="17"/>
        <v>1182245.580952757</v>
      </c>
      <c r="X35" s="195">
        <f t="shared" si="18"/>
        <v>15.684550339513043</v>
      </c>
      <c r="Y35" s="236">
        <f t="shared" si="19"/>
        <v>10029824.07712093</v>
      </c>
      <c r="Z35" s="270">
        <f t="shared" si="20"/>
        <v>40593544.745271116</v>
      </c>
      <c r="AA35" s="216">
        <f t="shared" si="21"/>
        <v>538.54419612495246</v>
      </c>
      <c r="AB35" s="195">
        <f t="shared" si="22"/>
        <v>963.05057401416616</v>
      </c>
      <c r="AC35" s="102"/>
      <c r="AD35" s="143">
        <v>38822350.353052326</v>
      </c>
      <c r="AE35" s="52">
        <f t="shared" si="23"/>
        <v>1771194.3922187909</v>
      </c>
      <c r="AF35" s="61">
        <f t="shared" si="24"/>
        <v>4.5623059297323909E-2</v>
      </c>
      <c r="AH35" s="38"/>
      <c r="AI35" s="38"/>
      <c r="AJ35" s="38"/>
    </row>
    <row r="36" spans="1:36" ht="15" customHeight="1">
      <c r="A36" s="15">
        <v>20</v>
      </c>
      <c r="B36" s="300" t="s">
        <v>12</v>
      </c>
      <c r="C36" s="143">
        <f>Vertetie_ienemumi!I25</f>
        <v>10642741.199037218</v>
      </c>
      <c r="D36" s="92">
        <f>Iedzivotaju_skaits_struktura!C24</f>
        <v>22479</v>
      </c>
      <c r="E36" s="92">
        <f>Iedzivotaju_skaits_struktura!D24</f>
        <v>915</v>
      </c>
      <c r="F36" s="92">
        <f>Iedzivotaju_skaits_struktura!E24</f>
        <v>2063</v>
      </c>
      <c r="G36" s="92">
        <f>Iedzivotaju_skaits_struktura!F24</f>
        <v>5550</v>
      </c>
      <c r="H36" s="92">
        <f>PFI_2024!H37</f>
        <v>2289.6009760000002</v>
      </c>
      <c r="I36" s="94">
        <f t="shared" si="3"/>
        <v>473.45260905899812</v>
      </c>
      <c r="J36" s="94">
        <f t="shared" si="25"/>
        <v>38932.673483519997</v>
      </c>
      <c r="K36" s="318">
        <f t="shared" si="5"/>
        <v>273.36271174755666</v>
      </c>
      <c r="L36" s="202">
        <f t="shared" si="6"/>
        <v>6385644.7194223311</v>
      </c>
      <c r="M36" s="92">
        <f t="shared" si="7"/>
        <v>-327.74931100686513</v>
      </c>
      <c r="N36" s="92">
        <f t="shared" si="8"/>
        <v>196.64958660411907</v>
      </c>
      <c r="O36" s="194">
        <f t="shared" si="9"/>
        <v>7656094.1459273556</v>
      </c>
      <c r="P36" s="211">
        <f t="shared" si="10"/>
        <v>14041738.865349688</v>
      </c>
      <c r="Q36" s="232">
        <f t="shared" si="11"/>
        <v>360.66721365265306</v>
      </c>
      <c r="R36" s="211">
        <f t="shared" si="12"/>
        <v>4257096.4796148874</v>
      </c>
      <c r="S36" s="216">
        <f t="shared" si="13"/>
        <v>109.34508469902265</v>
      </c>
      <c r="T36" s="217">
        <f t="shared" si="14"/>
        <v>18298835.344964575</v>
      </c>
      <c r="U36" s="140">
        <f t="shared" si="15"/>
        <v>470.01229835167572</v>
      </c>
      <c r="V36" s="143">
        <f t="shared" si="16"/>
        <v>26258900.15318989</v>
      </c>
      <c r="W36" s="217">
        <f t="shared" si="17"/>
        <v>759395.58419861842</v>
      </c>
      <c r="X36" s="195">
        <f t="shared" si="18"/>
        <v>19.505354147335058</v>
      </c>
      <c r="Y36" s="236">
        <f t="shared" si="19"/>
        <v>8415489.7301259749</v>
      </c>
      <c r="Z36" s="270">
        <f t="shared" si="20"/>
        <v>19058230.929163195</v>
      </c>
      <c r="AA36" s="216">
        <f t="shared" si="21"/>
        <v>489.51765249901081</v>
      </c>
      <c r="AB36" s="195">
        <f t="shared" si="22"/>
        <v>847.82378794266629</v>
      </c>
      <c r="AC36" s="102"/>
      <c r="AD36" s="143">
        <v>18853453.977784537</v>
      </c>
      <c r="AE36" s="52">
        <f t="shared" si="23"/>
        <v>204776.95137865841</v>
      </c>
      <c r="AF36" s="61">
        <f t="shared" si="24"/>
        <v>1.0861508539493636E-2</v>
      </c>
      <c r="AH36" s="38"/>
      <c r="AI36" s="38"/>
      <c r="AJ36" s="38"/>
    </row>
    <row r="37" spans="1:36" ht="15" customHeight="1">
      <c r="A37" s="15">
        <v>21</v>
      </c>
      <c r="B37" s="298" t="s">
        <v>13</v>
      </c>
      <c r="C37" s="143">
        <f>Vertetie_ienemumi!I26</f>
        <v>20043980.217432544</v>
      </c>
      <c r="D37" s="92">
        <f>Iedzivotaju_skaits_struktura!C25</f>
        <v>28928</v>
      </c>
      <c r="E37" s="92">
        <f>Iedzivotaju_skaits_struktura!D25</f>
        <v>1867</v>
      </c>
      <c r="F37" s="92">
        <f>Iedzivotaju_skaits_struktura!E25</f>
        <v>3357</v>
      </c>
      <c r="G37" s="92">
        <f>Iedzivotaju_skaits_struktura!F25</f>
        <v>6193</v>
      </c>
      <c r="H37" s="92">
        <f>PFI_2024!H38</f>
        <v>2504.1164610000001</v>
      </c>
      <c r="I37" s="94">
        <f t="shared" si="3"/>
        <v>692.89201525969804</v>
      </c>
      <c r="J37" s="94">
        <f t="shared" si="25"/>
        <v>52629.677020719995</v>
      </c>
      <c r="K37" s="318">
        <f t="shared" si="5"/>
        <v>380.84938673557406</v>
      </c>
      <c r="L37" s="202">
        <f t="shared" si="6"/>
        <v>12026388.130459527</v>
      </c>
      <c r="M37" s="92">
        <f t="shared" si="7"/>
        <v>-220.26263601884773</v>
      </c>
      <c r="N37" s="92">
        <f t="shared" si="8"/>
        <v>132.15758161130864</v>
      </c>
      <c r="O37" s="194">
        <f t="shared" si="9"/>
        <v>6955410.8360426174</v>
      </c>
      <c r="P37" s="211">
        <f t="shared" si="10"/>
        <v>18981798.966502145</v>
      </c>
      <c r="Q37" s="232">
        <f t="shared" si="11"/>
        <v>360.66721365265306</v>
      </c>
      <c r="R37" s="211">
        <f t="shared" si="12"/>
        <v>8017592.086973018</v>
      </c>
      <c r="S37" s="216">
        <f t="shared" si="13"/>
        <v>152.33975469422964</v>
      </c>
      <c r="T37" s="217">
        <f t="shared" si="14"/>
        <v>26999391.053475164</v>
      </c>
      <c r="U37" s="140">
        <f t="shared" si="15"/>
        <v>513.00696834688267</v>
      </c>
      <c r="V37" s="143">
        <f t="shared" si="16"/>
        <v>29840122.057851687</v>
      </c>
      <c r="W37" s="217">
        <f t="shared" si="17"/>
        <v>862962.91125992208</v>
      </c>
      <c r="X37" s="195">
        <f t="shared" si="18"/>
        <v>16.396887841819336</v>
      </c>
      <c r="Y37" s="236">
        <f t="shared" si="19"/>
        <v>7818373.7473025396</v>
      </c>
      <c r="Z37" s="270">
        <f t="shared" si="20"/>
        <v>27862353.964735083</v>
      </c>
      <c r="AA37" s="216">
        <f t="shared" si="21"/>
        <v>529.40385618870198</v>
      </c>
      <c r="AB37" s="195">
        <f t="shared" si="22"/>
        <v>963.16212544023381</v>
      </c>
      <c r="AC37" s="102"/>
      <c r="AD37" s="143">
        <v>26695781.459160067</v>
      </c>
      <c r="AE37" s="52">
        <f t="shared" si="23"/>
        <v>1166572.5055750161</v>
      </c>
      <c r="AF37" s="61">
        <f t="shared" si="24"/>
        <v>4.3698758448396546E-2</v>
      </c>
      <c r="AH37" s="38"/>
      <c r="AI37" s="38"/>
      <c r="AJ37" s="38"/>
    </row>
    <row r="38" spans="1:36" ht="15" customHeight="1">
      <c r="A38" s="15">
        <v>22</v>
      </c>
      <c r="B38" s="298" t="s">
        <v>14</v>
      </c>
      <c r="C38" s="143">
        <f>Vertetie_ienemumi!I27</f>
        <v>47410547.219768658</v>
      </c>
      <c r="D38" s="92">
        <f>Iedzivotaju_skaits_struktura!C26</f>
        <v>32635</v>
      </c>
      <c r="E38" s="92">
        <f>Iedzivotaju_skaits_struktura!D26</f>
        <v>3240</v>
      </c>
      <c r="F38" s="92">
        <f>Iedzivotaju_skaits_struktura!E26</f>
        <v>4987</v>
      </c>
      <c r="G38" s="92">
        <f>Iedzivotaju_skaits_struktura!F26</f>
        <v>4947</v>
      </c>
      <c r="H38" s="92">
        <f>PFI_2024!H39</f>
        <v>443.90603299999998</v>
      </c>
      <c r="I38" s="94">
        <f t="shared" si="3"/>
        <v>1452.7515618130431</v>
      </c>
      <c r="J38" s="94">
        <f t="shared" si="25"/>
        <v>60809.737170159999</v>
      </c>
      <c r="K38" s="318">
        <f t="shared" si="5"/>
        <v>779.65387495595905</v>
      </c>
      <c r="L38" s="202">
        <f t="shared" si="6"/>
        <v>28446328.331861194</v>
      </c>
      <c r="M38" s="92">
        <f t="shared" si="7"/>
        <v>178.54185220153727</v>
      </c>
      <c r="N38" s="92">
        <f t="shared" si="8"/>
        <v>-107.12511132092236</v>
      </c>
      <c r="O38" s="194">
        <f t="shared" si="9"/>
        <v>-6514249.8637494203</v>
      </c>
      <c r="P38" s="211">
        <f t="shared" si="10"/>
        <v>21932078.468111776</v>
      </c>
      <c r="Q38" s="232">
        <f t="shared" si="11"/>
        <v>360.66721365265306</v>
      </c>
      <c r="R38" s="211">
        <f t="shared" si="12"/>
        <v>18964218.887907464</v>
      </c>
      <c r="S38" s="216">
        <f t="shared" si="13"/>
        <v>311.86154998238362</v>
      </c>
      <c r="T38" s="217">
        <f t="shared" si="14"/>
        <v>40896297.356019244</v>
      </c>
      <c r="U38" s="140">
        <f t="shared" si="15"/>
        <v>672.52876363503674</v>
      </c>
      <c r="V38" s="143">
        <f t="shared" si="16"/>
        <v>10226879.419485981</v>
      </c>
      <c r="W38" s="217">
        <f t="shared" si="17"/>
        <v>295756.75393799588</v>
      </c>
      <c r="X38" s="195">
        <f t="shared" si="18"/>
        <v>4.8636413788534991</v>
      </c>
      <c r="Y38" s="236">
        <f t="shared" si="19"/>
        <v>-6218493.1098114243</v>
      </c>
      <c r="Z38" s="270">
        <f t="shared" si="20"/>
        <v>41192054.109957233</v>
      </c>
      <c r="AA38" s="216">
        <f t="shared" si="21"/>
        <v>677.3924050138902</v>
      </c>
      <c r="AB38" s="195">
        <f t="shared" si="22"/>
        <v>1262.2048141552698</v>
      </c>
      <c r="AC38" s="102"/>
      <c r="AD38" s="143">
        <v>36831300.1460317</v>
      </c>
      <c r="AE38" s="52">
        <f t="shared" si="23"/>
        <v>4360753.963925533</v>
      </c>
      <c r="AF38" s="61">
        <f t="shared" si="24"/>
        <v>0.11839804586413361</v>
      </c>
      <c r="AH38" s="38"/>
      <c r="AI38" s="38"/>
      <c r="AJ38" s="38"/>
    </row>
    <row r="39" spans="1:36" ht="15" customHeight="1">
      <c r="A39" s="15">
        <v>23</v>
      </c>
      <c r="B39" s="298" t="s">
        <v>15</v>
      </c>
      <c r="C39" s="143">
        <f>Vertetie_ienemumi!I28</f>
        <v>24021282.652723197</v>
      </c>
      <c r="D39" s="92">
        <f>Iedzivotaju_skaits_struktura!C27</f>
        <v>29611</v>
      </c>
      <c r="E39" s="92">
        <f>Iedzivotaju_skaits_struktura!D27</f>
        <v>1599</v>
      </c>
      <c r="F39" s="92">
        <f>Iedzivotaju_skaits_struktura!E27</f>
        <v>3134</v>
      </c>
      <c r="G39" s="92">
        <f>Iedzivotaju_skaits_struktura!F27</f>
        <v>6712</v>
      </c>
      <c r="H39" s="92">
        <f>PFI_2024!H40</f>
        <v>2439.108178</v>
      </c>
      <c r="I39" s="94">
        <f t="shared" si="3"/>
        <v>811.22834935406422</v>
      </c>
      <c r="J39" s="94">
        <f t="shared" si="25"/>
        <v>52243.824430559995</v>
      </c>
      <c r="K39" s="318">
        <f t="shared" si="5"/>
        <v>459.791811080966</v>
      </c>
      <c r="L39" s="202">
        <f t="shared" si="6"/>
        <v>14412769.591633918</v>
      </c>
      <c r="M39" s="92">
        <f t="shared" si="7"/>
        <v>-141.32021167345579</v>
      </c>
      <c r="N39" s="92">
        <f t="shared" si="8"/>
        <v>84.792127004073464</v>
      </c>
      <c r="O39" s="194">
        <f t="shared" si="9"/>
        <v>4429864.996294559</v>
      </c>
      <c r="P39" s="211">
        <f t="shared" si="10"/>
        <v>18842634.587928478</v>
      </c>
      <c r="Q39" s="232">
        <f t="shared" si="11"/>
        <v>360.66721365265306</v>
      </c>
      <c r="R39" s="211">
        <f t="shared" si="12"/>
        <v>9608513.0610892791</v>
      </c>
      <c r="S39" s="216">
        <f t="shared" si="13"/>
        <v>183.91672443238642</v>
      </c>
      <c r="T39" s="217">
        <f t="shared" si="14"/>
        <v>28451147.649017759</v>
      </c>
      <c r="U39" s="140">
        <f t="shared" si="15"/>
        <v>544.58393808503956</v>
      </c>
      <c r="V39" s="143">
        <f t="shared" si="16"/>
        <v>25497096.115210854</v>
      </c>
      <c r="W39" s="217">
        <f t="shared" si="17"/>
        <v>737364.55399205897</v>
      </c>
      <c r="X39" s="195">
        <f t="shared" si="18"/>
        <v>14.113908428969033</v>
      </c>
      <c r="Y39" s="236">
        <f t="shared" si="19"/>
        <v>5167229.5502866181</v>
      </c>
      <c r="Z39" s="270">
        <f t="shared" si="20"/>
        <v>29188512.203009814</v>
      </c>
      <c r="AA39" s="216">
        <f t="shared" si="21"/>
        <v>558.69784651400846</v>
      </c>
      <c r="AB39" s="195">
        <f t="shared" si="22"/>
        <v>985.73206588800826</v>
      </c>
      <c r="AC39" s="102"/>
      <c r="AD39" s="143">
        <v>27524237.426354662</v>
      </c>
      <c r="AE39" s="52">
        <f t="shared" si="23"/>
        <v>1664274.7766551524</v>
      </c>
      <c r="AF39" s="61">
        <f t="shared" si="24"/>
        <v>6.046579060030921E-2</v>
      </c>
      <c r="AH39" s="38"/>
      <c r="AI39" s="38"/>
      <c r="AJ39" s="38"/>
    </row>
    <row r="40" spans="1:36" ht="15" customHeight="1">
      <c r="A40" s="15">
        <v>24</v>
      </c>
      <c r="B40" s="298" t="s">
        <v>16</v>
      </c>
      <c r="C40" s="143">
        <f>Vertetie_ienemumi!I29</f>
        <v>7726135.6829613177</v>
      </c>
      <c r="D40" s="92">
        <f>Iedzivotaju_skaits_struktura!C28</f>
        <v>11255</v>
      </c>
      <c r="E40" s="92">
        <f>Iedzivotaju_skaits_struktura!D28</f>
        <v>643</v>
      </c>
      <c r="F40" s="92">
        <f>Iedzivotaju_skaits_struktura!E28</f>
        <v>1207</v>
      </c>
      <c r="G40" s="92">
        <f>Iedzivotaju_skaits_struktura!F28</f>
        <v>2637</v>
      </c>
      <c r="H40" s="92">
        <f>PFI_2024!H41</f>
        <v>622.39037599999995</v>
      </c>
      <c r="I40" s="94">
        <f t="shared" si="3"/>
        <v>686.46252180909084</v>
      </c>
      <c r="J40" s="94">
        <f t="shared" si="25"/>
        <v>19591.853371519999</v>
      </c>
      <c r="K40" s="318">
        <f t="shared" si="5"/>
        <v>394.35450727660788</v>
      </c>
      <c r="L40" s="202">
        <f t="shared" si="6"/>
        <v>4635681.4097767901</v>
      </c>
      <c r="M40" s="92">
        <f t="shared" si="7"/>
        <v>-206.75751547781391</v>
      </c>
      <c r="N40" s="92">
        <f t="shared" si="8"/>
        <v>124.05450928668834</v>
      </c>
      <c r="O40" s="194">
        <f t="shared" si="9"/>
        <v>2430457.7560206642</v>
      </c>
      <c r="P40" s="211">
        <f t="shared" si="10"/>
        <v>7066139.1657974543</v>
      </c>
      <c r="Q40" s="232">
        <f t="shared" si="11"/>
        <v>360.66721365265306</v>
      </c>
      <c r="R40" s="211">
        <f t="shared" si="12"/>
        <v>3090454.2731845272</v>
      </c>
      <c r="S40" s="216">
        <f t="shared" si="13"/>
        <v>157.74180291064314</v>
      </c>
      <c r="T40" s="217">
        <f t="shared" si="14"/>
        <v>10156593.438981982</v>
      </c>
      <c r="U40" s="140">
        <f t="shared" si="15"/>
        <v>518.40901656329618</v>
      </c>
      <c r="V40" s="143">
        <f t="shared" si="16"/>
        <v>10843653.695805149</v>
      </c>
      <c r="W40" s="217">
        <f t="shared" si="17"/>
        <v>313593.58865504997</v>
      </c>
      <c r="X40" s="195">
        <f t="shared" si="18"/>
        <v>16.006325828821797</v>
      </c>
      <c r="Y40" s="236">
        <f t="shared" si="19"/>
        <v>2744051.3446757142</v>
      </c>
      <c r="Z40" s="270">
        <f t="shared" si="20"/>
        <v>10470187.027637031</v>
      </c>
      <c r="AA40" s="216">
        <f t="shared" si="21"/>
        <v>534.41534239211796</v>
      </c>
      <c r="AB40" s="195">
        <f t="shared" si="22"/>
        <v>930.26983808414309</v>
      </c>
      <c r="AC40" s="102"/>
      <c r="AD40" s="143">
        <v>9984863.5321302973</v>
      </c>
      <c r="AE40" s="52">
        <f t="shared" si="23"/>
        <v>485323.49550673366</v>
      </c>
      <c r="AF40" s="61">
        <f t="shared" si="24"/>
        <v>4.8605921747954861E-2</v>
      </c>
      <c r="AH40" s="38"/>
      <c r="AI40" s="38"/>
      <c r="AJ40" s="38"/>
    </row>
    <row r="41" spans="1:36" ht="15" customHeight="1">
      <c r="A41" s="15">
        <v>25</v>
      </c>
      <c r="B41" s="298" t="s">
        <v>17</v>
      </c>
      <c r="C41" s="143">
        <f>Vertetie_ienemumi!I30</f>
        <v>12439667.927377982</v>
      </c>
      <c r="D41" s="92">
        <f>Iedzivotaju_skaits_struktura!C29</f>
        <v>24495</v>
      </c>
      <c r="E41" s="92">
        <f>Iedzivotaju_skaits_struktura!D29</f>
        <v>1205</v>
      </c>
      <c r="F41" s="92">
        <f>Iedzivotaju_skaits_struktura!E29</f>
        <v>2441</v>
      </c>
      <c r="G41" s="92">
        <f>Iedzivotaju_skaits_struktura!F29</f>
        <v>5272</v>
      </c>
      <c r="H41" s="92">
        <f>PFI_2024!H42</f>
        <v>2412.72282</v>
      </c>
      <c r="I41" s="94">
        <f t="shared" si="3"/>
        <v>507.84518993174044</v>
      </c>
      <c r="J41" s="94">
        <f t="shared" si="25"/>
        <v>42840.978686399998</v>
      </c>
      <c r="K41" s="318">
        <f t="shared" si="5"/>
        <v>290.36843482119127</v>
      </c>
      <c r="L41" s="202">
        <f t="shared" si="6"/>
        <v>7463800.7564267889</v>
      </c>
      <c r="M41" s="92">
        <f t="shared" si="7"/>
        <v>-310.74358793323051</v>
      </c>
      <c r="N41" s="92">
        <f t="shared" si="8"/>
        <v>186.44615275993831</v>
      </c>
      <c r="O41" s="194">
        <f t="shared" si="9"/>
        <v>7987535.6565497955</v>
      </c>
      <c r="P41" s="211">
        <f t="shared" si="10"/>
        <v>15451336.412976585</v>
      </c>
      <c r="Q41" s="232">
        <f t="shared" si="11"/>
        <v>360.66721365265306</v>
      </c>
      <c r="R41" s="211">
        <f t="shared" si="12"/>
        <v>4975867.1709511932</v>
      </c>
      <c r="S41" s="216">
        <f t="shared" si="13"/>
        <v>116.14737392847651</v>
      </c>
      <c r="T41" s="217">
        <f t="shared" si="14"/>
        <v>20427203.58392778</v>
      </c>
      <c r="U41" s="140">
        <f t="shared" si="15"/>
        <v>476.81458758112967</v>
      </c>
      <c r="V41" s="143">
        <f t="shared" si="16"/>
        <v>28166390.922732234</v>
      </c>
      <c r="W41" s="217">
        <f t="shared" si="17"/>
        <v>814559.35948393308</v>
      </c>
      <c r="X41" s="195">
        <f t="shared" si="18"/>
        <v>19.013556283262911</v>
      </c>
      <c r="Y41" s="236">
        <f t="shared" si="19"/>
        <v>8802095.0160337277</v>
      </c>
      <c r="Z41" s="270">
        <f t="shared" si="20"/>
        <v>21241762.943411708</v>
      </c>
      <c r="AA41" s="216">
        <f t="shared" si="21"/>
        <v>495.82814386439242</v>
      </c>
      <c r="AB41" s="195">
        <f t="shared" si="22"/>
        <v>867.18770946771622</v>
      </c>
      <c r="AC41" s="102"/>
      <c r="AD41" s="143">
        <v>19320097.395463929</v>
      </c>
      <c r="AE41" s="52">
        <f t="shared" si="23"/>
        <v>1921665.5479477793</v>
      </c>
      <c r="AF41" s="61">
        <f t="shared" si="24"/>
        <v>9.9464589055278774E-2</v>
      </c>
      <c r="AH41" s="38"/>
      <c r="AI41" s="38"/>
      <c r="AJ41" s="38"/>
    </row>
    <row r="42" spans="1:36" ht="15" customHeight="1">
      <c r="A42" s="15">
        <v>26</v>
      </c>
      <c r="B42" s="298" t="s">
        <v>18</v>
      </c>
      <c r="C42" s="143">
        <f>Vertetie_ienemumi!I31</f>
        <v>22055461.885566808</v>
      </c>
      <c r="D42" s="92">
        <f>Iedzivotaju_skaits_struktura!C30</f>
        <v>29623</v>
      </c>
      <c r="E42" s="92">
        <f>Iedzivotaju_skaits_struktura!D30</f>
        <v>1704</v>
      </c>
      <c r="F42" s="92">
        <f>Iedzivotaju_skaits_struktura!E30</f>
        <v>3186</v>
      </c>
      <c r="G42" s="92">
        <f>Iedzivotaju_skaits_struktura!F30</f>
        <v>6697</v>
      </c>
      <c r="H42" s="92">
        <f>PFI_2024!H43</f>
        <v>3075.7331690000001</v>
      </c>
      <c r="I42" s="94">
        <f t="shared" si="3"/>
        <v>744.5384291113935</v>
      </c>
      <c r="J42" s="94">
        <f t="shared" si="25"/>
        <v>53627.614416880002</v>
      </c>
      <c r="K42" s="318">
        <f t="shared" si="5"/>
        <v>411.27061357076809</v>
      </c>
      <c r="L42" s="202">
        <f t="shared" si="6"/>
        <v>13233277.131340085</v>
      </c>
      <c r="M42" s="92">
        <f t="shared" si="7"/>
        <v>-189.8414091836537</v>
      </c>
      <c r="N42" s="92">
        <f t="shared" si="8"/>
        <v>113.90484551019222</v>
      </c>
      <c r="O42" s="194">
        <f t="shared" si="9"/>
        <v>6108445.1352348737</v>
      </c>
      <c r="P42" s="211">
        <f t="shared" si="10"/>
        <v>19341722.266574956</v>
      </c>
      <c r="Q42" s="232">
        <f t="shared" si="11"/>
        <v>360.66721365265306</v>
      </c>
      <c r="R42" s="211">
        <f t="shared" si="12"/>
        <v>8822184.7542267237</v>
      </c>
      <c r="S42" s="216">
        <f t="shared" si="13"/>
        <v>164.50824542830725</v>
      </c>
      <c r="T42" s="217">
        <f t="shared" si="14"/>
        <v>28163907.020801678</v>
      </c>
      <c r="U42" s="140">
        <f t="shared" si="15"/>
        <v>525.17545908096031</v>
      </c>
      <c r="V42" s="143">
        <f t="shared" si="16"/>
        <v>28774517.582062304</v>
      </c>
      <c r="W42" s="217">
        <f t="shared" si="17"/>
        <v>832146.10900636553</v>
      </c>
      <c r="X42" s="195">
        <f t="shared" si="18"/>
        <v>15.517119641712732</v>
      </c>
      <c r="Y42" s="236">
        <f t="shared" si="19"/>
        <v>6940591.2442412395</v>
      </c>
      <c r="Z42" s="270">
        <f t="shared" si="20"/>
        <v>28996053.129808046</v>
      </c>
      <c r="AA42" s="216">
        <f t="shared" si="21"/>
        <v>540.69257872267303</v>
      </c>
      <c r="AB42" s="195">
        <f t="shared" si="22"/>
        <v>978.83580764298165</v>
      </c>
      <c r="AC42" s="102"/>
      <c r="AD42" s="143">
        <v>27822524.206709683</v>
      </c>
      <c r="AE42" s="52">
        <f t="shared" si="23"/>
        <v>1173528.923098363</v>
      </c>
      <c r="AF42" s="61">
        <f t="shared" si="24"/>
        <v>4.2179096130154692E-2</v>
      </c>
      <c r="AH42" s="38"/>
      <c r="AI42" s="38"/>
      <c r="AJ42" s="38"/>
    </row>
    <row r="43" spans="1:36" ht="15" customHeight="1">
      <c r="A43" s="15">
        <v>27</v>
      </c>
      <c r="B43" s="300" t="s">
        <v>19</v>
      </c>
      <c r="C43" s="143">
        <f>Vertetie_ienemumi!I32</f>
        <v>73933462.678559527</v>
      </c>
      <c r="D43" s="92">
        <f>Iedzivotaju_skaits_struktura!C31</f>
        <v>40332</v>
      </c>
      <c r="E43" s="92">
        <f>Iedzivotaju_skaits_struktura!D31</f>
        <v>4575</v>
      </c>
      <c r="F43" s="92">
        <f>Iedzivotaju_skaits_struktura!E31</f>
        <v>7219</v>
      </c>
      <c r="G43" s="92">
        <f>Iedzivotaju_skaits_struktura!F31</f>
        <v>3924</v>
      </c>
      <c r="H43" s="92">
        <f>PFI_2024!H44</f>
        <v>347.03416199999998</v>
      </c>
      <c r="I43" s="94">
        <f t="shared" si="3"/>
        <v>1833.1216572091523</v>
      </c>
      <c r="J43" s="94">
        <f t="shared" si="25"/>
        <v>78002.691926240004</v>
      </c>
      <c r="K43" s="319">
        <f t="shared" si="5"/>
        <v>947.83219466927665</v>
      </c>
      <c r="L43" s="202">
        <f t="shared" si="6"/>
        <v>44360077.607135713</v>
      </c>
      <c r="M43" s="92">
        <f t="shared" si="7"/>
        <v>346.72017191485486</v>
      </c>
      <c r="N43" s="92">
        <f t="shared" si="8"/>
        <v>-208.03210314891291</v>
      </c>
      <c r="O43" s="194">
        <f t="shared" si="9"/>
        <v>-16227064.052692438</v>
      </c>
      <c r="P43" s="211">
        <f t="shared" si="10"/>
        <v>28133013.554443277</v>
      </c>
      <c r="Q43" s="232">
        <f t="shared" si="11"/>
        <v>360.66721365265306</v>
      </c>
      <c r="R43" s="211">
        <f t="shared" si="12"/>
        <v>29573385.071423814</v>
      </c>
      <c r="S43" s="216">
        <f t="shared" si="13"/>
        <v>379.1328778677107</v>
      </c>
      <c r="T43" s="217">
        <f t="shared" si="14"/>
        <v>57706398.625867091</v>
      </c>
      <c r="U43" s="140">
        <f t="shared" si="15"/>
        <v>739.80009152036371</v>
      </c>
      <c r="V43" s="143">
        <f t="shared" si="16"/>
        <v>0</v>
      </c>
      <c r="W43" s="217">
        <f t="shared" si="17"/>
        <v>0</v>
      </c>
      <c r="X43" s="195">
        <f t="shared" si="18"/>
        <v>0</v>
      </c>
      <c r="Y43" s="236">
        <f t="shared" si="19"/>
        <v>-16227064.052692438</v>
      </c>
      <c r="Z43" s="270">
        <f t="shared" si="20"/>
        <v>57706398.625867091</v>
      </c>
      <c r="AA43" s="216">
        <f t="shared" si="21"/>
        <v>739.80009152036371</v>
      </c>
      <c r="AB43" s="195">
        <f t="shared" si="22"/>
        <v>1430.7844546728923</v>
      </c>
      <c r="AC43" s="102"/>
      <c r="AD43" s="143">
        <v>49124978.216801025</v>
      </c>
      <c r="AE43" s="52">
        <f t="shared" si="23"/>
        <v>8581420.4090660661</v>
      </c>
      <c r="AF43" s="61">
        <f t="shared" si="24"/>
        <v>0.1746854801887967</v>
      </c>
      <c r="AH43" s="38"/>
      <c r="AI43" s="38"/>
      <c r="AJ43" s="38"/>
    </row>
    <row r="44" spans="1:36" ht="15" customHeight="1">
      <c r="A44" s="15">
        <v>28</v>
      </c>
      <c r="B44" s="300" t="s">
        <v>20</v>
      </c>
      <c r="C44" s="143">
        <f>Vertetie_ienemumi!I33</f>
        <v>65458486.235265084</v>
      </c>
      <c r="D44" s="92">
        <f>Iedzivotaju_skaits_struktura!C32</f>
        <v>61708</v>
      </c>
      <c r="E44" s="92">
        <f>Iedzivotaju_skaits_struktura!D32</f>
        <v>4720</v>
      </c>
      <c r="F44" s="92">
        <f>Iedzivotaju_skaits_struktura!E32</f>
        <v>8179</v>
      </c>
      <c r="G44" s="92">
        <f>Iedzivotaju_skaits_struktura!F32</f>
        <v>12301</v>
      </c>
      <c r="H44" s="92">
        <f>PFI_2024!H45</f>
        <v>1838.119244</v>
      </c>
      <c r="I44" s="94">
        <f t="shared" si="3"/>
        <v>1060.7779580486335</v>
      </c>
      <c r="J44" s="94">
        <f t="shared" si="25"/>
        <v>111313.02125088</v>
      </c>
      <c r="K44" s="318">
        <f t="shared" si="5"/>
        <v>588.05776269187004</v>
      </c>
      <c r="L44" s="202">
        <f t="shared" si="6"/>
        <v>39275091.741159052</v>
      </c>
      <c r="M44" s="92">
        <f t="shared" si="7"/>
        <v>-13.054260062551748</v>
      </c>
      <c r="N44" s="92">
        <f t="shared" si="8"/>
        <v>7.8325560375310488</v>
      </c>
      <c r="O44" s="194">
        <f t="shared" si="9"/>
        <v>871865.4766544021</v>
      </c>
      <c r="P44" s="211">
        <f t="shared" si="10"/>
        <v>40146957.217813455</v>
      </c>
      <c r="Q44" s="232">
        <f t="shared" si="11"/>
        <v>360.66721365265312</v>
      </c>
      <c r="R44" s="211">
        <f t="shared" si="12"/>
        <v>26183394.494106036</v>
      </c>
      <c r="S44" s="216">
        <f t="shared" si="13"/>
        <v>235.22310507674806</v>
      </c>
      <c r="T44" s="217">
        <f t="shared" si="14"/>
        <v>66330351.711919487</v>
      </c>
      <c r="U44" s="140">
        <f t="shared" si="15"/>
        <v>595.89031872940109</v>
      </c>
      <c r="V44" s="143">
        <f t="shared" si="16"/>
        <v>40047578.992224343</v>
      </c>
      <c r="W44" s="217">
        <f t="shared" si="17"/>
        <v>1158157.9756624394</v>
      </c>
      <c r="X44" s="195">
        <f t="shared" si="18"/>
        <v>10.404514787646942</v>
      </c>
      <c r="Y44" s="236">
        <f t="shared" si="19"/>
        <v>2030023.4523168416</v>
      </c>
      <c r="Z44" s="270">
        <f t="shared" si="20"/>
        <v>67488509.687581927</v>
      </c>
      <c r="AA44" s="216">
        <f t="shared" si="21"/>
        <v>606.29483351704812</v>
      </c>
      <c r="AB44" s="195">
        <f t="shared" si="22"/>
        <v>1093.675207227295</v>
      </c>
      <c r="AC44" s="102"/>
      <c r="AD44" s="143">
        <v>62095549.212327987</v>
      </c>
      <c r="AE44" s="52">
        <f t="shared" si="23"/>
        <v>5392960.4752539396</v>
      </c>
      <c r="AF44" s="61">
        <f t="shared" si="24"/>
        <v>8.6849388461214483E-2</v>
      </c>
      <c r="AH44" s="38"/>
      <c r="AI44" s="38"/>
      <c r="AJ44" s="38"/>
    </row>
    <row r="45" spans="1:36" ht="15" customHeight="1">
      <c r="A45" s="15">
        <v>29</v>
      </c>
      <c r="B45" s="298" t="s">
        <v>21</v>
      </c>
      <c r="C45" s="143">
        <f>Vertetie_ienemumi!I34</f>
        <v>24127913.06135181</v>
      </c>
      <c r="D45" s="92">
        <f>Iedzivotaju_skaits_struktura!C33</f>
        <v>21587</v>
      </c>
      <c r="E45" s="92">
        <f>Iedzivotaju_skaits_struktura!D33</f>
        <v>1573</v>
      </c>
      <c r="F45" s="92">
        <f>Iedzivotaju_skaits_struktura!E33</f>
        <v>2665</v>
      </c>
      <c r="G45" s="92">
        <f>Iedzivotaju_skaits_struktura!F33</f>
        <v>4003</v>
      </c>
      <c r="H45" s="92">
        <f>PFI_2024!H46</f>
        <v>308.43158499999998</v>
      </c>
      <c r="I45" s="94">
        <f t="shared" si="3"/>
        <v>1117.7057053482101</v>
      </c>
      <c r="J45" s="94">
        <f t="shared" si="25"/>
        <v>37386.756009200006</v>
      </c>
      <c r="K45" s="318">
        <f t="shared" si="5"/>
        <v>645.35989844677874</v>
      </c>
      <c r="L45" s="202">
        <f t="shared" si="6"/>
        <v>14476747.836811086</v>
      </c>
      <c r="M45" s="92">
        <f t="shared" si="7"/>
        <v>44.247875692356956</v>
      </c>
      <c r="N45" s="92">
        <f t="shared" si="8"/>
        <v>-26.548725415414172</v>
      </c>
      <c r="O45" s="194">
        <f t="shared" si="9"/>
        <v>-992570.71946133673</v>
      </c>
      <c r="P45" s="211">
        <f t="shared" si="10"/>
        <v>13484177.117349749</v>
      </c>
      <c r="Q45" s="232">
        <f t="shared" si="11"/>
        <v>360.66721365265306</v>
      </c>
      <c r="R45" s="211">
        <f t="shared" si="12"/>
        <v>9651165.2245407235</v>
      </c>
      <c r="S45" s="216">
        <f t="shared" si="13"/>
        <v>258.14395937871149</v>
      </c>
      <c r="T45" s="217">
        <f t="shared" si="14"/>
        <v>23135342.341890473</v>
      </c>
      <c r="U45" s="140">
        <f t="shared" si="15"/>
        <v>618.81117303136455</v>
      </c>
      <c r="V45" s="143">
        <f t="shared" si="16"/>
        <v>11308457.938412998</v>
      </c>
      <c r="W45" s="217">
        <f t="shared" si="17"/>
        <v>327035.51833580644</v>
      </c>
      <c r="X45" s="195">
        <f t="shared" si="18"/>
        <v>8.7473627895217927</v>
      </c>
      <c r="Y45" s="236">
        <f t="shared" si="19"/>
        <v>-665535.20112553029</v>
      </c>
      <c r="Z45" s="270">
        <f t="shared" si="20"/>
        <v>23462377.860226281</v>
      </c>
      <c r="AA45" s="216">
        <f t="shared" si="21"/>
        <v>627.55853582088639</v>
      </c>
      <c r="AB45" s="195">
        <f t="shared" si="22"/>
        <v>1086.8753351659</v>
      </c>
      <c r="AC45" s="102"/>
      <c r="AD45" s="143">
        <v>21241987.259666592</v>
      </c>
      <c r="AE45" s="52">
        <f t="shared" si="23"/>
        <v>2220390.6005596891</v>
      </c>
      <c r="AF45" s="61">
        <f t="shared" si="24"/>
        <v>0.10452838396978392</v>
      </c>
      <c r="AH45" s="38"/>
      <c r="AI45" s="38"/>
      <c r="AJ45" s="38"/>
    </row>
    <row r="46" spans="1:36" ht="15" customHeight="1">
      <c r="A46" s="15">
        <v>30</v>
      </c>
      <c r="B46" s="300" t="s">
        <v>22</v>
      </c>
      <c r="C46" s="143">
        <f>Vertetie_ienemumi!I35</f>
        <v>10679047.282653576</v>
      </c>
      <c r="D46" s="92">
        <f>Iedzivotaju_skaits_struktura!C34</f>
        <v>17059</v>
      </c>
      <c r="E46" s="92">
        <f>Iedzivotaju_skaits_struktura!D34</f>
        <v>932</v>
      </c>
      <c r="F46" s="92">
        <f>Iedzivotaju_skaits_struktura!E34</f>
        <v>1692</v>
      </c>
      <c r="G46" s="92">
        <f>Iedzivotaju_skaits_struktura!F34</f>
        <v>3827</v>
      </c>
      <c r="H46" s="92">
        <f>PFI_2024!H47</f>
        <v>1413.303919</v>
      </c>
      <c r="I46" s="94">
        <f t="shared" si="3"/>
        <v>626.00664063858233</v>
      </c>
      <c r="J46" s="94">
        <f t="shared" si="25"/>
        <v>29736.001956880002</v>
      </c>
      <c r="K46" s="318">
        <f t="shared" si="5"/>
        <v>359.12855057445847</v>
      </c>
      <c r="L46" s="202">
        <f t="shared" si="6"/>
        <v>6407428.3695921451</v>
      </c>
      <c r="M46" s="92">
        <f t="shared" si="7"/>
        <v>-241.98347217996331</v>
      </c>
      <c r="N46" s="92">
        <f t="shared" si="8"/>
        <v>145.19008330797797</v>
      </c>
      <c r="O46" s="194">
        <f t="shared" si="9"/>
        <v>4317372.6013656035</v>
      </c>
      <c r="P46" s="211">
        <f t="shared" si="10"/>
        <v>10724800.970957749</v>
      </c>
      <c r="Q46" s="232">
        <f t="shared" si="11"/>
        <v>360.66721365265306</v>
      </c>
      <c r="R46" s="211">
        <f t="shared" si="12"/>
        <v>4271618.9130614307</v>
      </c>
      <c r="S46" s="216">
        <f t="shared" si="13"/>
        <v>143.65142022978341</v>
      </c>
      <c r="T46" s="217">
        <f t="shared" si="14"/>
        <v>14996419.884019179</v>
      </c>
      <c r="U46" s="140">
        <f t="shared" si="15"/>
        <v>504.31863388243647</v>
      </c>
      <c r="V46" s="143">
        <f t="shared" si="16"/>
        <v>17505692.712825902</v>
      </c>
      <c r="W46" s="217">
        <f t="shared" si="17"/>
        <v>506256.76120875229</v>
      </c>
      <c r="X46" s="195">
        <f t="shared" si="18"/>
        <v>17.025044656066143</v>
      </c>
      <c r="Y46" s="236">
        <f t="shared" si="19"/>
        <v>4823629.3625743557</v>
      </c>
      <c r="Z46" s="270">
        <f t="shared" si="20"/>
        <v>15502676.645227931</v>
      </c>
      <c r="AA46" s="216">
        <f t="shared" si="21"/>
        <v>521.34367853850256</v>
      </c>
      <c r="AB46" s="195">
        <f t="shared" si="22"/>
        <v>908.76819539409883</v>
      </c>
      <c r="AC46" s="102"/>
      <c r="AD46" s="143">
        <v>15037698.117217133</v>
      </c>
      <c r="AE46" s="52">
        <f t="shared" si="23"/>
        <v>464978.52801079862</v>
      </c>
      <c r="AF46" s="61">
        <f t="shared" si="24"/>
        <v>3.092085799211719E-2</v>
      </c>
      <c r="AH46" s="38"/>
      <c r="AI46" s="38"/>
      <c r="AJ46" s="38"/>
    </row>
    <row r="47" spans="1:36" ht="15" customHeight="1">
      <c r="A47" s="15">
        <v>31</v>
      </c>
      <c r="B47" s="300" t="s">
        <v>23</v>
      </c>
      <c r="C47" s="143">
        <f>Vertetie_ienemumi!I36</f>
        <v>15655770.481289344</v>
      </c>
      <c r="D47" s="92">
        <f>Iedzivotaju_skaits_struktura!C35</f>
        <v>30774</v>
      </c>
      <c r="E47" s="92">
        <f>Iedzivotaju_skaits_struktura!D35</f>
        <v>1697</v>
      </c>
      <c r="F47" s="92">
        <f>Iedzivotaju_skaits_struktura!E35</f>
        <v>3160</v>
      </c>
      <c r="G47" s="92">
        <f>Iedzivotaju_skaits_struktura!F35</f>
        <v>6113</v>
      </c>
      <c r="H47" s="92">
        <f>PFI_2024!H48</f>
        <v>2811.3629089999999</v>
      </c>
      <c r="I47" s="94">
        <f t="shared" si="3"/>
        <v>508.73368692043101</v>
      </c>
      <c r="J47" s="94">
        <f t="shared" si="25"/>
        <v>53843.471621680001</v>
      </c>
      <c r="K47" s="318">
        <f t="shared" si="5"/>
        <v>290.76450700079988</v>
      </c>
      <c r="L47" s="202">
        <f t="shared" si="6"/>
        <v>9393462.2887736056</v>
      </c>
      <c r="M47" s="92">
        <f t="shared" si="7"/>
        <v>-310.34751575362191</v>
      </c>
      <c r="N47" s="92">
        <f t="shared" si="8"/>
        <v>186.20850945217313</v>
      </c>
      <c r="O47" s="194">
        <f t="shared" si="9"/>
        <v>10026112.594403416</v>
      </c>
      <c r="P47" s="211">
        <f t="shared" si="10"/>
        <v>19419574.88317702</v>
      </c>
      <c r="Q47" s="232">
        <f t="shared" si="11"/>
        <v>360.667213652653</v>
      </c>
      <c r="R47" s="211">
        <f t="shared" si="12"/>
        <v>6262308.1925157383</v>
      </c>
      <c r="S47" s="216">
        <f t="shared" si="13"/>
        <v>116.30580280031997</v>
      </c>
      <c r="T47" s="217">
        <f t="shared" si="14"/>
        <v>25681883.075692758</v>
      </c>
      <c r="U47" s="140">
        <f t="shared" si="15"/>
        <v>476.97301645297296</v>
      </c>
      <c r="V47" s="143">
        <f t="shared" si="16"/>
        <v>35378805.394500524</v>
      </c>
      <c r="W47" s="217">
        <f t="shared" si="17"/>
        <v>1023139.1426933872</v>
      </c>
      <c r="X47" s="195">
        <f t="shared" si="18"/>
        <v>19.002102053936316</v>
      </c>
      <c r="Y47" s="236">
        <f t="shared" si="19"/>
        <v>11049251.737096803</v>
      </c>
      <c r="Z47" s="270">
        <f t="shared" si="20"/>
        <v>26705022.218386147</v>
      </c>
      <c r="AA47" s="216">
        <f t="shared" si="21"/>
        <v>495.97511850690933</v>
      </c>
      <c r="AB47" s="195">
        <f t="shared" si="22"/>
        <v>867.77871639650834</v>
      </c>
      <c r="AC47" s="102"/>
      <c r="AD47" s="143">
        <v>25862922.960355826</v>
      </c>
      <c r="AE47" s="52">
        <f t="shared" si="23"/>
        <v>842099.25803032145</v>
      </c>
      <c r="AF47" s="61">
        <f t="shared" si="24"/>
        <v>3.2560096139216066E-2</v>
      </c>
      <c r="AH47" s="38"/>
      <c r="AI47" s="38"/>
      <c r="AJ47" s="38"/>
    </row>
    <row r="48" spans="1:36" ht="15" customHeight="1">
      <c r="A48" s="15">
        <v>32</v>
      </c>
      <c r="B48" s="300" t="s">
        <v>24</v>
      </c>
      <c r="C48" s="143">
        <f>Vertetie_ienemumi!I37</f>
        <v>55840015.072957218</v>
      </c>
      <c r="D48" s="92">
        <f>Iedzivotaju_skaits_struktura!C36</f>
        <v>36681</v>
      </c>
      <c r="E48" s="92">
        <f>Iedzivotaju_skaits_struktura!D36</f>
        <v>3251</v>
      </c>
      <c r="F48" s="92">
        <f>Iedzivotaju_skaits_struktura!E36</f>
        <v>5386</v>
      </c>
      <c r="G48" s="92">
        <f>Iedzivotaju_skaits_struktura!F36</f>
        <v>5323</v>
      </c>
      <c r="H48" s="92">
        <f>PFI_2024!H49</f>
        <v>535.70712500000002</v>
      </c>
      <c r="I48" s="94">
        <f t="shared" si="3"/>
        <v>1522.3144154455226</v>
      </c>
      <c r="J48" s="94">
        <f t="shared" si="25"/>
        <v>66599.994829999996</v>
      </c>
      <c r="K48" s="318">
        <f t="shared" si="5"/>
        <v>838.43872984512689</v>
      </c>
      <c r="L48" s="202">
        <f t="shared" si="6"/>
        <v>33504009.043774329</v>
      </c>
      <c r="M48" s="92">
        <f t="shared" si="7"/>
        <v>237.3267070907051</v>
      </c>
      <c r="N48" s="92">
        <f t="shared" si="8"/>
        <v>-142.39602425442305</v>
      </c>
      <c r="O48" s="194">
        <f t="shared" si="9"/>
        <v>-9483574.4791571293</v>
      </c>
      <c r="P48" s="211">
        <f t="shared" si="10"/>
        <v>24020434.564617202</v>
      </c>
      <c r="Q48" s="232">
        <f t="shared" si="11"/>
        <v>360.66721365265312</v>
      </c>
      <c r="R48" s="211">
        <f t="shared" si="12"/>
        <v>22336006.029182889</v>
      </c>
      <c r="S48" s="216">
        <f t="shared" si="13"/>
        <v>335.3754919380508</v>
      </c>
      <c r="T48" s="217">
        <f t="shared" si="14"/>
        <v>46356440.59380009</v>
      </c>
      <c r="U48" s="140">
        <f t="shared" si="15"/>
        <v>696.04270559070392</v>
      </c>
      <c r="V48" s="143">
        <f t="shared" si="16"/>
        <v>7285604.1917241607</v>
      </c>
      <c r="W48" s="217">
        <f t="shared" si="17"/>
        <v>210696.39699826401</v>
      </c>
      <c r="X48" s="195">
        <f t="shared" si="18"/>
        <v>3.1636098101220234</v>
      </c>
      <c r="Y48" s="236">
        <f t="shared" si="19"/>
        <v>-9272878.0821588654</v>
      </c>
      <c r="Z48" s="270">
        <f t="shared" si="20"/>
        <v>46567136.990798354</v>
      </c>
      <c r="AA48" s="216">
        <f t="shared" si="21"/>
        <v>699.20631540082593</v>
      </c>
      <c r="AB48" s="195">
        <f t="shared" si="22"/>
        <v>1269.5165614568402</v>
      </c>
      <c r="AC48" s="102"/>
      <c r="AD48" s="143">
        <v>40122014.185730964</v>
      </c>
      <c r="AE48" s="52">
        <f t="shared" si="23"/>
        <v>6445122.8050673902</v>
      </c>
      <c r="AF48" s="61">
        <f t="shared" si="24"/>
        <v>0.16063806705296324</v>
      </c>
      <c r="AH48" s="38"/>
      <c r="AI48" s="38"/>
      <c r="AJ48" s="38"/>
    </row>
    <row r="49" spans="1:36" ht="15" customHeight="1">
      <c r="A49" s="15">
        <v>33</v>
      </c>
      <c r="B49" s="300" t="s">
        <v>25</v>
      </c>
      <c r="C49" s="143">
        <f>Vertetie_ienemumi!I38</f>
        <v>28720272.11618251</v>
      </c>
      <c r="D49" s="92">
        <f>Iedzivotaju_skaits_struktura!C37</f>
        <v>24742</v>
      </c>
      <c r="E49" s="92">
        <f>Iedzivotaju_skaits_struktura!D37</f>
        <v>1974</v>
      </c>
      <c r="F49" s="92">
        <f>Iedzivotaju_skaits_struktura!E37</f>
        <v>3278</v>
      </c>
      <c r="G49" s="92">
        <f>Iedzivotaju_skaits_struktura!F37</f>
        <v>4405</v>
      </c>
      <c r="H49" s="92">
        <f>PFI_2024!H50</f>
        <v>122.717664</v>
      </c>
      <c r="I49" s="94">
        <f t="shared" si="3"/>
        <v>1160.7902399233089</v>
      </c>
      <c r="J49" s="94">
        <f t="shared" si="25"/>
        <v>43493.670849280003</v>
      </c>
      <c r="K49" s="318">
        <f t="shared" si="5"/>
        <v>660.3322174324577</v>
      </c>
      <c r="L49" s="202">
        <f t="shared" si="6"/>
        <v>17232163.269709505</v>
      </c>
      <c r="M49" s="92">
        <f t="shared" si="7"/>
        <v>59.220194678035909</v>
      </c>
      <c r="N49" s="92">
        <f t="shared" si="8"/>
        <v>-35.532116806821541</v>
      </c>
      <c r="O49" s="194">
        <f t="shared" si="9"/>
        <v>-1545422.1929740661</v>
      </c>
      <c r="P49" s="211">
        <f t="shared" si="10"/>
        <v>15686741.076735439</v>
      </c>
      <c r="Q49" s="232">
        <f t="shared" si="11"/>
        <v>360.66721365265306</v>
      </c>
      <c r="R49" s="211">
        <f t="shared" si="12"/>
        <v>11488108.846473005</v>
      </c>
      <c r="S49" s="216">
        <f t="shared" si="13"/>
        <v>264.1328869729831</v>
      </c>
      <c r="T49" s="217">
        <f t="shared" si="14"/>
        <v>27174849.923208445</v>
      </c>
      <c r="U49" s="140">
        <f t="shared" si="15"/>
        <v>624.80010062563622</v>
      </c>
      <c r="V49" s="143">
        <f t="shared" si="16"/>
        <v>12504429.379113697</v>
      </c>
      <c r="W49" s="217">
        <f t="shared" si="17"/>
        <v>361622.47459053906</v>
      </c>
      <c r="X49" s="195">
        <f t="shared" si="18"/>
        <v>8.3143700572821473</v>
      </c>
      <c r="Y49" s="236">
        <f t="shared" si="19"/>
        <v>-1183799.7183835271</v>
      </c>
      <c r="Z49" s="270">
        <f t="shared" si="20"/>
        <v>27536472.397798982</v>
      </c>
      <c r="AA49" s="216">
        <f t="shared" si="21"/>
        <v>633.1144706829183</v>
      </c>
      <c r="AB49" s="195">
        <f t="shared" si="22"/>
        <v>1112.9444829762745</v>
      </c>
      <c r="AC49" s="102"/>
      <c r="AD49" s="143">
        <v>24876183.957513884</v>
      </c>
      <c r="AE49" s="52">
        <f t="shared" si="23"/>
        <v>2660288.4402850978</v>
      </c>
      <c r="AF49" s="61">
        <f t="shared" si="24"/>
        <v>0.10694117895367761</v>
      </c>
      <c r="AH49" s="38"/>
      <c r="AI49" s="38"/>
      <c r="AJ49" s="38"/>
    </row>
    <row r="50" spans="1:36" ht="15" customHeight="1">
      <c r="A50" s="15">
        <v>34</v>
      </c>
      <c r="B50" s="300" t="s">
        <v>26</v>
      </c>
      <c r="C50" s="143">
        <f>Vertetie_ienemumi!I39</f>
        <v>23113632.227624495</v>
      </c>
      <c r="D50" s="92">
        <f>Iedzivotaju_skaits_struktura!C38</f>
        <v>28987</v>
      </c>
      <c r="E50" s="92">
        <f>Iedzivotaju_skaits_struktura!D38</f>
        <v>1960</v>
      </c>
      <c r="F50" s="92">
        <f>Iedzivotaju_skaits_struktura!E38</f>
        <v>3347</v>
      </c>
      <c r="G50" s="92">
        <f>Iedzivotaju_skaits_struktura!F38</f>
        <v>5974</v>
      </c>
      <c r="H50" s="92">
        <f>PFI_2024!H51</f>
        <v>2178.1793510000002</v>
      </c>
      <c r="I50" s="94">
        <f t="shared" si="3"/>
        <v>797.3792468218337</v>
      </c>
      <c r="J50" s="94">
        <f t="shared" si="25"/>
        <v>52216.212613520009</v>
      </c>
      <c r="K50" s="318">
        <f t="shared" si="5"/>
        <v>442.65240757120387</v>
      </c>
      <c r="L50" s="202">
        <f t="shared" si="6"/>
        <v>13868179.336574696</v>
      </c>
      <c r="M50" s="92">
        <f t="shared" si="7"/>
        <v>-158.45961518321792</v>
      </c>
      <c r="N50" s="92">
        <f t="shared" si="8"/>
        <v>95.075769109930746</v>
      </c>
      <c r="O50" s="194">
        <f t="shared" si="9"/>
        <v>4964496.5742380815</v>
      </c>
      <c r="P50" s="211">
        <f t="shared" si="10"/>
        <v>18832675.910812777</v>
      </c>
      <c r="Q50" s="232">
        <f t="shared" si="11"/>
        <v>360.667213652653</v>
      </c>
      <c r="R50" s="211">
        <f t="shared" si="12"/>
        <v>9245452.8910497986</v>
      </c>
      <c r="S50" s="216">
        <f t="shared" si="13"/>
        <v>177.06096302848155</v>
      </c>
      <c r="T50" s="217">
        <f t="shared" si="14"/>
        <v>28078128.801862575</v>
      </c>
      <c r="U50" s="140">
        <f t="shared" si="15"/>
        <v>537.72817668113453</v>
      </c>
      <c r="V50" s="143">
        <f t="shared" si="16"/>
        <v>26378575.171165742</v>
      </c>
      <c r="W50" s="217">
        <f t="shared" si="17"/>
        <v>762856.53190242825</v>
      </c>
      <c r="X50" s="195">
        <f t="shared" si="18"/>
        <v>14.609572271139916</v>
      </c>
      <c r="Y50" s="236">
        <f t="shared" si="19"/>
        <v>5727353.1061405092</v>
      </c>
      <c r="Z50" s="270">
        <f t="shared" si="20"/>
        <v>28840985.333765004</v>
      </c>
      <c r="AA50" s="216">
        <f t="shared" si="21"/>
        <v>552.33774895227452</v>
      </c>
      <c r="AB50" s="195">
        <f t="shared" si="22"/>
        <v>994.96275343309082</v>
      </c>
      <c r="AC50" s="102"/>
      <c r="AD50" s="143">
        <v>27527269.071125321</v>
      </c>
      <c r="AE50" s="52">
        <f t="shared" si="23"/>
        <v>1313716.2626396827</v>
      </c>
      <c r="AF50" s="61">
        <f t="shared" si="24"/>
        <v>4.7724177042237192E-2</v>
      </c>
      <c r="AH50" s="38"/>
      <c r="AI50" s="38"/>
      <c r="AJ50" s="38"/>
    </row>
    <row r="51" spans="1:36" ht="15" customHeight="1">
      <c r="A51" s="15">
        <v>35</v>
      </c>
      <c r="B51" s="300" t="s">
        <v>27</v>
      </c>
      <c r="C51" s="143">
        <f>Vertetie_ienemumi!I40</f>
        <v>13060310.812034775</v>
      </c>
      <c r="D51" s="92">
        <f>Iedzivotaju_skaits_struktura!C39</f>
        <v>10703</v>
      </c>
      <c r="E51" s="92">
        <f>Iedzivotaju_skaits_struktura!D39</f>
        <v>636</v>
      </c>
      <c r="F51" s="92">
        <f>Iedzivotaju_skaits_struktura!E39</f>
        <v>1085</v>
      </c>
      <c r="G51" s="92">
        <f>Iedzivotaju_skaits_struktura!F39</f>
        <v>2246</v>
      </c>
      <c r="H51" s="92">
        <f>PFI_2024!H52</f>
        <v>277.57969600000001</v>
      </c>
      <c r="I51" s="94">
        <f t="shared" si="3"/>
        <v>1220.2476700023146</v>
      </c>
      <c r="J51" s="94">
        <f t="shared" si="25"/>
        <v>17812.30113792</v>
      </c>
      <c r="K51" s="318">
        <f t="shared" si="5"/>
        <v>733.21861734254674</v>
      </c>
      <c r="L51" s="202">
        <f t="shared" si="6"/>
        <v>7836186.4872208647</v>
      </c>
      <c r="M51" s="92">
        <f t="shared" si="7"/>
        <v>132.10659458812495</v>
      </c>
      <c r="N51" s="92">
        <f t="shared" si="8"/>
        <v>-79.263956752874961</v>
      </c>
      <c r="O51" s="194">
        <f t="shared" si="9"/>
        <v>-1411873.4670652763</v>
      </c>
      <c r="P51" s="211">
        <f t="shared" si="10"/>
        <v>6424313.0201555882</v>
      </c>
      <c r="Q51" s="232">
        <f t="shared" si="11"/>
        <v>360.66721365265306</v>
      </c>
      <c r="R51" s="211">
        <f t="shared" si="12"/>
        <v>5224124.3248139098</v>
      </c>
      <c r="S51" s="216">
        <f t="shared" si="13"/>
        <v>293.28744693701873</v>
      </c>
      <c r="T51" s="217">
        <f t="shared" si="14"/>
        <v>11648437.344969498</v>
      </c>
      <c r="U51" s="140">
        <f t="shared" si="15"/>
        <v>653.95466058967179</v>
      </c>
      <c r="V51" s="143">
        <f t="shared" si="16"/>
        <v>3822761.6676299931</v>
      </c>
      <c r="W51" s="217">
        <f t="shared" si="17"/>
        <v>110552.5483895529</v>
      </c>
      <c r="X51" s="195">
        <f t="shared" si="18"/>
        <v>6.2065281477978917</v>
      </c>
      <c r="Y51" s="236">
        <f t="shared" si="19"/>
        <v>-1301320.9186757235</v>
      </c>
      <c r="Z51" s="270">
        <f t="shared" si="20"/>
        <v>11758989.89335905</v>
      </c>
      <c r="AA51" s="216">
        <f t="shared" si="21"/>
        <v>660.16118873746962</v>
      </c>
      <c r="AB51" s="195">
        <f t="shared" si="22"/>
        <v>1098.6629817209241</v>
      </c>
      <c r="AC51" s="102"/>
      <c r="AD51" s="143">
        <v>10251848.219767591</v>
      </c>
      <c r="AE51" s="52">
        <f t="shared" si="23"/>
        <v>1507141.6735914592</v>
      </c>
      <c r="AF51" s="61">
        <f t="shared" si="24"/>
        <v>0.1470117037711689</v>
      </c>
      <c r="AH51" s="38"/>
      <c r="AI51" s="38"/>
      <c r="AJ51" s="38"/>
    </row>
    <row r="52" spans="1:36" ht="15" customHeight="1">
      <c r="A52" s="15">
        <v>36</v>
      </c>
      <c r="B52" s="300" t="s">
        <v>28</v>
      </c>
      <c r="C52" s="143">
        <f>Vertetie_ienemumi!I41</f>
        <v>37478264.567834638</v>
      </c>
      <c r="D52" s="92">
        <f>Iedzivotaju_skaits_struktura!C40</f>
        <v>32973</v>
      </c>
      <c r="E52" s="92">
        <f>Iedzivotaju_skaits_struktura!D40</f>
        <v>2795</v>
      </c>
      <c r="F52" s="92">
        <f>Iedzivotaju_skaits_struktura!E40</f>
        <v>4595</v>
      </c>
      <c r="G52" s="92">
        <f>Iedzivotaju_skaits_struktura!F40</f>
        <v>5906</v>
      </c>
      <c r="H52" s="92">
        <f>PFI_2024!H53</f>
        <v>1029.1424420000001</v>
      </c>
      <c r="I52" s="94">
        <f t="shared" si="3"/>
        <v>1136.6349609630497</v>
      </c>
      <c r="J52" s="94">
        <f t="shared" si="25"/>
        <v>60427.736511840005</v>
      </c>
      <c r="K52" s="318">
        <f t="shared" si="5"/>
        <v>620.21625715686491</v>
      </c>
      <c r="L52" s="202">
        <f t="shared" si="6"/>
        <v>22486958.740700781</v>
      </c>
      <c r="M52" s="92">
        <f t="shared" si="7"/>
        <v>19.104234402443126</v>
      </c>
      <c r="N52" s="92">
        <f t="shared" si="8"/>
        <v>-11.462540641465875</v>
      </c>
      <c r="O52" s="194">
        <f t="shared" si="9"/>
        <v>-692655.38563875738</v>
      </c>
      <c r="P52" s="211">
        <f t="shared" si="10"/>
        <v>21794303.355062023</v>
      </c>
      <c r="Q52" s="232">
        <f t="shared" si="11"/>
        <v>360.66721365265306</v>
      </c>
      <c r="R52" s="211">
        <f t="shared" si="12"/>
        <v>14991305.827133857</v>
      </c>
      <c r="S52" s="216">
        <f t="shared" si="13"/>
        <v>248.08650286274602</v>
      </c>
      <c r="T52" s="217">
        <f t="shared" si="14"/>
        <v>36785609.18219588</v>
      </c>
      <c r="U52" s="140">
        <f t="shared" si="15"/>
        <v>608.75371651539911</v>
      </c>
      <c r="V52" s="143">
        <f t="shared" si="16"/>
        <v>19797089.549079455</v>
      </c>
      <c r="W52" s="217">
        <f t="shared" si="17"/>
        <v>572522.92730658303</v>
      </c>
      <c r="X52" s="195">
        <f t="shared" si="18"/>
        <v>9.4745055889095706</v>
      </c>
      <c r="Y52" s="236">
        <f t="shared" si="19"/>
        <v>-120132.45833217434</v>
      </c>
      <c r="Z52" s="270">
        <f t="shared" si="20"/>
        <v>37358132.109502465</v>
      </c>
      <c r="AA52" s="216">
        <f t="shared" si="21"/>
        <v>618.22822210430866</v>
      </c>
      <c r="AB52" s="195">
        <f t="shared" si="22"/>
        <v>1132.9916025081875</v>
      </c>
      <c r="AC52" s="102"/>
      <c r="AD52" s="143">
        <v>34402317.169825152</v>
      </c>
      <c r="AE52" s="52">
        <f t="shared" si="23"/>
        <v>2955814.939677313</v>
      </c>
      <c r="AF52" s="61">
        <f t="shared" si="24"/>
        <v>8.5919065424753027E-2</v>
      </c>
      <c r="AH52" s="38"/>
      <c r="AI52" s="38"/>
      <c r="AJ52" s="38"/>
    </row>
    <row r="53" spans="1:36" ht="15" customHeight="1">
      <c r="A53" s="15">
        <v>37</v>
      </c>
      <c r="B53" s="298" t="s">
        <v>29</v>
      </c>
      <c r="C53" s="143">
        <f>Vertetie_ienemumi!I42</f>
        <v>15371184.61465141</v>
      </c>
      <c r="D53" s="92">
        <f>Iedzivotaju_skaits_struktura!C41</f>
        <v>18880</v>
      </c>
      <c r="E53" s="92">
        <f>Iedzivotaju_skaits_struktura!D41</f>
        <v>1317</v>
      </c>
      <c r="F53" s="92">
        <f>Iedzivotaju_skaits_struktura!E41</f>
        <v>2230</v>
      </c>
      <c r="G53" s="92">
        <f>Iedzivotaju_skaits_struktura!F41</f>
        <v>3904</v>
      </c>
      <c r="H53" s="92">
        <f>PFI_2024!H54</f>
        <v>1800.612171</v>
      </c>
      <c r="I53" s="94">
        <f t="shared" si="3"/>
        <v>814.15172747094334</v>
      </c>
      <c r="J53" s="94">
        <f t="shared" si="25"/>
        <v>34857.470499919997</v>
      </c>
      <c r="K53" s="318">
        <f t="shared" si="5"/>
        <v>440.97246283796437</v>
      </c>
      <c r="L53" s="202">
        <f t="shared" si="6"/>
        <v>9222710.7687908448</v>
      </c>
      <c r="M53" s="92">
        <f t="shared" si="7"/>
        <v>-160.13955991645742</v>
      </c>
      <c r="N53" s="92">
        <f t="shared" si="8"/>
        <v>96.083735949874452</v>
      </c>
      <c r="O53" s="194">
        <f t="shared" si="9"/>
        <v>3349235.9913948514</v>
      </c>
      <c r="P53" s="211">
        <f t="shared" si="10"/>
        <v>12571946.760185696</v>
      </c>
      <c r="Q53" s="232">
        <f t="shared" si="11"/>
        <v>360.66721365265306</v>
      </c>
      <c r="R53" s="211">
        <f t="shared" si="12"/>
        <v>6148473.8458605641</v>
      </c>
      <c r="S53" s="216">
        <f t="shared" si="13"/>
        <v>176.38898513518575</v>
      </c>
      <c r="T53" s="217">
        <f t="shared" si="14"/>
        <v>18720420.606046259</v>
      </c>
      <c r="U53" s="140">
        <f t="shared" si="15"/>
        <v>537.05619878783875</v>
      </c>
      <c r="V53" s="143">
        <f t="shared" si="16"/>
        <v>17667848.149907328</v>
      </c>
      <c r="W53" s="217">
        <f t="shared" si="17"/>
        <v>510946.22353029106</v>
      </c>
      <c r="X53" s="195">
        <f t="shared" si="18"/>
        <v>14.658155517379374</v>
      </c>
      <c r="Y53" s="236">
        <f t="shared" si="19"/>
        <v>3860182.2149251425</v>
      </c>
      <c r="Z53" s="270">
        <f t="shared" si="20"/>
        <v>19231366.829576552</v>
      </c>
      <c r="AA53" s="216">
        <f t="shared" si="21"/>
        <v>551.71435430521819</v>
      </c>
      <c r="AB53" s="195">
        <f t="shared" si="22"/>
        <v>1018.6105312275716</v>
      </c>
      <c r="AC53" s="102"/>
      <c r="AD53" s="143">
        <v>18183381.467202064</v>
      </c>
      <c r="AE53" s="52">
        <f t="shared" si="23"/>
        <v>1047985.3623744883</v>
      </c>
      <c r="AF53" s="61">
        <f t="shared" si="24"/>
        <v>5.7634239498564721E-2</v>
      </c>
      <c r="AH53" s="38"/>
      <c r="AI53" s="38"/>
      <c r="AJ53" s="38"/>
    </row>
    <row r="54" spans="1:36" ht="15" customHeight="1">
      <c r="A54" s="15">
        <v>38</v>
      </c>
      <c r="B54" s="298" t="s">
        <v>30</v>
      </c>
      <c r="C54" s="143">
        <f>Vertetie_ienemumi!I43</f>
        <v>28202727.508329559</v>
      </c>
      <c r="D54" s="92">
        <f>Iedzivotaju_skaits_struktura!C42</f>
        <v>37663</v>
      </c>
      <c r="E54" s="92">
        <f>Iedzivotaju_skaits_struktura!D42</f>
        <v>2442</v>
      </c>
      <c r="F54" s="92">
        <f>Iedzivotaju_skaits_struktura!E42</f>
        <v>4238</v>
      </c>
      <c r="G54" s="92">
        <f>Iedzivotaju_skaits_struktura!F42</f>
        <v>8227</v>
      </c>
      <c r="H54" s="92">
        <f>PFI_2024!H55</f>
        <v>2749.083016</v>
      </c>
      <c r="I54" s="94">
        <f t="shared" si="3"/>
        <v>748.81787187238297</v>
      </c>
      <c r="J54" s="94">
        <f t="shared" si="25"/>
        <v>67459.74618432</v>
      </c>
      <c r="K54" s="318">
        <f t="shared" si="5"/>
        <v>418.0675010438278</v>
      </c>
      <c r="L54" s="202">
        <f t="shared" si="6"/>
        <v>16921636.504997734</v>
      </c>
      <c r="M54" s="92">
        <f t="shared" si="7"/>
        <v>-183.04452171059398</v>
      </c>
      <c r="N54" s="92">
        <f t="shared" si="8"/>
        <v>109.82671302635639</v>
      </c>
      <c r="O54" s="194">
        <f t="shared" si="9"/>
        <v>7408882.1850161524</v>
      </c>
      <c r="P54" s="211">
        <f t="shared" si="10"/>
        <v>24330518.690013885</v>
      </c>
      <c r="Q54" s="232">
        <f t="shared" si="11"/>
        <v>360.667213652653</v>
      </c>
      <c r="R54" s="211">
        <f t="shared" si="12"/>
        <v>11281091.003331825</v>
      </c>
      <c r="S54" s="216">
        <f t="shared" si="13"/>
        <v>167.22700041753114</v>
      </c>
      <c r="T54" s="217">
        <f t="shared" si="14"/>
        <v>35611609.693345711</v>
      </c>
      <c r="U54" s="140">
        <f t="shared" si="15"/>
        <v>527.89421407018415</v>
      </c>
      <c r="V54" s="143">
        <f t="shared" si="16"/>
        <v>35737791.769386828</v>
      </c>
      <c r="W54" s="217">
        <f t="shared" si="17"/>
        <v>1033520.867224337</v>
      </c>
      <c r="X54" s="195">
        <f t="shared" si="18"/>
        <v>15.320556712449703</v>
      </c>
      <c r="Y54" s="236">
        <f t="shared" si="19"/>
        <v>8442403.0522404891</v>
      </c>
      <c r="Z54" s="270">
        <f t="shared" si="20"/>
        <v>36645130.560570046</v>
      </c>
      <c r="AA54" s="216">
        <f t="shared" si="21"/>
        <v>543.21477078263388</v>
      </c>
      <c r="AB54" s="195">
        <f t="shared" si="22"/>
        <v>972.97428671561067</v>
      </c>
      <c r="AC54" s="102"/>
      <c r="AD54" s="143">
        <v>34832777.01061926</v>
      </c>
      <c r="AE54" s="52">
        <f t="shared" si="23"/>
        <v>1812353.5499507859</v>
      </c>
      <c r="AF54" s="61">
        <f t="shared" si="24"/>
        <v>5.203011948769598E-2</v>
      </c>
      <c r="AH54" s="38"/>
      <c r="AI54" s="38"/>
      <c r="AJ54" s="38"/>
    </row>
    <row r="55" spans="1:36" ht="15" customHeight="1">
      <c r="A55" s="15">
        <v>39</v>
      </c>
      <c r="B55" s="298" t="s">
        <v>31</v>
      </c>
      <c r="C55" s="143">
        <f>Vertetie_ienemumi!I44</f>
        <v>39417578.766518228</v>
      </c>
      <c r="D55" s="92">
        <f>Iedzivotaju_skaits_struktura!C43</f>
        <v>47114</v>
      </c>
      <c r="E55" s="92">
        <f>Iedzivotaju_skaits_struktura!D43</f>
        <v>3329</v>
      </c>
      <c r="F55" s="92">
        <f>Iedzivotaju_skaits_struktura!E43</f>
        <v>5845</v>
      </c>
      <c r="G55" s="92">
        <f>Iedzivotaju_skaits_struktura!F43</f>
        <v>9489</v>
      </c>
      <c r="H55" s="92">
        <f>PFI_2024!H56</f>
        <v>2448.490511</v>
      </c>
      <c r="I55" s="94">
        <f t="shared" si="3"/>
        <v>836.64258535718102</v>
      </c>
      <c r="J55" s="94">
        <f t="shared" si="25"/>
        <v>84702.125576719991</v>
      </c>
      <c r="K55" s="318">
        <f t="shared" si="5"/>
        <v>465.36705540896105</v>
      </c>
      <c r="L55" s="202">
        <f t="shared" si="6"/>
        <v>23650547.259910937</v>
      </c>
      <c r="M55" s="92">
        <f t="shared" si="7"/>
        <v>-135.74496734546074</v>
      </c>
      <c r="N55" s="92">
        <f t="shared" si="8"/>
        <v>81.446980407276442</v>
      </c>
      <c r="O55" s="194">
        <f t="shared" si="9"/>
        <v>6898732.3623017818</v>
      </c>
      <c r="P55" s="211">
        <f t="shared" si="10"/>
        <v>30549279.622212719</v>
      </c>
      <c r="Q55" s="232">
        <f t="shared" si="11"/>
        <v>360.66721365265306</v>
      </c>
      <c r="R55" s="211">
        <f t="shared" si="12"/>
        <v>15767031.506607292</v>
      </c>
      <c r="S55" s="216">
        <f t="shared" si="13"/>
        <v>186.14682216358443</v>
      </c>
      <c r="T55" s="217">
        <f t="shared" si="14"/>
        <v>46316311.12882001</v>
      </c>
      <c r="U55" s="140">
        <f t="shared" si="15"/>
        <v>546.81403581623749</v>
      </c>
      <c r="V55" s="143">
        <f t="shared" si="16"/>
        <v>40865822.812016949</v>
      </c>
      <c r="W55" s="217">
        <f t="shared" si="17"/>
        <v>1181821.2189789282</v>
      </c>
      <c r="X55" s="195">
        <f t="shared" si="18"/>
        <v>13.952674870106762</v>
      </c>
      <c r="Y55" s="236">
        <f t="shared" si="19"/>
        <v>8080553.5812807102</v>
      </c>
      <c r="Z55" s="270">
        <f t="shared" si="20"/>
        <v>47498132.347798936</v>
      </c>
      <c r="AA55" s="216">
        <f t="shared" si="21"/>
        <v>560.76671068634425</v>
      </c>
      <c r="AB55" s="195">
        <f t="shared" si="22"/>
        <v>1008.1532527019343</v>
      </c>
      <c r="AC55" s="102"/>
      <c r="AD55" s="143">
        <v>44836043.481007084</v>
      </c>
      <c r="AE55" s="52">
        <f t="shared" si="23"/>
        <v>2662088.8667918518</v>
      </c>
      <c r="AF55" s="61">
        <f t="shared" si="24"/>
        <v>5.9373857729430046E-2</v>
      </c>
      <c r="AH55" s="38"/>
      <c r="AI55" s="38"/>
      <c r="AJ55" s="38"/>
    </row>
    <row r="56" spans="1:36" ht="15" customHeight="1">
      <c r="A56" s="15">
        <v>40</v>
      </c>
      <c r="B56" s="298" t="s">
        <v>32</v>
      </c>
      <c r="C56" s="143">
        <f>Vertetie_ienemumi!I45</f>
        <v>5585493.1259616986</v>
      </c>
      <c r="D56" s="92">
        <f>Iedzivotaju_skaits_struktura!C44</f>
        <v>8504</v>
      </c>
      <c r="E56" s="92">
        <f>Iedzivotaju_skaits_struktura!D44</f>
        <v>508</v>
      </c>
      <c r="F56" s="92">
        <f>Iedzivotaju_skaits_struktura!E44</f>
        <v>933</v>
      </c>
      <c r="G56" s="92">
        <f>Iedzivotaju_skaits_struktura!F44</f>
        <v>2096</v>
      </c>
      <c r="H56" s="92">
        <f>PFI_2024!H57</f>
        <v>908.40722600000004</v>
      </c>
      <c r="I56" s="94">
        <f t="shared" si="3"/>
        <v>656.80775234733051</v>
      </c>
      <c r="J56" s="94">
        <f t="shared" si="25"/>
        <v>15666.11898352</v>
      </c>
      <c r="K56" s="97">
        <f t="shared" si="5"/>
        <v>356.53330169631465</v>
      </c>
      <c r="L56" s="202">
        <f t="shared" si="6"/>
        <v>3351295.8755770191</v>
      </c>
      <c r="M56" s="92">
        <f t="shared" si="7"/>
        <v>-244.57872105810713</v>
      </c>
      <c r="N56" s="92">
        <f t="shared" si="8"/>
        <v>146.74723263486428</v>
      </c>
      <c r="O56" s="194">
        <f t="shared" si="9"/>
        <v>2298959.6069600731</v>
      </c>
      <c r="P56" s="211">
        <f t="shared" si="10"/>
        <v>5650255.4825370926</v>
      </c>
      <c r="Q56" s="232">
        <f t="shared" si="11"/>
        <v>360.66721365265312</v>
      </c>
      <c r="R56" s="211">
        <f t="shared" si="12"/>
        <v>2234197.2503846795</v>
      </c>
      <c r="S56" s="216">
        <f t="shared" si="13"/>
        <v>142.61332067852587</v>
      </c>
      <c r="T56" s="217">
        <f t="shared" si="14"/>
        <v>7884452.7329217717</v>
      </c>
      <c r="U56" s="140">
        <f t="shared" si="15"/>
        <v>503.28053433117896</v>
      </c>
      <c r="V56" s="143">
        <f t="shared" si="16"/>
        <v>9263358.8121380806</v>
      </c>
      <c r="W56" s="217">
        <f t="shared" si="17"/>
        <v>267892.17125418986</v>
      </c>
      <c r="X56" s="195">
        <f t="shared" si="18"/>
        <v>17.100098086577759</v>
      </c>
      <c r="Y56" s="236">
        <f t="shared" si="19"/>
        <v>2566851.7782142628</v>
      </c>
      <c r="Z56" s="270">
        <f t="shared" si="20"/>
        <v>8152344.9041759614</v>
      </c>
      <c r="AA56" s="216">
        <f t="shared" si="21"/>
        <v>520.38063241775671</v>
      </c>
      <c r="AB56" s="195">
        <f t="shared" si="22"/>
        <v>958.64827189275184</v>
      </c>
      <c r="AC56" s="102"/>
      <c r="AD56" s="143">
        <v>7736827.7116816919</v>
      </c>
      <c r="AE56" s="52">
        <f t="shared" si="23"/>
        <v>415517.19249426946</v>
      </c>
      <c r="AF56" s="61">
        <f t="shared" si="24"/>
        <v>5.3706403706895056E-2</v>
      </c>
      <c r="AH56" s="38"/>
      <c r="AI56" s="38"/>
      <c r="AJ56" s="38"/>
    </row>
    <row r="57" spans="1:36" ht="15" customHeight="1">
      <c r="A57" s="15">
        <v>41</v>
      </c>
      <c r="B57" s="298" t="s">
        <v>82</v>
      </c>
      <c r="C57" s="143">
        <f>Vertetie_ienemumi!I46</f>
        <v>48331898.095126174</v>
      </c>
      <c r="D57" s="92">
        <f>Iedzivotaju_skaits_struktura!C45</f>
        <v>53962</v>
      </c>
      <c r="E57" s="92">
        <f>Iedzivotaju_skaits_struktura!D45</f>
        <v>3979</v>
      </c>
      <c r="F57" s="92">
        <f>Iedzivotaju_skaits_struktura!E45</f>
        <v>6513</v>
      </c>
      <c r="G57" s="92">
        <f>Iedzivotaju_skaits_struktura!F45</f>
        <v>11405</v>
      </c>
      <c r="H57" s="92">
        <f>PFI_2024!H58</f>
        <v>2946.0515190000001</v>
      </c>
      <c r="I57" s="94">
        <f t="shared" si="3"/>
        <v>895.66543299221996</v>
      </c>
      <c r="J57" s="94">
        <f t="shared" si="25"/>
        <v>97422.938308879995</v>
      </c>
      <c r="K57" s="318">
        <f t="shared" si="5"/>
        <v>496.10388409647027</v>
      </c>
      <c r="L57" s="202">
        <f t="shared" si="6"/>
        <v>28999138.857075702</v>
      </c>
      <c r="M57" s="92">
        <f t="shared" si="7"/>
        <v>-105.00813865795152</v>
      </c>
      <c r="N57" s="92">
        <f t="shared" si="8"/>
        <v>63.004883194770912</v>
      </c>
      <c r="O57" s="194">
        <f t="shared" si="9"/>
        <v>6138120.8486423567</v>
      </c>
      <c r="P57" s="211">
        <f t="shared" si="10"/>
        <v>35137259.705718055</v>
      </c>
      <c r="Q57" s="232">
        <f t="shared" si="11"/>
        <v>360.667213652653</v>
      </c>
      <c r="R57" s="211">
        <f t="shared" si="12"/>
        <v>19332759.238050472</v>
      </c>
      <c r="S57" s="216">
        <f t="shared" si="13"/>
        <v>198.44155363858812</v>
      </c>
      <c r="T57" s="217">
        <f t="shared" si="14"/>
        <v>54470018.943768531</v>
      </c>
      <c r="U57" s="140">
        <f t="shared" si="15"/>
        <v>559.10876729124118</v>
      </c>
      <c r="V57" s="143">
        <f t="shared" si="16"/>
        <v>44008699.333309099</v>
      </c>
      <c r="W57" s="217">
        <f t="shared" si="17"/>
        <v>1272711.794670494</v>
      </c>
      <c r="X57" s="195">
        <f t="shared" si="18"/>
        <v>13.0637796063526</v>
      </c>
      <c r="Y57" s="236">
        <f t="shared" si="19"/>
        <v>7410832.643312851</v>
      </c>
      <c r="Z57" s="270">
        <f t="shared" si="20"/>
        <v>55742730.738439023</v>
      </c>
      <c r="AA57" s="216">
        <f t="shared" si="21"/>
        <v>572.17254689759375</v>
      </c>
      <c r="AB57" s="195">
        <f t="shared" si="22"/>
        <v>1032.9997171794787</v>
      </c>
      <c r="AC57" s="102"/>
      <c r="AD57" s="143">
        <v>52739231.34325923</v>
      </c>
      <c r="AE57" s="52">
        <f t="shared" si="23"/>
        <v>3003499.3951797932</v>
      </c>
      <c r="AF57" s="61">
        <f t="shared" si="24"/>
        <v>5.6950003226842183E-2</v>
      </c>
      <c r="AH57" s="38"/>
      <c r="AI57" s="38"/>
      <c r="AJ57" s="38"/>
    </row>
    <row r="58" spans="1:36" ht="15" customHeight="1">
      <c r="A58" s="15">
        <v>42</v>
      </c>
      <c r="B58" s="298" t="s">
        <v>33</v>
      </c>
      <c r="C58" s="143">
        <f>Vertetie_ienemumi!I47</f>
        <v>1900566.3421891243</v>
      </c>
      <c r="D58" s="92">
        <f>Iedzivotaju_skaits_struktura!C46</f>
        <v>3138</v>
      </c>
      <c r="E58" s="92">
        <f>Iedzivotaju_skaits_struktura!D46</f>
        <v>156</v>
      </c>
      <c r="F58" s="92">
        <f>Iedzivotaju_skaits_struktura!E46</f>
        <v>331</v>
      </c>
      <c r="G58" s="92">
        <f>Iedzivotaju_skaits_struktura!F46</f>
        <v>704</v>
      </c>
      <c r="H58" s="92">
        <f>PFI_2024!H59</f>
        <v>277.90105399999999</v>
      </c>
      <c r="I58" s="94">
        <f t="shared" si="3"/>
        <v>605.66167692451381</v>
      </c>
      <c r="J58" s="94">
        <f t="shared" si="25"/>
        <v>5525.4696020800002</v>
      </c>
      <c r="K58" s="318">
        <f t="shared" si="5"/>
        <v>343.96467251827386</v>
      </c>
      <c r="L58" s="202">
        <f t="shared" si="6"/>
        <v>1140339.8053134745</v>
      </c>
      <c r="M58" s="92">
        <f t="shared" si="7"/>
        <v>-257.14735023614793</v>
      </c>
      <c r="N58" s="92">
        <f t="shared" si="8"/>
        <v>154.28841014168876</v>
      </c>
      <c r="O58" s="194">
        <f t="shared" si="9"/>
        <v>852515.92019115284</v>
      </c>
      <c r="P58" s="211">
        <f t="shared" si="10"/>
        <v>1992855.7255046275</v>
      </c>
      <c r="Q58" s="232">
        <f t="shared" si="11"/>
        <v>360.66721365265306</v>
      </c>
      <c r="R58" s="211">
        <f t="shared" si="12"/>
        <v>760226.53687564982</v>
      </c>
      <c r="S58" s="216">
        <f t="shared" si="13"/>
        <v>137.58586900730955</v>
      </c>
      <c r="T58" s="217">
        <f t="shared" si="14"/>
        <v>2753082.2623802773</v>
      </c>
      <c r="U58" s="140">
        <f t="shared" si="15"/>
        <v>498.25308265996267</v>
      </c>
      <c r="V58" s="143">
        <f t="shared" si="16"/>
        <v>3336651.6373287369</v>
      </c>
      <c r="W58" s="217">
        <f t="shared" si="17"/>
        <v>96494.46490959471</v>
      </c>
      <c r="X58" s="195">
        <f t="shared" si="18"/>
        <v>17.463577190483587</v>
      </c>
      <c r="Y58" s="236">
        <f t="shared" si="19"/>
        <v>949010.38510074758</v>
      </c>
      <c r="Z58" s="270">
        <f t="shared" si="20"/>
        <v>2849576.7272898718</v>
      </c>
      <c r="AA58" s="216">
        <f t="shared" si="21"/>
        <v>515.71665985044615</v>
      </c>
      <c r="AB58" s="195">
        <f t="shared" si="22"/>
        <v>908.0869111822409</v>
      </c>
      <c r="AC58" s="102"/>
      <c r="AD58" s="143">
        <v>2652807.0781313749</v>
      </c>
      <c r="AE58" s="52">
        <f t="shared" si="23"/>
        <v>196769.64915849688</v>
      </c>
      <c r="AF58" s="61">
        <f t="shared" si="24"/>
        <v>7.4174127014581259E-2</v>
      </c>
      <c r="AH58" s="38"/>
      <c r="AI58" s="38"/>
      <c r="AJ58" s="38"/>
    </row>
    <row r="59" spans="1:36" ht="15" customHeight="1">
      <c r="A59" s="196">
        <v>43</v>
      </c>
      <c r="B59" s="308" t="s">
        <v>34</v>
      </c>
      <c r="C59" s="144">
        <f>Vertetie_ienemumi!I48</f>
        <v>9459202.732582679</v>
      </c>
      <c r="D59" s="93">
        <f>Iedzivotaju_skaits_struktura!C47</f>
        <v>11225</v>
      </c>
      <c r="E59" s="93">
        <f>Iedzivotaju_skaits_struktura!D47</f>
        <v>670</v>
      </c>
      <c r="F59" s="93">
        <f>Iedzivotaju_skaits_struktura!E47</f>
        <v>1352</v>
      </c>
      <c r="G59" s="93">
        <f>Iedzivotaju_skaits_struktura!F47</f>
        <v>2375</v>
      </c>
      <c r="H59" s="92">
        <f>PFI_2024!H60</f>
        <v>2457.6703320000001</v>
      </c>
      <c r="I59" s="95">
        <f t="shared" si="3"/>
        <v>842.69066659979319</v>
      </c>
      <c r="J59" s="95">
        <f t="shared" si="25"/>
        <v>22693.47890464</v>
      </c>
      <c r="K59" s="320">
        <f t="shared" si="5"/>
        <v>416.8247086456459</v>
      </c>
      <c r="L59" s="203">
        <f t="shared" si="6"/>
        <v>5675521.6395496074</v>
      </c>
      <c r="M59" s="93">
        <f t="shared" si="7"/>
        <v>-184.28731410877589</v>
      </c>
      <c r="N59" s="93">
        <f t="shared" si="8"/>
        <v>110.57238846526553</v>
      </c>
      <c r="O59" s="197">
        <f t="shared" si="9"/>
        <v>2509272.1650721626</v>
      </c>
      <c r="P59" s="212">
        <f t="shared" si="10"/>
        <v>8184793.80462177</v>
      </c>
      <c r="Q59" s="233">
        <f t="shared" si="11"/>
        <v>360.66721365265306</v>
      </c>
      <c r="R59" s="212">
        <f t="shared" si="12"/>
        <v>3783681.0930330716</v>
      </c>
      <c r="S59" s="218">
        <f t="shared" si="13"/>
        <v>166.72988345825834</v>
      </c>
      <c r="T59" s="219">
        <f t="shared" si="14"/>
        <v>11968474.897654843</v>
      </c>
      <c r="U59" s="225">
        <f t="shared" si="15"/>
        <v>527.39709711091143</v>
      </c>
      <c r="V59" s="144">
        <f t="shared" si="16"/>
        <v>12050407.182283184</v>
      </c>
      <c r="W59" s="219">
        <f t="shared" si="17"/>
        <v>348492.35682513966</v>
      </c>
      <c r="X59" s="198">
        <f t="shared" si="18"/>
        <v>15.356497709740109</v>
      </c>
      <c r="Y59" s="237">
        <f t="shared" si="19"/>
        <v>2857764.5218973025</v>
      </c>
      <c r="Z59" s="271">
        <f t="shared" si="20"/>
        <v>12316967.254479982</v>
      </c>
      <c r="AA59" s="218">
        <f t="shared" si="21"/>
        <v>542.75359482065153</v>
      </c>
      <c r="AB59" s="198">
        <f t="shared" si="22"/>
        <v>1097.2799335839627</v>
      </c>
      <c r="AC59" s="102"/>
      <c r="AD59" s="144">
        <v>11797446.422455894</v>
      </c>
      <c r="AE59" s="243">
        <f t="shared" si="23"/>
        <v>519520.83202408813</v>
      </c>
      <c r="AF59" s="244">
        <f t="shared" si="24"/>
        <v>4.4036718915307249E-2</v>
      </c>
      <c r="AH59" s="38"/>
      <c r="AI59" s="38"/>
      <c r="AJ59" s="38"/>
    </row>
    <row r="61" spans="1:36" ht="15.5">
      <c r="B61" s="2"/>
      <c r="D61" s="38"/>
      <c r="E61" s="38"/>
      <c r="F61" s="38"/>
      <c r="G61" s="38"/>
      <c r="H61" s="38"/>
      <c r="AE61" s="38"/>
    </row>
    <row r="62" spans="1:36">
      <c r="C62" s="70"/>
      <c r="D62" s="70"/>
      <c r="E62" s="70"/>
      <c r="F62" s="70"/>
      <c r="G62" s="70"/>
      <c r="H62" s="70"/>
      <c r="I62" s="70"/>
      <c r="J62" s="70"/>
      <c r="K62" s="70"/>
      <c r="AD62" s="69"/>
    </row>
  </sheetData>
  <sheetProtection formatCells="0" formatColumns="0" formatRows="0" insertColumns="0" insertRows="0" insertHyperlinks="0" deleteColumns="0" deleteRows="0"/>
  <mergeCells count="26">
    <mergeCell ref="B4:D4"/>
    <mergeCell ref="E4:F4"/>
    <mergeCell ref="H4:J4"/>
    <mergeCell ref="B5:D5"/>
    <mergeCell ref="E5:F5"/>
    <mergeCell ref="H5:J6"/>
    <mergeCell ref="K5:K6"/>
    <mergeCell ref="B6:D6"/>
    <mergeCell ref="E6:F6"/>
    <mergeCell ref="B7:D7"/>
    <mergeCell ref="E7:F7"/>
    <mergeCell ref="H7:J8"/>
    <mergeCell ref="K7:K8"/>
    <mergeCell ref="B8:D8"/>
    <mergeCell ref="E8:F8"/>
    <mergeCell ref="B9:D9"/>
    <mergeCell ref="E9:F9"/>
    <mergeCell ref="H9:J9"/>
    <mergeCell ref="D12:H12"/>
    <mergeCell ref="AD12:AF12"/>
    <mergeCell ref="AE13:AF13"/>
    <mergeCell ref="M4:O4"/>
    <mergeCell ref="L12:U12"/>
    <mergeCell ref="V12:X12"/>
    <mergeCell ref="Y12:AB12"/>
    <mergeCell ref="M7:O7"/>
  </mergeCells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N49"/>
  <sheetViews>
    <sheetView zoomScaleNormal="100" workbookViewId="0">
      <pane xSplit="2" ySplit="2" topLeftCell="C3" activePane="bottomRight" state="frozen"/>
      <selection activeCell="AA32" sqref="AA32"/>
      <selection pane="topRight" activeCell="AA32" sqref="AA32"/>
      <selection pane="bottomLeft" activeCell="AA32" sqref="AA32"/>
      <selection pane="bottomRight" activeCell="C21" sqref="C21"/>
    </sheetView>
  </sheetViews>
  <sheetFormatPr defaultRowHeight="14"/>
  <cols>
    <col min="1" max="1" width="6.6328125" style="13" customWidth="1"/>
    <col min="2" max="2" width="22.36328125" style="14" customWidth="1"/>
    <col min="3" max="3" width="15.54296875" style="8" customWidth="1"/>
    <col min="4" max="8" width="14.6328125" style="1" customWidth="1"/>
    <col min="9" max="9" width="15.6328125" style="8" customWidth="1"/>
    <col min="10" max="10" width="11.6328125" customWidth="1"/>
    <col min="13" max="13" width="16" customWidth="1"/>
  </cols>
  <sheetData>
    <row r="1" spans="1:14" ht="15">
      <c r="H1" s="262"/>
    </row>
    <row r="2" spans="1:14" ht="18">
      <c r="A2" s="450" t="s">
        <v>177</v>
      </c>
      <c r="B2" s="451"/>
      <c r="C2" s="451"/>
      <c r="D2" s="451"/>
      <c r="E2" s="451"/>
      <c r="F2" s="451"/>
      <c r="G2" s="451"/>
      <c r="H2" s="451"/>
      <c r="I2" s="451"/>
    </row>
    <row r="3" spans="1:14" ht="15" customHeight="1">
      <c r="B3" s="43"/>
      <c r="C3" s="22"/>
      <c r="D3" s="22"/>
      <c r="E3" s="22"/>
      <c r="F3" s="22"/>
      <c r="G3" s="22"/>
      <c r="H3" s="22"/>
      <c r="I3" s="22"/>
    </row>
    <row r="4" spans="1:14" ht="28">
      <c r="A4" s="27"/>
      <c r="B4" s="148"/>
      <c r="C4" s="87" t="s">
        <v>79</v>
      </c>
      <c r="D4" s="153" t="s">
        <v>76</v>
      </c>
      <c r="E4" s="73" t="s">
        <v>43</v>
      </c>
      <c r="F4" s="73" t="s">
        <v>44</v>
      </c>
      <c r="G4" s="74" t="s">
        <v>45</v>
      </c>
      <c r="H4" s="75" t="s">
        <v>46</v>
      </c>
      <c r="I4" s="75" t="s">
        <v>78</v>
      </c>
    </row>
    <row r="5" spans="1:14" ht="30" customHeight="1">
      <c r="A5" s="24"/>
      <c r="B5" s="149" t="s">
        <v>35</v>
      </c>
      <c r="C5" s="157">
        <f>SUM(C6:C48)</f>
        <v>1976035200</v>
      </c>
      <c r="D5" s="311">
        <v>99626233</v>
      </c>
      <c r="E5" s="311">
        <v>54427133</v>
      </c>
      <c r="F5" s="311">
        <v>1956293</v>
      </c>
      <c r="G5" s="311">
        <v>21452997</v>
      </c>
      <c r="H5" s="100">
        <v>177462656</v>
      </c>
      <c r="I5" s="100">
        <f>C5+H5</f>
        <v>2153497856</v>
      </c>
    </row>
    <row r="6" spans="1:14" ht="15.5">
      <c r="A6" s="76">
        <v>1</v>
      </c>
      <c r="B6" s="150" t="s">
        <v>55</v>
      </c>
      <c r="C6" s="84">
        <f>IIN_ienemumi!D12</f>
        <v>49592847.554617979</v>
      </c>
      <c r="D6" s="154">
        <v>797230</v>
      </c>
      <c r="E6" s="146">
        <v>1353845</v>
      </c>
      <c r="F6" s="146">
        <v>10514</v>
      </c>
      <c r="G6" s="158">
        <v>474531</v>
      </c>
      <c r="H6" s="84">
        <v>2636120</v>
      </c>
      <c r="I6" s="84">
        <f>C6+H6</f>
        <v>52228967.554617979</v>
      </c>
      <c r="N6" s="22"/>
    </row>
    <row r="7" spans="1:14" ht="15.5">
      <c r="A7" s="59">
        <v>2</v>
      </c>
      <c r="B7" s="151" t="s">
        <v>58</v>
      </c>
      <c r="C7" s="85">
        <f>IIN_ienemumi!D13</f>
        <v>53949481.69484403</v>
      </c>
      <c r="D7" s="155">
        <v>1226322</v>
      </c>
      <c r="E7" s="145">
        <v>1252614</v>
      </c>
      <c r="F7" s="145">
        <v>29831</v>
      </c>
      <c r="G7" s="159">
        <v>606166</v>
      </c>
      <c r="H7" s="85">
        <v>3114933</v>
      </c>
      <c r="I7" s="85">
        <f t="shared" ref="I7:I48" si="0">C7+H7</f>
        <v>57064414.69484403</v>
      </c>
      <c r="N7" s="22"/>
    </row>
    <row r="8" spans="1:14" ht="15.5">
      <c r="A8" s="59">
        <v>3</v>
      </c>
      <c r="B8" s="151" t="s">
        <v>59</v>
      </c>
      <c r="C8" s="85">
        <f>IIN_ienemumi!D14</f>
        <v>68104159.530990064</v>
      </c>
      <c r="D8" s="155">
        <v>6113695</v>
      </c>
      <c r="E8" s="145">
        <v>2562660</v>
      </c>
      <c r="F8" s="145">
        <v>11858</v>
      </c>
      <c r="G8" s="159">
        <v>1181681</v>
      </c>
      <c r="H8" s="85">
        <v>9869894</v>
      </c>
      <c r="I8" s="85">
        <f t="shared" si="0"/>
        <v>77974053.530990064</v>
      </c>
      <c r="N8" s="22"/>
    </row>
    <row r="9" spans="1:14" ht="15.5">
      <c r="A9" s="59">
        <v>4</v>
      </c>
      <c r="B9" s="151" t="s">
        <v>60</v>
      </c>
      <c r="C9" s="85">
        <f>IIN_ienemumi!D15</f>
        <v>53962130.123154499</v>
      </c>
      <c r="D9" s="155">
        <v>1503167</v>
      </c>
      <c r="E9" s="145">
        <v>1641734</v>
      </c>
      <c r="F9" s="145">
        <v>93558</v>
      </c>
      <c r="G9" s="159">
        <v>495641</v>
      </c>
      <c r="H9" s="85">
        <v>3734100</v>
      </c>
      <c r="I9" s="85">
        <f t="shared" si="0"/>
        <v>57696230.123154499</v>
      </c>
      <c r="N9" s="22"/>
    </row>
    <row r="10" spans="1:14" ht="15.5">
      <c r="A10" s="59">
        <v>5</v>
      </c>
      <c r="B10" s="151" t="s">
        <v>61</v>
      </c>
      <c r="C10" s="85">
        <f>IIN_ienemumi!D16</f>
        <v>18296460.129597466</v>
      </c>
      <c r="D10" s="155">
        <v>319500</v>
      </c>
      <c r="E10" s="145">
        <v>304916</v>
      </c>
      <c r="F10" s="145">
        <v>2552</v>
      </c>
      <c r="G10" s="159">
        <v>159225</v>
      </c>
      <c r="H10" s="85">
        <v>786193</v>
      </c>
      <c r="I10" s="85">
        <f t="shared" si="0"/>
        <v>19082653.129597466</v>
      </c>
      <c r="N10" s="22"/>
    </row>
    <row r="11" spans="1:14" ht="15.5">
      <c r="A11" s="59">
        <v>6</v>
      </c>
      <c r="B11" s="151" t="s">
        <v>56</v>
      </c>
      <c r="C11" s="85">
        <f>IIN_ienemumi!D17</f>
        <v>826930241.67830503</v>
      </c>
      <c r="D11" s="155">
        <v>38449259</v>
      </c>
      <c r="E11" s="145">
        <v>33686689</v>
      </c>
      <c r="F11" s="145">
        <v>443156</v>
      </c>
      <c r="G11" s="159">
        <v>11416778</v>
      </c>
      <c r="H11" s="85">
        <v>83995882</v>
      </c>
      <c r="I11" s="85">
        <f t="shared" si="0"/>
        <v>910926123.67830503</v>
      </c>
      <c r="N11" s="22"/>
    </row>
    <row r="12" spans="1:14" ht="15.5">
      <c r="A12" s="59">
        <v>7</v>
      </c>
      <c r="B12" s="151" t="s">
        <v>57</v>
      </c>
      <c r="C12" s="85">
        <f>IIN_ienemumi!D18</f>
        <v>30024516.369858861</v>
      </c>
      <c r="D12" s="155">
        <v>1490254</v>
      </c>
      <c r="E12" s="145">
        <v>1237041</v>
      </c>
      <c r="F12" s="145">
        <v>216883</v>
      </c>
      <c r="G12" s="159">
        <v>285462</v>
      </c>
      <c r="H12" s="85">
        <v>3229640</v>
      </c>
      <c r="I12" s="85">
        <f t="shared" si="0"/>
        <v>33254156.369858861</v>
      </c>
      <c r="N12" s="22"/>
    </row>
    <row r="13" spans="1:14" ht="15.5">
      <c r="A13" s="59">
        <v>8</v>
      </c>
      <c r="B13" s="151" t="s">
        <v>2</v>
      </c>
      <c r="C13" s="85">
        <f>IIN_ienemumi!D19</f>
        <v>22949371.002197061</v>
      </c>
      <c r="D13" s="155">
        <v>1116419</v>
      </c>
      <c r="E13" s="145">
        <v>242997</v>
      </c>
      <c r="F13" s="145">
        <v>62134</v>
      </c>
      <c r="G13" s="159">
        <v>114022</v>
      </c>
      <c r="H13" s="85">
        <v>1535572</v>
      </c>
      <c r="I13" s="85">
        <f t="shared" si="0"/>
        <v>24484943.002197061</v>
      </c>
      <c r="N13" s="22"/>
    </row>
    <row r="14" spans="1:14" ht="15.5">
      <c r="A14" s="59">
        <v>9</v>
      </c>
      <c r="B14" s="151" t="s">
        <v>3</v>
      </c>
      <c r="C14" s="85">
        <f>IIN_ienemumi!D20</f>
        <v>9168171.0975252334</v>
      </c>
      <c r="D14" s="155">
        <v>569717</v>
      </c>
      <c r="E14" s="145">
        <v>102065</v>
      </c>
      <c r="F14" s="145">
        <v>14594</v>
      </c>
      <c r="G14" s="159">
        <v>46938</v>
      </c>
      <c r="H14" s="85">
        <v>733314</v>
      </c>
      <c r="I14" s="85">
        <f t="shared" si="0"/>
        <v>9901485.0975252334</v>
      </c>
      <c r="N14" s="22"/>
    </row>
    <row r="15" spans="1:14" ht="15.5">
      <c r="A15" s="59">
        <v>10</v>
      </c>
      <c r="B15" s="151" t="s">
        <v>80</v>
      </c>
      <c r="C15" s="85">
        <f>IIN_ienemumi!D21</f>
        <v>12751633.638930831</v>
      </c>
      <c r="D15" s="155">
        <v>1003538</v>
      </c>
      <c r="E15" s="145">
        <v>181870</v>
      </c>
      <c r="F15" s="145">
        <v>43290</v>
      </c>
      <c r="G15" s="159">
        <v>72099</v>
      </c>
      <c r="H15" s="85">
        <v>1300797</v>
      </c>
      <c r="I15" s="85">
        <f t="shared" si="0"/>
        <v>14052430.638930831</v>
      </c>
      <c r="N15" s="22"/>
    </row>
    <row r="16" spans="1:14" ht="15.5">
      <c r="A16" s="59">
        <v>11</v>
      </c>
      <c r="B16" s="151" t="s">
        <v>4</v>
      </c>
      <c r="C16" s="85">
        <f>IIN_ienemumi!D22</f>
        <v>34831772.61060898</v>
      </c>
      <c r="D16" s="155">
        <v>1810002</v>
      </c>
      <c r="E16" s="145">
        <v>330049</v>
      </c>
      <c r="F16" s="145">
        <v>940</v>
      </c>
      <c r="G16" s="159">
        <v>442861</v>
      </c>
      <c r="H16" s="85">
        <v>2583852</v>
      </c>
      <c r="I16" s="85">
        <f t="shared" si="0"/>
        <v>37415624.61060898</v>
      </c>
      <c r="N16" s="22"/>
    </row>
    <row r="17" spans="1:14" ht="15.5">
      <c r="A17" s="59">
        <v>12</v>
      </c>
      <c r="B17" s="151" t="s">
        <v>5</v>
      </c>
      <c r="C17" s="85">
        <f>IIN_ienemumi!D23</f>
        <v>11192139.588721698</v>
      </c>
      <c r="D17" s="155">
        <v>746647</v>
      </c>
      <c r="E17" s="145">
        <v>70513</v>
      </c>
      <c r="F17" s="145">
        <v>4718</v>
      </c>
      <c r="G17" s="159">
        <v>41585</v>
      </c>
      <c r="H17" s="85">
        <v>863463</v>
      </c>
      <c r="I17" s="85">
        <f t="shared" si="0"/>
        <v>12055602.588721698</v>
      </c>
      <c r="N17" s="22"/>
    </row>
    <row r="18" spans="1:14" ht="15.5">
      <c r="A18" s="59">
        <v>13</v>
      </c>
      <c r="B18" s="151" t="s">
        <v>6</v>
      </c>
      <c r="C18" s="85">
        <f>IIN_ienemumi!D24</f>
        <v>33939487.608262114</v>
      </c>
      <c r="D18" s="155">
        <v>2959654</v>
      </c>
      <c r="E18" s="145">
        <v>344160</v>
      </c>
      <c r="F18" s="145">
        <v>33642</v>
      </c>
      <c r="G18" s="159">
        <v>203239</v>
      </c>
      <c r="H18" s="85">
        <v>3540695</v>
      </c>
      <c r="I18" s="85">
        <f t="shared" si="0"/>
        <v>37480182.608262114</v>
      </c>
      <c r="N18" s="22"/>
    </row>
    <row r="19" spans="1:14" ht="15.5">
      <c r="A19" s="59">
        <v>14</v>
      </c>
      <c r="B19" s="151" t="s">
        <v>7</v>
      </c>
      <c r="C19" s="85">
        <f>IIN_ienemumi!D25</f>
        <v>35290298.681728132</v>
      </c>
      <c r="D19" s="155">
        <v>1496920</v>
      </c>
      <c r="E19" s="145">
        <v>532532</v>
      </c>
      <c r="F19" s="145">
        <v>48482</v>
      </c>
      <c r="G19" s="159">
        <v>251145</v>
      </c>
      <c r="H19" s="85">
        <v>2329079</v>
      </c>
      <c r="I19" s="85">
        <f t="shared" si="0"/>
        <v>37619377.681728132</v>
      </c>
      <c r="N19" s="22"/>
    </row>
    <row r="20" spans="1:14" ht="15.5">
      <c r="A20" s="59">
        <v>15</v>
      </c>
      <c r="B20" s="151" t="s">
        <v>81</v>
      </c>
      <c r="C20" s="85">
        <f>IIN_ienemumi!D26</f>
        <v>24317589.234111309</v>
      </c>
      <c r="D20" s="155">
        <v>2164450</v>
      </c>
      <c r="E20" s="145">
        <v>192790</v>
      </c>
      <c r="F20" s="145">
        <v>43708</v>
      </c>
      <c r="G20" s="159">
        <v>133480</v>
      </c>
      <c r="H20" s="85">
        <v>2534428</v>
      </c>
      <c r="I20" s="85">
        <f t="shared" si="0"/>
        <v>26852017.234111309</v>
      </c>
      <c r="N20" s="22"/>
    </row>
    <row r="21" spans="1:14" ht="15.5">
      <c r="A21" s="59">
        <v>16</v>
      </c>
      <c r="B21" s="151" t="s">
        <v>8</v>
      </c>
      <c r="C21" s="85">
        <f>IIN_ienemumi!D27</f>
        <v>23545879.220541552</v>
      </c>
      <c r="D21" s="155">
        <v>2532132</v>
      </c>
      <c r="E21" s="145">
        <v>395859</v>
      </c>
      <c r="F21" s="145">
        <v>23302</v>
      </c>
      <c r="G21" s="159">
        <v>118733</v>
      </c>
      <c r="H21" s="85">
        <v>3070026</v>
      </c>
      <c r="I21" s="85">
        <f t="shared" si="0"/>
        <v>26615905.220541552</v>
      </c>
      <c r="N21" s="22"/>
    </row>
    <row r="22" spans="1:14" ht="15.5">
      <c r="A22" s="59">
        <v>17</v>
      </c>
      <c r="B22" s="151" t="s">
        <v>9</v>
      </c>
      <c r="C22" s="85">
        <f>IIN_ienemumi!D28</f>
        <v>13783024.425737849</v>
      </c>
      <c r="D22" s="155">
        <v>837271</v>
      </c>
      <c r="E22" s="145">
        <v>145692</v>
      </c>
      <c r="F22" s="145">
        <v>14218</v>
      </c>
      <c r="G22" s="159">
        <v>60145</v>
      </c>
      <c r="H22" s="85">
        <v>1057326</v>
      </c>
      <c r="I22" s="85">
        <f t="shared" si="0"/>
        <v>14840350.425737849</v>
      </c>
      <c r="N22" s="22"/>
    </row>
    <row r="23" spans="1:14" ht="15.5">
      <c r="A23" s="59">
        <v>18</v>
      </c>
      <c r="B23" s="151" t="s">
        <v>11</v>
      </c>
      <c r="C23" s="85">
        <f>IIN_ienemumi!D29</f>
        <v>29486019.63613762</v>
      </c>
      <c r="D23" s="155">
        <v>2772353</v>
      </c>
      <c r="E23" s="145">
        <v>253910</v>
      </c>
      <c r="F23" s="145">
        <v>25958</v>
      </c>
      <c r="G23" s="159">
        <v>175734</v>
      </c>
      <c r="H23" s="85">
        <v>3227955</v>
      </c>
      <c r="I23" s="85">
        <f t="shared" si="0"/>
        <v>32713974.63613762</v>
      </c>
      <c r="N23" s="22"/>
    </row>
    <row r="24" spans="1:14" ht="15.5">
      <c r="A24" s="59">
        <v>19</v>
      </c>
      <c r="B24" s="151" t="s">
        <v>10</v>
      </c>
      <c r="C24" s="85">
        <f>IIN_ienemumi!D30</f>
        <v>28677753.66815019</v>
      </c>
      <c r="D24" s="155">
        <v>1395549</v>
      </c>
      <c r="E24" s="145">
        <v>315844</v>
      </c>
      <c r="F24" s="145">
        <v>41264</v>
      </c>
      <c r="G24" s="159">
        <v>133310</v>
      </c>
      <c r="H24" s="85">
        <v>1885967</v>
      </c>
      <c r="I24" s="85">
        <f t="shared" si="0"/>
        <v>30563720.66815019</v>
      </c>
      <c r="N24" s="22"/>
    </row>
    <row r="25" spans="1:14" ht="15.5">
      <c r="A25" s="59">
        <v>20</v>
      </c>
      <c r="B25" s="151" t="s">
        <v>12</v>
      </c>
      <c r="C25" s="85">
        <f>IIN_ienemumi!D31</f>
        <v>9661184.1990372185</v>
      </c>
      <c r="D25" s="155">
        <v>837830</v>
      </c>
      <c r="E25" s="145">
        <v>86137</v>
      </c>
      <c r="F25" s="145">
        <v>4872</v>
      </c>
      <c r="G25" s="159">
        <v>52718</v>
      </c>
      <c r="H25" s="85">
        <v>981557</v>
      </c>
      <c r="I25" s="85">
        <f t="shared" si="0"/>
        <v>10642741.199037218</v>
      </c>
      <c r="N25" s="22"/>
    </row>
    <row r="26" spans="1:14" ht="15.5">
      <c r="A26" s="59">
        <v>21</v>
      </c>
      <c r="B26" s="151" t="s">
        <v>13</v>
      </c>
      <c r="C26" s="85">
        <f>IIN_ienemumi!D32</f>
        <v>18191357.217432544</v>
      </c>
      <c r="D26" s="155">
        <v>1458080</v>
      </c>
      <c r="E26" s="145">
        <v>268878</v>
      </c>
      <c r="F26" s="145">
        <v>26347</v>
      </c>
      <c r="G26" s="159">
        <v>99318</v>
      </c>
      <c r="H26" s="85">
        <v>1852623</v>
      </c>
      <c r="I26" s="85">
        <f t="shared" si="0"/>
        <v>20043980.217432544</v>
      </c>
      <c r="N26" s="22"/>
    </row>
    <row r="27" spans="1:14" ht="15.5">
      <c r="A27" s="59">
        <v>22</v>
      </c>
      <c r="B27" s="151" t="s">
        <v>14</v>
      </c>
      <c r="C27" s="85">
        <f>IIN_ienemumi!D33</f>
        <v>44547277.219768658</v>
      </c>
      <c r="D27" s="155">
        <v>1534279</v>
      </c>
      <c r="E27" s="145">
        <v>858420</v>
      </c>
      <c r="F27" s="145">
        <v>4698</v>
      </c>
      <c r="G27" s="159">
        <v>465873</v>
      </c>
      <c r="H27" s="85">
        <v>2863270</v>
      </c>
      <c r="I27" s="85">
        <f t="shared" si="0"/>
        <v>47410547.219768658</v>
      </c>
      <c r="N27" s="22"/>
    </row>
    <row r="28" spans="1:14" ht="15.5">
      <c r="A28" s="59">
        <v>23</v>
      </c>
      <c r="B28" s="151" t="s">
        <v>15</v>
      </c>
      <c r="C28" s="85">
        <f>IIN_ienemumi!D34</f>
        <v>22176315.652723197</v>
      </c>
      <c r="D28" s="155">
        <v>1432409</v>
      </c>
      <c r="E28" s="145">
        <v>236030</v>
      </c>
      <c r="F28" s="145">
        <v>12436</v>
      </c>
      <c r="G28" s="159">
        <v>164092</v>
      </c>
      <c r="H28" s="85">
        <v>1844967</v>
      </c>
      <c r="I28" s="85">
        <f t="shared" si="0"/>
        <v>24021282.652723197</v>
      </c>
      <c r="N28" s="22"/>
    </row>
    <row r="29" spans="1:14" ht="15.5">
      <c r="A29" s="59">
        <v>24</v>
      </c>
      <c r="B29" s="151" t="s">
        <v>16</v>
      </c>
      <c r="C29" s="85">
        <f>IIN_ienemumi!D35</f>
        <v>7339596.6829613177</v>
      </c>
      <c r="D29" s="155">
        <v>275156</v>
      </c>
      <c r="E29" s="145">
        <v>69900</v>
      </c>
      <c r="F29" s="145">
        <v>6999</v>
      </c>
      <c r="G29" s="159">
        <v>34484</v>
      </c>
      <c r="H29" s="85">
        <v>386539</v>
      </c>
      <c r="I29" s="85">
        <f t="shared" si="0"/>
        <v>7726135.6829613177</v>
      </c>
      <c r="N29" s="22"/>
    </row>
    <row r="30" spans="1:14" ht="15.5">
      <c r="A30" s="59">
        <v>25</v>
      </c>
      <c r="B30" s="151" t="s">
        <v>17</v>
      </c>
      <c r="C30" s="85">
        <f>IIN_ienemumi!D36</f>
        <v>11481209.927377982</v>
      </c>
      <c r="D30" s="155">
        <v>810512</v>
      </c>
      <c r="E30" s="145">
        <v>88398</v>
      </c>
      <c r="F30" s="145">
        <v>2742</v>
      </c>
      <c r="G30" s="159">
        <v>56806</v>
      </c>
      <c r="H30" s="85">
        <v>958458</v>
      </c>
      <c r="I30" s="85">
        <f t="shared" si="0"/>
        <v>12439667.927377982</v>
      </c>
      <c r="N30" s="22"/>
    </row>
    <row r="31" spans="1:14" ht="15.5">
      <c r="A31" s="59">
        <v>26</v>
      </c>
      <c r="B31" s="151" t="s">
        <v>18</v>
      </c>
      <c r="C31" s="85">
        <f>IIN_ienemumi!D37</f>
        <v>20414058.885566808</v>
      </c>
      <c r="D31" s="155">
        <v>1281242</v>
      </c>
      <c r="E31" s="145">
        <v>242257</v>
      </c>
      <c r="F31" s="145">
        <v>21090</v>
      </c>
      <c r="G31" s="159">
        <v>96814</v>
      </c>
      <c r="H31" s="85">
        <v>1641403</v>
      </c>
      <c r="I31" s="85">
        <f t="shared" si="0"/>
        <v>22055461.885566808</v>
      </c>
      <c r="N31" s="22"/>
    </row>
    <row r="32" spans="1:14" ht="15.5">
      <c r="A32" s="59">
        <v>27</v>
      </c>
      <c r="B32" s="151" t="s">
        <v>19</v>
      </c>
      <c r="C32" s="85">
        <f>IIN_ienemumi!D38</f>
        <v>68580942.678559527</v>
      </c>
      <c r="D32" s="155">
        <v>2852212</v>
      </c>
      <c r="E32" s="145">
        <v>1685879</v>
      </c>
      <c r="F32" s="145">
        <v>83124</v>
      </c>
      <c r="G32" s="159">
        <v>731305</v>
      </c>
      <c r="H32" s="85">
        <v>5352520</v>
      </c>
      <c r="I32" s="85">
        <f t="shared" si="0"/>
        <v>73933462.678559527</v>
      </c>
      <c r="N32" s="22"/>
    </row>
    <row r="33" spans="1:14" ht="15.5">
      <c r="A33" s="59">
        <v>28</v>
      </c>
      <c r="B33" s="151" t="s">
        <v>20</v>
      </c>
      <c r="C33" s="85">
        <f>IIN_ienemumi!D39</f>
        <v>62013617.235265084</v>
      </c>
      <c r="D33" s="155">
        <v>2175045</v>
      </c>
      <c r="E33" s="145">
        <v>662732</v>
      </c>
      <c r="F33" s="145">
        <v>42042</v>
      </c>
      <c r="G33" s="159">
        <v>565050</v>
      </c>
      <c r="H33" s="85">
        <v>3444869</v>
      </c>
      <c r="I33" s="85">
        <f t="shared" si="0"/>
        <v>65458486.235265084</v>
      </c>
      <c r="N33" s="22"/>
    </row>
    <row r="34" spans="1:14" ht="15.5">
      <c r="A34" s="59">
        <v>29</v>
      </c>
      <c r="B34" s="151" t="s">
        <v>21</v>
      </c>
      <c r="C34" s="85">
        <f>IIN_ienemumi!D40</f>
        <v>22752735.06135181</v>
      </c>
      <c r="D34" s="155">
        <v>766760</v>
      </c>
      <c r="E34" s="145">
        <v>354562</v>
      </c>
      <c r="F34" s="145">
        <v>16482</v>
      </c>
      <c r="G34" s="159">
        <v>237374</v>
      </c>
      <c r="H34" s="85">
        <v>1375178</v>
      </c>
      <c r="I34" s="85">
        <f t="shared" si="0"/>
        <v>24127913.06135181</v>
      </c>
      <c r="N34" s="22"/>
    </row>
    <row r="35" spans="1:14" ht="15.5">
      <c r="A35" s="59">
        <v>30</v>
      </c>
      <c r="B35" s="151" t="s">
        <v>22</v>
      </c>
      <c r="C35" s="85">
        <f>IIN_ienemumi!D41</f>
        <v>9930259.2826535758</v>
      </c>
      <c r="D35" s="155">
        <v>589971</v>
      </c>
      <c r="E35" s="145">
        <v>78720</v>
      </c>
      <c r="F35" s="145">
        <v>33704</v>
      </c>
      <c r="G35" s="159">
        <v>46393</v>
      </c>
      <c r="H35" s="85">
        <v>748788</v>
      </c>
      <c r="I35" s="85">
        <f t="shared" si="0"/>
        <v>10679047.282653576</v>
      </c>
      <c r="N35" s="22"/>
    </row>
    <row r="36" spans="1:14" ht="15.5">
      <c r="A36" s="59">
        <v>31</v>
      </c>
      <c r="B36" s="151" t="s">
        <v>23</v>
      </c>
      <c r="C36" s="85">
        <f>IIN_ienemumi!D42</f>
        <v>14350268.481289344</v>
      </c>
      <c r="D36" s="155">
        <v>1108098</v>
      </c>
      <c r="E36" s="145">
        <v>91323</v>
      </c>
      <c r="F36" s="145">
        <v>40126</v>
      </c>
      <c r="G36" s="159">
        <v>65955</v>
      </c>
      <c r="H36" s="85">
        <v>1305502</v>
      </c>
      <c r="I36" s="85">
        <f t="shared" si="0"/>
        <v>15655770.481289344</v>
      </c>
      <c r="N36" s="22"/>
    </row>
    <row r="37" spans="1:14" ht="15.5">
      <c r="A37" s="59">
        <v>32</v>
      </c>
      <c r="B37" s="151" t="s">
        <v>24</v>
      </c>
      <c r="C37" s="85">
        <f>IIN_ienemumi!D43</f>
        <v>51702060.072957218</v>
      </c>
      <c r="D37" s="155">
        <v>2219813</v>
      </c>
      <c r="E37" s="145">
        <v>1260639</v>
      </c>
      <c r="F37" s="145">
        <v>34457</v>
      </c>
      <c r="G37" s="159">
        <v>623046</v>
      </c>
      <c r="H37" s="85">
        <v>4137955</v>
      </c>
      <c r="I37" s="85">
        <f t="shared" si="0"/>
        <v>55840015.072957218</v>
      </c>
      <c r="N37" s="22"/>
    </row>
    <row r="38" spans="1:14" ht="15.5">
      <c r="A38" s="59">
        <v>33</v>
      </c>
      <c r="B38" s="151" t="s">
        <v>25</v>
      </c>
      <c r="C38" s="85">
        <f>IIN_ienemumi!D44</f>
        <v>27233290.11618251</v>
      </c>
      <c r="D38" s="155">
        <v>718708</v>
      </c>
      <c r="E38" s="145">
        <v>462109</v>
      </c>
      <c r="F38" s="145">
        <v>15506</v>
      </c>
      <c r="G38" s="159">
        <v>290659</v>
      </c>
      <c r="H38" s="85">
        <v>1486982</v>
      </c>
      <c r="I38" s="85">
        <f t="shared" si="0"/>
        <v>28720272.11618251</v>
      </c>
      <c r="N38" s="22"/>
    </row>
    <row r="39" spans="1:14" ht="15.5">
      <c r="A39" s="59">
        <v>34</v>
      </c>
      <c r="B39" s="151" t="s">
        <v>26</v>
      </c>
      <c r="C39" s="85">
        <f>IIN_ienemumi!D45</f>
        <v>21070743.227624495</v>
      </c>
      <c r="D39" s="155">
        <v>1505774</v>
      </c>
      <c r="E39" s="145">
        <v>385914</v>
      </c>
      <c r="F39" s="145">
        <v>36514</v>
      </c>
      <c r="G39" s="159">
        <v>114687</v>
      </c>
      <c r="H39" s="85">
        <v>2042889</v>
      </c>
      <c r="I39" s="85">
        <f t="shared" si="0"/>
        <v>23113632.227624495</v>
      </c>
      <c r="N39" s="22"/>
    </row>
    <row r="40" spans="1:14" ht="15.5">
      <c r="A40" s="59">
        <v>35</v>
      </c>
      <c r="B40" s="151" t="s">
        <v>27</v>
      </c>
      <c r="C40" s="85">
        <f>IIN_ienemumi!D46</f>
        <v>11743514.812034775</v>
      </c>
      <c r="D40" s="155">
        <v>970854</v>
      </c>
      <c r="E40" s="145">
        <v>122906</v>
      </c>
      <c r="F40" s="145">
        <v>30163</v>
      </c>
      <c r="G40" s="159">
        <v>192873</v>
      </c>
      <c r="H40" s="85">
        <v>1316796</v>
      </c>
      <c r="I40" s="85">
        <f t="shared" si="0"/>
        <v>13060310.812034775</v>
      </c>
      <c r="N40" s="22"/>
    </row>
    <row r="41" spans="1:14" ht="15.5">
      <c r="A41" s="59">
        <v>36</v>
      </c>
      <c r="B41" s="151" t="s">
        <v>28</v>
      </c>
      <c r="C41" s="85">
        <f>IIN_ienemumi!D47</f>
        <v>35279139.567834638</v>
      </c>
      <c r="D41" s="155">
        <v>1353042</v>
      </c>
      <c r="E41" s="145">
        <v>477879</v>
      </c>
      <c r="F41" s="145">
        <v>93314</v>
      </c>
      <c r="G41" s="159">
        <v>274890</v>
      </c>
      <c r="H41" s="85">
        <v>2199125</v>
      </c>
      <c r="I41" s="85">
        <f t="shared" si="0"/>
        <v>37478264.567834638</v>
      </c>
      <c r="N41" s="22"/>
    </row>
    <row r="42" spans="1:14" ht="15.5">
      <c r="A42" s="59">
        <v>37</v>
      </c>
      <c r="B42" s="151" t="s">
        <v>29</v>
      </c>
      <c r="C42" s="85">
        <f>IIN_ienemumi!D48</f>
        <v>14347173.61465141</v>
      </c>
      <c r="D42" s="155">
        <v>786150</v>
      </c>
      <c r="E42" s="145">
        <v>130593</v>
      </c>
      <c r="F42" s="145">
        <v>39871</v>
      </c>
      <c r="G42" s="159">
        <v>67397</v>
      </c>
      <c r="H42" s="85">
        <v>1024011</v>
      </c>
      <c r="I42" s="85">
        <f t="shared" si="0"/>
        <v>15371184.61465141</v>
      </c>
      <c r="N42" s="22"/>
    </row>
    <row r="43" spans="1:14" ht="15.5">
      <c r="A43" s="59">
        <v>38</v>
      </c>
      <c r="B43" s="151" t="s">
        <v>30</v>
      </c>
      <c r="C43" s="85">
        <f>IIN_ienemumi!D49</f>
        <v>25933739.508329559</v>
      </c>
      <c r="D43" s="155">
        <v>1693434</v>
      </c>
      <c r="E43" s="145">
        <v>361623</v>
      </c>
      <c r="F43" s="145">
        <v>60451</v>
      </c>
      <c r="G43" s="159">
        <v>153480</v>
      </c>
      <c r="H43" s="85">
        <v>2268988</v>
      </c>
      <c r="I43" s="85">
        <f t="shared" si="0"/>
        <v>28202727.508329559</v>
      </c>
      <c r="N43" s="22"/>
    </row>
    <row r="44" spans="1:14" ht="15.5">
      <c r="A44" s="59">
        <v>39</v>
      </c>
      <c r="B44" s="151" t="s">
        <v>31</v>
      </c>
      <c r="C44" s="85">
        <f>IIN_ienemumi!D50</f>
        <v>35951701.766518228</v>
      </c>
      <c r="D44" s="155">
        <v>2648383</v>
      </c>
      <c r="E44" s="145">
        <v>483268</v>
      </c>
      <c r="F44" s="145">
        <v>43276</v>
      </c>
      <c r="G44" s="159">
        <v>290950</v>
      </c>
      <c r="H44" s="85">
        <v>3465877</v>
      </c>
      <c r="I44" s="85">
        <f t="shared" si="0"/>
        <v>39417578.766518228</v>
      </c>
      <c r="N44" s="22"/>
    </row>
    <row r="45" spans="1:14" ht="15.5">
      <c r="A45" s="59">
        <v>40</v>
      </c>
      <c r="B45" s="151" t="s">
        <v>32</v>
      </c>
      <c r="C45" s="85">
        <f>IIN_ienemumi!D51</f>
        <v>5184233.1259616986</v>
      </c>
      <c r="D45" s="155">
        <v>306707</v>
      </c>
      <c r="E45" s="145">
        <v>64008</v>
      </c>
      <c r="F45" s="145">
        <v>461</v>
      </c>
      <c r="G45" s="159">
        <v>30084</v>
      </c>
      <c r="H45" s="85">
        <v>401260</v>
      </c>
      <c r="I45" s="85">
        <f t="shared" si="0"/>
        <v>5585493.1259616986</v>
      </c>
      <c r="N45" s="22"/>
    </row>
    <row r="46" spans="1:14" ht="15.5">
      <c r="A46" s="59">
        <v>41</v>
      </c>
      <c r="B46" s="151" t="s">
        <v>82</v>
      </c>
      <c r="C46" s="85">
        <f>IIN_ienemumi!D52</f>
        <v>45281666.095126174</v>
      </c>
      <c r="D46" s="155">
        <v>1890849</v>
      </c>
      <c r="E46" s="145">
        <v>708610</v>
      </c>
      <c r="F46" s="145">
        <v>114494</v>
      </c>
      <c r="G46" s="159">
        <v>336279</v>
      </c>
      <c r="H46" s="85">
        <v>3050232</v>
      </c>
      <c r="I46" s="85">
        <f t="shared" si="0"/>
        <v>48331898.095126174</v>
      </c>
      <c r="N46" s="22"/>
    </row>
    <row r="47" spans="1:14" ht="15.5">
      <c r="A47" s="59">
        <v>42</v>
      </c>
      <c r="B47" s="151" t="s">
        <v>33</v>
      </c>
      <c r="C47" s="85">
        <f>IIN_ienemumi!D53</f>
        <v>1736903.3421891243</v>
      </c>
      <c r="D47" s="155">
        <v>146206</v>
      </c>
      <c r="E47" s="145">
        <v>10002</v>
      </c>
      <c r="F47" s="145">
        <v>104</v>
      </c>
      <c r="G47" s="159">
        <v>7351</v>
      </c>
      <c r="H47" s="85">
        <v>163663</v>
      </c>
      <c r="I47" s="85">
        <f t="shared" si="0"/>
        <v>1900566.3421891243</v>
      </c>
      <c r="N47" s="22"/>
    </row>
    <row r="48" spans="1:14" ht="15.5">
      <c r="A48" s="77">
        <v>43</v>
      </c>
      <c r="B48" s="152" t="s">
        <v>34</v>
      </c>
      <c r="C48" s="86">
        <f>IIN_ienemumi!D54</f>
        <v>8339234.732582679</v>
      </c>
      <c r="D48" s="156">
        <v>960640</v>
      </c>
      <c r="E48" s="147">
        <v>88566</v>
      </c>
      <c r="F48" s="147">
        <v>28418</v>
      </c>
      <c r="G48" s="160">
        <v>42344</v>
      </c>
      <c r="H48" s="86">
        <v>1119968</v>
      </c>
      <c r="I48" s="86">
        <f t="shared" si="0"/>
        <v>9459202.732582679</v>
      </c>
      <c r="N48" s="22"/>
    </row>
    <row r="49" spans="1:9">
      <c r="A49" s="130"/>
      <c r="B49" s="260" t="s">
        <v>130</v>
      </c>
      <c r="C49" s="261">
        <f>SUM(C6:C48)</f>
        <v>1976035200</v>
      </c>
      <c r="D49" s="261">
        <v>99626233</v>
      </c>
      <c r="E49" s="261">
        <v>54427133</v>
      </c>
      <c r="F49" s="261">
        <v>1956293</v>
      </c>
      <c r="G49" s="261">
        <v>21452997</v>
      </c>
      <c r="H49" s="261">
        <v>177462656</v>
      </c>
      <c r="I49" s="261">
        <f>SUM(I6:I48)</f>
        <v>2153497856</v>
      </c>
    </row>
  </sheetData>
  <sheetProtection formatCells="0" formatColumns="0" formatRows="0" insertColumns="0" insertRows="0" insertHyperlinks="0" deleteColumns="0" deleteRows="0"/>
  <mergeCells count="1">
    <mergeCell ref="A2:I2"/>
  </mergeCells>
  <phoneticPr fontId="10" type="noConversion"/>
  <pageMargins left="0.75" right="0.75" top="1" bottom="1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56"/>
  <sheetViews>
    <sheetView workbookViewId="0">
      <selection activeCell="C12" sqref="C12"/>
    </sheetView>
  </sheetViews>
  <sheetFormatPr defaultRowHeight="15.5"/>
  <cols>
    <col min="1" max="1" width="5.90625" style="2" customWidth="1"/>
    <col min="2" max="2" width="21.90625" style="2" customWidth="1"/>
    <col min="3" max="3" width="22.453125" style="2" customWidth="1"/>
    <col min="4" max="4" width="18.6328125" customWidth="1"/>
    <col min="6" max="6" width="23.36328125" customWidth="1"/>
    <col min="7" max="7" width="18.08984375" customWidth="1"/>
    <col min="8" max="8" width="15.453125" customWidth="1"/>
    <col min="9" max="9" width="21.6328125" customWidth="1"/>
    <col min="10" max="10" width="12.453125" bestFit="1" customWidth="1"/>
    <col min="16" max="16" width="15.90625" customWidth="1"/>
  </cols>
  <sheetData>
    <row r="1" spans="1:16" ht="12.75" customHeight="1"/>
    <row r="2" spans="1:16" ht="39.75" customHeight="1">
      <c r="A2" s="454" t="s">
        <v>178</v>
      </c>
      <c r="B2" s="455"/>
      <c r="C2" s="455"/>
      <c r="D2" s="455"/>
      <c r="E2" s="437"/>
    </row>
    <row r="3" spans="1:16" ht="15" customHeight="1">
      <c r="A3" s="452"/>
      <c r="B3" s="453"/>
      <c r="C3" s="453"/>
      <c r="D3" s="453"/>
    </row>
    <row r="4" spans="1:16" ht="17.25" customHeight="1">
      <c r="A4" s="4"/>
      <c r="C4" s="254" t="s">
        <v>129</v>
      </c>
      <c r="D4" s="255">
        <v>2634713600</v>
      </c>
      <c r="F4" s="312"/>
      <c r="O4" s="273"/>
      <c r="P4" s="168"/>
    </row>
    <row r="5" spans="1:16" s="6" customFormat="1" ht="31">
      <c r="A5" s="10"/>
      <c r="B5" s="10"/>
      <c r="C5" s="256" t="s">
        <v>47</v>
      </c>
      <c r="D5" s="257">
        <v>0.75</v>
      </c>
      <c r="G5" s="313"/>
      <c r="H5" s="314"/>
      <c r="P5" s="274"/>
    </row>
    <row r="6" spans="1:16" s="6" customFormat="1" ht="34.5" customHeight="1">
      <c r="A6" s="10"/>
      <c r="B6" s="10"/>
      <c r="C6" s="258" t="s">
        <v>48</v>
      </c>
      <c r="D6" s="259">
        <f>D4*D5</f>
        <v>1976035200</v>
      </c>
      <c r="F6" s="315"/>
      <c r="G6" s="316"/>
      <c r="H6" s="314"/>
      <c r="J6" s="274"/>
    </row>
    <row r="7" spans="1:16" s="6" customFormat="1" ht="15" customHeight="1">
      <c r="A7" s="10"/>
      <c r="B7" s="10"/>
      <c r="C7" s="163"/>
      <c r="D7" s="164"/>
      <c r="F7" s="287"/>
      <c r="G7" s="274"/>
      <c r="H7" s="274"/>
    </row>
    <row r="8" spans="1:16" s="6" customFormat="1" ht="15" customHeight="1">
      <c r="A8" s="10"/>
      <c r="B8" s="10"/>
      <c r="C8" s="278"/>
      <c r="D8" s="277"/>
      <c r="G8" s="274"/>
    </row>
    <row r="9" spans="1:16" s="6" customFormat="1">
      <c r="A9" s="10"/>
      <c r="B9" s="10"/>
      <c r="C9" s="10"/>
    </row>
    <row r="10" spans="1:16" ht="63.75" customHeight="1">
      <c r="A10" s="26" t="s">
        <v>0</v>
      </c>
      <c r="B10" s="26" t="s">
        <v>1</v>
      </c>
      <c r="C10" s="26" t="s">
        <v>49</v>
      </c>
      <c r="D10" s="26" t="s">
        <v>153</v>
      </c>
    </row>
    <row r="11" spans="1:16" ht="15" customHeight="1">
      <c r="A11" s="166"/>
      <c r="B11" s="169" t="s">
        <v>35</v>
      </c>
      <c r="C11" s="170">
        <f>SUM(C12:C54)</f>
        <v>100.00000000000001</v>
      </c>
      <c r="D11" s="171">
        <f>SUM(D12:D54)</f>
        <v>1976035200</v>
      </c>
      <c r="F11" s="22"/>
    </row>
    <row r="12" spans="1:16">
      <c r="A12" s="3">
        <v>1</v>
      </c>
      <c r="B12" s="118" t="s">
        <v>55</v>
      </c>
      <c r="C12" s="167">
        <f>IIN_SK_koeficienti!H9</f>
        <v>2.5097147841606251</v>
      </c>
      <c r="D12" s="275">
        <f t="shared" ref="D12:D54" si="0">$D$6*C12/100</f>
        <v>49592847.554617979</v>
      </c>
    </row>
    <row r="13" spans="1:16">
      <c r="A13" s="3">
        <v>2</v>
      </c>
      <c r="B13" s="115" t="s">
        <v>58</v>
      </c>
      <c r="C13" s="11">
        <f>IIN_SK_koeficienti!H10</f>
        <v>2.7301882929435686</v>
      </c>
      <c r="D13" s="12">
        <f t="shared" si="0"/>
        <v>53949481.69484403</v>
      </c>
    </row>
    <row r="14" spans="1:16">
      <c r="A14" s="3">
        <v>3</v>
      </c>
      <c r="B14" s="115" t="s">
        <v>59</v>
      </c>
      <c r="C14" s="11">
        <f>IIN_SK_koeficienti!H11</f>
        <v>3.4465053826465266</v>
      </c>
      <c r="D14" s="12">
        <f t="shared" si="0"/>
        <v>68104159.530990064</v>
      </c>
    </row>
    <row r="15" spans="1:16">
      <c r="A15" s="3">
        <v>4</v>
      </c>
      <c r="B15" s="115" t="s">
        <v>60</v>
      </c>
      <c r="C15" s="11">
        <f>IIN_SK_koeficienti!H12</f>
        <v>2.730828384188424</v>
      </c>
      <c r="D15" s="12">
        <f t="shared" si="0"/>
        <v>53962130.123154499</v>
      </c>
    </row>
    <row r="16" spans="1:16">
      <c r="A16" s="3">
        <v>5</v>
      </c>
      <c r="B16" s="115" t="s">
        <v>61</v>
      </c>
      <c r="C16" s="11">
        <f>IIN_SK_koeficienti!H13</f>
        <v>0.92591772300399633</v>
      </c>
      <c r="D16" s="12">
        <f t="shared" si="0"/>
        <v>18296460.129597466</v>
      </c>
    </row>
    <row r="17" spans="1:4">
      <c r="A17" s="3">
        <v>6</v>
      </c>
      <c r="B17" s="115" t="s">
        <v>56</v>
      </c>
      <c r="C17" s="11">
        <f>IIN_SK_koeficienti!H14</f>
        <v>41.847950971637808</v>
      </c>
      <c r="D17" s="12">
        <f t="shared" si="0"/>
        <v>826930241.67830503</v>
      </c>
    </row>
    <row r="18" spans="1:4">
      <c r="A18" s="3">
        <v>7</v>
      </c>
      <c r="B18" s="115" t="s">
        <v>57</v>
      </c>
      <c r="C18" s="11">
        <f>IIN_SK_koeficienti!H15</f>
        <v>1.5194322636488895</v>
      </c>
      <c r="D18" s="12">
        <f t="shared" si="0"/>
        <v>30024516.369858861</v>
      </c>
    </row>
    <row r="19" spans="1:4">
      <c r="A19" s="3">
        <v>8</v>
      </c>
      <c r="B19" s="115" t="s">
        <v>2</v>
      </c>
      <c r="C19" s="11">
        <f>IIN_SK_koeficienti!H16</f>
        <v>1.161384726456141</v>
      </c>
      <c r="D19" s="12">
        <f t="shared" si="0"/>
        <v>22949371.002197061</v>
      </c>
    </row>
    <row r="20" spans="1:4">
      <c r="A20" s="3">
        <v>9</v>
      </c>
      <c r="B20" s="115" t="s">
        <v>3</v>
      </c>
      <c r="C20" s="11">
        <f>IIN_SK_koeficienti!H17</f>
        <v>0.46396800510057884</v>
      </c>
      <c r="D20" s="12">
        <f t="shared" si="0"/>
        <v>9168171.0975252334</v>
      </c>
    </row>
    <row r="21" spans="1:4">
      <c r="A21" s="3">
        <v>10</v>
      </c>
      <c r="B21" s="115" t="s">
        <v>80</v>
      </c>
      <c r="C21" s="11">
        <f>IIN_SK_koeficienti!H18</f>
        <v>0.64531409354098712</v>
      </c>
      <c r="D21" s="12">
        <f t="shared" si="0"/>
        <v>12751633.638930831</v>
      </c>
    </row>
    <row r="22" spans="1:4">
      <c r="A22" s="3">
        <v>11</v>
      </c>
      <c r="B22" s="115" t="s">
        <v>4</v>
      </c>
      <c r="C22" s="11">
        <f>IIN_SK_koeficienti!H19</f>
        <v>1.7627101283726614</v>
      </c>
      <c r="D22" s="12">
        <f t="shared" si="0"/>
        <v>34831772.61060898</v>
      </c>
    </row>
    <row r="23" spans="1:4">
      <c r="A23" s="3">
        <v>12</v>
      </c>
      <c r="B23" s="115" t="s">
        <v>5</v>
      </c>
      <c r="C23" s="11">
        <f>IIN_SK_koeficienti!H20</f>
        <v>0.56639373573515783</v>
      </c>
      <c r="D23" s="12">
        <f t="shared" si="0"/>
        <v>11192139.588721698</v>
      </c>
    </row>
    <row r="24" spans="1:4">
      <c r="A24" s="3">
        <v>13</v>
      </c>
      <c r="B24" s="115" t="s">
        <v>6</v>
      </c>
      <c r="C24" s="11">
        <f>IIN_SK_koeficienti!H21</f>
        <v>1.717554809158365</v>
      </c>
      <c r="D24" s="12">
        <f t="shared" si="0"/>
        <v>33939487.608262114</v>
      </c>
    </row>
    <row r="25" spans="1:4">
      <c r="A25" s="3">
        <v>14</v>
      </c>
      <c r="B25" s="115" t="s">
        <v>7</v>
      </c>
      <c r="C25" s="11">
        <f>IIN_SK_koeficienti!H22</f>
        <v>1.7859144757000349</v>
      </c>
      <c r="D25" s="12">
        <f t="shared" si="0"/>
        <v>35290298.681728132</v>
      </c>
    </row>
    <row r="26" spans="1:4">
      <c r="A26" s="3">
        <v>15</v>
      </c>
      <c r="B26" s="115" t="s">
        <v>81</v>
      </c>
      <c r="C26" s="11">
        <f>IIN_SK_koeficienti!H23</f>
        <v>1.2306253063766937</v>
      </c>
      <c r="D26" s="12">
        <f t="shared" si="0"/>
        <v>24317589.234111309</v>
      </c>
    </row>
    <row r="27" spans="1:4">
      <c r="A27" s="3">
        <v>16</v>
      </c>
      <c r="B27" s="115" t="s">
        <v>8</v>
      </c>
      <c r="C27" s="11">
        <f>IIN_SK_koeficienti!H24</f>
        <v>1.1915718515814675</v>
      </c>
      <c r="D27" s="12">
        <f t="shared" si="0"/>
        <v>23545879.220541552</v>
      </c>
    </row>
    <row r="28" spans="1:4">
      <c r="A28" s="3">
        <v>17</v>
      </c>
      <c r="B28" s="115" t="s">
        <v>9</v>
      </c>
      <c r="C28" s="11">
        <f>IIN_SK_koeficienti!H25</f>
        <v>0.69750905377281991</v>
      </c>
      <c r="D28" s="12">
        <f t="shared" si="0"/>
        <v>13783024.425737849</v>
      </c>
    </row>
    <row r="29" spans="1:4">
      <c r="A29" s="3">
        <v>18</v>
      </c>
      <c r="B29" s="115" t="s">
        <v>11</v>
      </c>
      <c r="C29" s="11">
        <f>IIN_SK_koeficienti!H26</f>
        <v>1.4921808901044686</v>
      </c>
      <c r="D29" s="12">
        <f t="shared" si="0"/>
        <v>29486019.63613762</v>
      </c>
    </row>
    <row r="30" spans="1:4">
      <c r="A30" s="3">
        <v>19</v>
      </c>
      <c r="B30" s="115" t="s">
        <v>10</v>
      </c>
      <c r="C30" s="11">
        <f>IIN_SK_koeficienti!H27</f>
        <v>1.451277470570878</v>
      </c>
      <c r="D30" s="12">
        <f t="shared" si="0"/>
        <v>28677753.66815019</v>
      </c>
    </row>
    <row r="31" spans="1:4">
      <c r="A31" s="3">
        <v>20</v>
      </c>
      <c r="B31" s="115" t="s">
        <v>12</v>
      </c>
      <c r="C31" s="11">
        <f>IIN_SK_koeficienti!H28</f>
        <v>0.48891761639859543</v>
      </c>
      <c r="D31" s="12">
        <f t="shared" si="0"/>
        <v>9661184.1990372185</v>
      </c>
    </row>
    <row r="32" spans="1:4">
      <c r="A32" s="3">
        <v>21</v>
      </c>
      <c r="B32" s="115" t="s">
        <v>13</v>
      </c>
      <c r="C32" s="11">
        <f>IIN_SK_koeficienti!H29</f>
        <v>0.92059884446555118</v>
      </c>
      <c r="D32" s="12">
        <f t="shared" si="0"/>
        <v>18191357.217432544</v>
      </c>
    </row>
    <row r="33" spans="1:6">
      <c r="A33" s="3">
        <v>22</v>
      </c>
      <c r="B33" s="115" t="s">
        <v>14</v>
      </c>
      <c r="C33" s="11">
        <f>IIN_SK_koeficienti!H30</f>
        <v>2.2543767044113716</v>
      </c>
      <c r="D33" s="12">
        <f t="shared" si="0"/>
        <v>44547277.219768658</v>
      </c>
    </row>
    <row r="34" spans="1:6">
      <c r="A34" s="3">
        <v>23</v>
      </c>
      <c r="B34" s="115" t="s">
        <v>15</v>
      </c>
      <c r="C34" s="11">
        <f>IIN_SK_koeficienti!H31</f>
        <v>1.1222631890729071</v>
      </c>
      <c r="D34" s="12">
        <f t="shared" si="0"/>
        <v>22176315.652723197</v>
      </c>
    </row>
    <row r="35" spans="1:6">
      <c r="A35" s="3">
        <v>24</v>
      </c>
      <c r="B35" s="115" t="s">
        <v>16</v>
      </c>
      <c r="C35" s="11">
        <f>IIN_SK_koeficienti!H32</f>
        <v>0.37143046252219175</v>
      </c>
      <c r="D35" s="12">
        <f t="shared" si="0"/>
        <v>7339596.6829613177</v>
      </c>
    </row>
    <row r="36" spans="1:6">
      <c r="A36" s="3">
        <v>25</v>
      </c>
      <c r="B36" s="115" t="s">
        <v>17</v>
      </c>
      <c r="C36" s="11">
        <f>IIN_SK_koeficienti!H33</f>
        <v>0.58102254086253025</v>
      </c>
      <c r="D36" s="12">
        <f t="shared" si="0"/>
        <v>11481209.927377982</v>
      </c>
      <c r="F36" s="317"/>
    </row>
    <row r="37" spans="1:6">
      <c r="A37" s="3">
        <v>26</v>
      </c>
      <c r="B37" s="115" t="s">
        <v>18</v>
      </c>
      <c r="C37" s="11">
        <f>IIN_SK_koeficienti!H34</f>
        <v>1.033081742955126</v>
      </c>
      <c r="D37" s="12">
        <f t="shared" si="0"/>
        <v>20414058.885566808</v>
      </c>
    </row>
    <row r="38" spans="1:6">
      <c r="A38" s="3">
        <v>27</v>
      </c>
      <c r="B38" s="115" t="s">
        <v>19</v>
      </c>
      <c r="C38" s="11">
        <f>IIN_SK_koeficienti!H35</f>
        <v>3.47063365463123</v>
      </c>
      <c r="D38" s="12">
        <f t="shared" si="0"/>
        <v>68580942.678559527</v>
      </c>
    </row>
    <row r="39" spans="1:6">
      <c r="A39" s="3">
        <v>28</v>
      </c>
      <c r="B39" s="115" t="s">
        <v>20</v>
      </c>
      <c r="C39" s="11">
        <f>IIN_SK_koeficienti!H36</f>
        <v>3.1382850485287448</v>
      </c>
      <c r="D39" s="12">
        <f t="shared" si="0"/>
        <v>62013617.235265084</v>
      </c>
    </row>
    <row r="40" spans="1:6">
      <c r="A40" s="3">
        <v>29</v>
      </c>
      <c r="B40" s="115" t="s">
        <v>21</v>
      </c>
      <c r="C40" s="11">
        <f>IIN_SK_koeficienti!H37</f>
        <v>1.1514336921402923</v>
      </c>
      <c r="D40" s="12">
        <f t="shared" si="0"/>
        <v>22752735.06135181</v>
      </c>
    </row>
    <row r="41" spans="1:6">
      <c r="A41" s="3">
        <v>30</v>
      </c>
      <c r="B41" s="115" t="s">
        <v>22</v>
      </c>
      <c r="C41" s="11">
        <f>IIN_SK_koeficienti!H38</f>
        <v>0.50253453393206637</v>
      </c>
      <c r="D41" s="12">
        <f t="shared" si="0"/>
        <v>9930259.2826535758</v>
      </c>
    </row>
    <row r="42" spans="1:6">
      <c r="A42" s="3">
        <v>31</v>
      </c>
      <c r="B42" s="115" t="s">
        <v>23</v>
      </c>
      <c r="C42" s="11">
        <f>IIN_SK_koeficienti!H39</f>
        <v>0.72621522538107341</v>
      </c>
      <c r="D42" s="12">
        <f t="shared" si="0"/>
        <v>14350268.481289344</v>
      </c>
    </row>
    <row r="43" spans="1:6">
      <c r="A43" s="3">
        <v>32</v>
      </c>
      <c r="B43" s="115" t="s">
        <v>24</v>
      </c>
      <c r="C43" s="11">
        <f>IIN_SK_koeficienti!H40</f>
        <v>2.6164544069335012</v>
      </c>
      <c r="D43" s="12">
        <f t="shared" si="0"/>
        <v>51702060.072957218</v>
      </c>
    </row>
    <row r="44" spans="1:6">
      <c r="A44" s="3">
        <v>33</v>
      </c>
      <c r="B44" s="115" t="s">
        <v>25</v>
      </c>
      <c r="C44" s="11">
        <f>IIN_SK_koeficienti!H41</f>
        <v>1.3781783905561251</v>
      </c>
      <c r="D44" s="12">
        <f t="shared" si="0"/>
        <v>27233290.11618251</v>
      </c>
    </row>
    <row r="45" spans="1:6">
      <c r="A45" s="3">
        <v>34</v>
      </c>
      <c r="B45" s="115" t="s">
        <v>26</v>
      </c>
      <c r="C45" s="11">
        <f>IIN_SK_koeficienti!H42</f>
        <v>1.0663141642226057</v>
      </c>
      <c r="D45" s="12">
        <f t="shared" si="0"/>
        <v>21070743.227624495</v>
      </c>
    </row>
    <row r="46" spans="1:6">
      <c r="A46" s="3">
        <v>35</v>
      </c>
      <c r="B46" s="115" t="s">
        <v>27</v>
      </c>
      <c r="C46" s="11">
        <f>IIN_SK_koeficienti!H43</f>
        <v>0.59429684309443342</v>
      </c>
      <c r="D46" s="12">
        <f t="shared" si="0"/>
        <v>11743514.812034775</v>
      </c>
    </row>
    <row r="47" spans="1:6">
      <c r="A47" s="3">
        <v>36</v>
      </c>
      <c r="B47" s="115" t="s">
        <v>28</v>
      </c>
      <c r="C47" s="11">
        <f>IIN_SK_koeficienti!H44</f>
        <v>1.7853497532753786</v>
      </c>
      <c r="D47" s="12">
        <f t="shared" si="0"/>
        <v>35279139.567834638</v>
      </c>
    </row>
    <row r="48" spans="1:6">
      <c r="A48" s="3">
        <v>37</v>
      </c>
      <c r="B48" s="115" t="s">
        <v>29</v>
      </c>
      <c r="C48" s="11">
        <f>IIN_SK_koeficienti!H45</f>
        <v>0.72605860536550215</v>
      </c>
      <c r="D48" s="12">
        <f t="shared" si="0"/>
        <v>14347173.61465141</v>
      </c>
    </row>
    <row r="49" spans="1:4">
      <c r="A49" s="3">
        <v>38</v>
      </c>
      <c r="B49" s="115" t="s">
        <v>30</v>
      </c>
      <c r="C49" s="11">
        <f>IIN_SK_koeficienti!H46</f>
        <v>1.3124128309217142</v>
      </c>
      <c r="D49" s="12">
        <f t="shared" si="0"/>
        <v>25933739.508329559</v>
      </c>
    </row>
    <row r="50" spans="1:4">
      <c r="A50" s="3">
        <v>39</v>
      </c>
      <c r="B50" s="115" t="s">
        <v>31</v>
      </c>
      <c r="C50" s="11">
        <f>IIN_SK_koeficienti!H47</f>
        <v>1.8193856954834724</v>
      </c>
      <c r="D50" s="12">
        <f t="shared" si="0"/>
        <v>35951701.766518228</v>
      </c>
    </row>
    <row r="51" spans="1:4">
      <c r="A51" s="3">
        <v>40</v>
      </c>
      <c r="B51" s="115" t="s">
        <v>32</v>
      </c>
      <c r="C51" s="11">
        <f>IIN_SK_koeficienti!H48</f>
        <v>0.26235530247445482</v>
      </c>
      <c r="D51" s="12">
        <f t="shared" si="0"/>
        <v>5184233.1259616986</v>
      </c>
    </row>
    <row r="52" spans="1:4">
      <c r="A52" s="3">
        <v>41</v>
      </c>
      <c r="B52" s="115" t="s">
        <v>82</v>
      </c>
      <c r="C52" s="11">
        <f>IIN_SK_koeficienti!H49</f>
        <v>2.2915414712817954</v>
      </c>
      <c r="D52" s="12">
        <f t="shared" si="0"/>
        <v>45281666.095126174</v>
      </c>
    </row>
    <row r="53" spans="1:4">
      <c r="A53" s="3">
        <v>42</v>
      </c>
      <c r="B53" s="115" t="s">
        <v>33</v>
      </c>
      <c r="C53" s="11">
        <f>IIN_SK_koeficienti!H50</f>
        <v>8.7898400908502247E-2</v>
      </c>
      <c r="D53" s="12">
        <f t="shared" si="0"/>
        <v>1736903.3421891243</v>
      </c>
    </row>
    <row r="54" spans="1:4">
      <c r="A54" s="126">
        <v>43</v>
      </c>
      <c r="B54" s="120" t="s">
        <v>34</v>
      </c>
      <c r="C54" s="127">
        <f>IIN_SK_koeficienti!H51</f>
        <v>0.42201853148074886</v>
      </c>
      <c r="D54" s="128">
        <f t="shared" si="0"/>
        <v>8339234.732582679</v>
      </c>
    </row>
    <row r="55" spans="1:4">
      <c r="A55" s="78"/>
      <c r="B55" s="129"/>
      <c r="C55" s="170">
        <f>IIN_SK_koeficienti!H52</f>
        <v>100.00000000000001</v>
      </c>
      <c r="D55" s="171">
        <f>SUM(D12:D54)</f>
        <v>1976035200</v>
      </c>
    </row>
    <row r="56" spans="1:4">
      <c r="C56" s="99"/>
    </row>
  </sheetData>
  <sheetProtection formatCells="0" formatColumns="0" formatRows="0" insertColumns="0" insertRows="0" insertHyperlinks="0" deleteColumns="0" deleteRows="0"/>
  <mergeCells count="2">
    <mergeCell ref="A3:D3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J59"/>
  <sheetViews>
    <sheetView zoomScaleNormal="100" workbookViewId="0">
      <selection activeCell="D60" sqref="D60"/>
    </sheetView>
  </sheetViews>
  <sheetFormatPr defaultRowHeight="14"/>
  <cols>
    <col min="1" max="1" width="7" customWidth="1"/>
    <col min="2" max="2" width="10.36328125" style="1" customWidth="1"/>
    <col min="3" max="3" width="23.08984375" style="1" customWidth="1"/>
    <col min="4" max="4" width="20.08984375" style="1" customWidth="1"/>
    <col min="5" max="6" width="18.6328125" style="1" customWidth="1"/>
    <col min="7" max="7" width="23.90625" style="1" customWidth="1"/>
    <col min="8" max="8" width="26.453125" customWidth="1"/>
    <col min="9" max="9" width="15.08984375" customWidth="1"/>
    <col min="10" max="10" width="9.453125" customWidth="1"/>
  </cols>
  <sheetData>
    <row r="1" spans="1:10" ht="26.25" customHeight="1">
      <c r="A1" s="465" t="s">
        <v>154</v>
      </c>
      <c r="B1" s="465"/>
      <c r="C1" s="465"/>
      <c r="D1" s="465"/>
      <c r="E1" s="465"/>
      <c r="F1" s="465"/>
      <c r="G1" s="465"/>
      <c r="H1" s="465"/>
    </row>
    <row r="2" spans="1:10" ht="15" customHeight="1">
      <c r="A2" s="173"/>
      <c r="B2" s="173"/>
      <c r="C2" s="173"/>
      <c r="D2" s="173"/>
      <c r="E2" s="173"/>
      <c r="F2" s="173"/>
      <c r="G2" s="173"/>
      <c r="H2" s="173"/>
    </row>
    <row r="3" spans="1:10" ht="15" customHeight="1">
      <c r="A3" s="466" t="s">
        <v>176</v>
      </c>
      <c r="B3" s="467"/>
      <c r="C3" s="467"/>
      <c r="D3" s="467"/>
      <c r="E3" s="467"/>
      <c r="F3" s="467"/>
      <c r="G3" s="467"/>
      <c r="H3" s="173"/>
    </row>
    <row r="4" spans="1:10" ht="14.5">
      <c r="D4" s="279"/>
      <c r="E4" s="279"/>
      <c r="F4" s="279"/>
      <c r="H4" s="51"/>
    </row>
    <row r="5" spans="1:10" ht="15.5">
      <c r="C5" s="34"/>
      <c r="D5" s="460" t="s">
        <v>155</v>
      </c>
      <c r="E5" s="461"/>
      <c r="F5" s="461"/>
      <c r="G5" s="462"/>
      <c r="H5" s="72">
        <v>2024</v>
      </c>
    </row>
    <row r="6" spans="1:10" ht="79.5" customHeight="1">
      <c r="A6" s="252" t="s">
        <v>126</v>
      </c>
      <c r="B6" s="252" t="s">
        <v>128</v>
      </c>
      <c r="C6" s="252" t="s">
        <v>127</v>
      </c>
      <c r="D6" s="162" t="s">
        <v>150</v>
      </c>
      <c r="E6" s="162" t="s">
        <v>132</v>
      </c>
      <c r="F6" s="162" t="s">
        <v>151</v>
      </c>
      <c r="G6" s="161" t="s">
        <v>131</v>
      </c>
      <c r="H6" s="253" t="s">
        <v>152</v>
      </c>
    </row>
    <row r="7" spans="1:10" s="64" customFormat="1" ht="14.25" customHeight="1">
      <c r="A7" s="110"/>
      <c r="B7" s="103">
        <v>1</v>
      </c>
      <c r="C7" s="103">
        <v>2</v>
      </c>
      <c r="D7" s="111">
        <v>3</v>
      </c>
      <c r="E7" s="111">
        <v>4</v>
      </c>
      <c r="F7" s="111">
        <v>5</v>
      </c>
      <c r="G7" s="112" t="s">
        <v>77</v>
      </c>
      <c r="H7" s="113"/>
    </row>
    <row r="8" spans="1:10" s="64" customFormat="1" ht="14.25" customHeight="1">
      <c r="A8" s="110"/>
      <c r="B8" s="103"/>
      <c r="C8" s="119" t="s">
        <v>35</v>
      </c>
      <c r="D8" s="122">
        <f>SUM(D9:D51)</f>
        <v>2721845329.0599966</v>
      </c>
      <c r="E8" s="122">
        <f t="shared" ref="E8:G8" si="0">SUM(E9:E51)</f>
        <v>2303911407.9099936</v>
      </c>
      <c r="F8" s="122">
        <f t="shared" si="0"/>
        <v>249571170.390001</v>
      </c>
      <c r="G8" s="122">
        <f t="shared" si="0"/>
        <v>2054340237.5199924</v>
      </c>
      <c r="H8" s="123">
        <f>SUM(H9:H51)</f>
        <v>100.00000000000001</v>
      </c>
      <c r="J8" s="288"/>
    </row>
    <row r="9" spans="1:10" ht="15.5">
      <c r="A9" s="117">
        <v>1</v>
      </c>
      <c r="B9" s="118" t="s">
        <v>83</v>
      </c>
      <c r="C9" s="118" t="s">
        <v>55</v>
      </c>
      <c r="D9" s="245">
        <v>66023922.199999802</v>
      </c>
      <c r="E9" s="245">
        <v>59491131.627999797</v>
      </c>
      <c r="F9" s="246">
        <v>7933050.97000005</v>
      </c>
      <c r="G9" s="247">
        <v>51558080.657999747</v>
      </c>
      <c r="H9" s="301">
        <f>G9/$G$8*100</f>
        <v>2.5097147841606251</v>
      </c>
    </row>
    <row r="10" spans="1:10" ht="15.5">
      <c r="A10" s="114">
        <v>2</v>
      </c>
      <c r="B10" s="115" t="s">
        <v>84</v>
      </c>
      <c r="C10" s="115" t="s">
        <v>58</v>
      </c>
      <c r="D10" s="248">
        <v>69789301.619999498</v>
      </c>
      <c r="E10" s="248">
        <v>63846894.061999902</v>
      </c>
      <c r="F10" s="249">
        <v>7759537.3999999696</v>
      </c>
      <c r="G10" s="247">
        <v>56087356.661999933</v>
      </c>
      <c r="H10" s="301">
        <f t="shared" ref="H10:H51" si="1">G10/$G$8*100</f>
        <v>2.7301882929435686</v>
      </c>
    </row>
    <row r="11" spans="1:10" ht="15.5">
      <c r="A11" s="114">
        <v>3</v>
      </c>
      <c r="B11" s="115" t="s">
        <v>85</v>
      </c>
      <c r="C11" s="115" t="s">
        <v>59</v>
      </c>
      <c r="D11" s="248">
        <v>85605638.219999507</v>
      </c>
      <c r="E11" s="248">
        <v>77723628.244000003</v>
      </c>
      <c r="F11" s="249">
        <v>6920681.3800000297</v>
      </c>
      <c r="G11" s="247">
        <v>70802946.863999978</v>
      </c>
      <c r="H11" s="301">
        <f t="shared" si="1"/>
        <v>3.4465053826465266</v>
      </c>
    </row>
    <row r="12" spans="1:10" ht="15.5">
      <c r="A12" s="114">
        <v>4</v>
      </c>
      <c r="B12" s="115" t="s">
        <v>86</v>
      </c>
      <c r="C12" s="115" t="s">
        <v>60</v>
      </c>
      <c r="D12" s="248">
        <v>70820783.799999803</v>
      </c>
      <c r="E12" s="248">
        <v>64521605.623999901</v>
      </c>
      <c r="F12" s="249">
        <v>8421099.3100000601</v>
      </c>
      <c r="G12" s="247">
        <v>56100506.313999839</v>
      </c>
      <c r="H12" s="301">
        <f t="shared" si="1"/>
        <v>2.730828384188424</v>
      </c>
    </row>
    <row r="13" spans="1:10" ht="15.5">
      <c r="A13" s="114">
        <v>5</v>
      </c>
      <c r="B13" s="115" t="s">
        <v>87</v>
      </c>
      <c r="C13" s="115" t="s">
        <v>61</v>
      </c>
      <c r="D13" s="248">
        <v>24395220.010000002</v>
      </c>
      <c r="E13" s="248">
        <v>22077663.09</v>
      </c>
      <c r="F13" s="249">
        <v>3056162.74</v>
      </c>
      <c r="G13" s="247">
        <v>19021500.350000001</v>
      </c>
      <c r="H13" s="301">
        <f t="shared" si="1"/>
        <v>0.92591772300399633</v>
      </c>
    </row>
    <row r="14" spans="1:10" ht="15.5">
      <c r="A14" s="114">
        <v>6</v>
      </c>
      <c r="B14" s="115" t="s">
        <v>88</v>
      </c>
      <c r="C14" s="115" t="s">
        <v>56</v>
      </c>
      <c r="D14" s="248">
        <v>1247210255.8</v>
      </c>
      <c r="E14" s="248">
        <v>948803942.86799502</v>
      </c>
      <c r="F14" s="249">
        <v>89104647.480000898</v>
      </c>
      <c r="G14" s="247">
        <v>859699295.38799417</v>
      </c>
      <c r="H14" s="301">
        <f t="shared" si="1"/>
        <v>41.847950971637808</v>
      </c>
    </row>
    <row r="15" spans="1:10" ht="15.5">
      <c r="A15" s="114">
        <v>7</v>
      </c>
      <c r="B15" s="115" t="s">
        <v>89</v>
      </c>
      <c r="C15" s="115" t="s">
        <v>57</v>
      </c>
      <c r="D15" s="248">
        <v>41286174.140000097</v>
      </c>
      <c r="E15" s="248">
        <v>35777279.193999998</v>
      </c>
      <c r="F15" s="249">
        <v>4562970.8200000096</v>
      </c>
      <c r="G15" s="247">
        <v>31214308.373999991</v>
      </c>
      <c r="H15" s="301">
        <f t="shared" si="1"/>
        <v>1.5194322636488895</v>
      </c>
    </row>
    <row r="16" spans="1:10" ht="15.5">
      <c r="A16" s="114">
        <v>8</v>
      </c>
      <c r="B16" s="115" t="s">
        <v>90</v>
      </c>
      <c r="C16" s="115" t="s">
        <v>2</v>
      </c>
      <c r="D16" s="248">
        <v>29848876.120000001</v>
      </c>
      <c r="E16" s="248">
        <v>27465278.188000001</v>
      </c>
      <c r="F16" s="249">
        <v>3606484.44</v>
      </c>
      <c r="G16" s="247">
        <v>23858793.748</v>
      </c>
      <c r="H16" s="301">
        <f t="shared" si="1"/>
        <v>1.161384726456141</v>
      </c>
    </row>
    <row r="17" spans="1:8" ht="15.5">
      <c r="A17" s="114">
        <v>9</v>
      </c>
      <c r="B17" s="115" t="s">
        <v>91</v>
      </c>
      <c r="C17" s="115" t="s">
        <v>3</v>
      </c>
      <c r="D17" s="248">
        <v>12009087.92</v>
      </c>
      <c r="E17" s="248">
        <v>11023727.528000001</v>
      </c>
      <c r="F17" s="249">
        <v>1492246.11</v>
      </c>
      <c r="G17" s="247">
        <v>9531481.4180000015</v>
      </c>
      <c r="H17" s="301">
        <f t="shared" si="1"/>
        <v>0.46396800510057884</v>
      </c>
    </row>
    <row r="18" spans="1:8" ht="15.5">
      <c r="A18" s="114">
        <v>10</v>
      </c>
      <c r="B18" s="115" t="s">
        <v>92</v>
      </c>
      <c r="C18" s="115" t="s">
        <v>80</v>
      </c>
      <c r="D18" s="248">
        <v>16911146.279999901</v>
      </c>
      <c r="E18" s="248">
        <v>15506769.461999901</v>
      </c>
      <c r="F18" s="249">
        <v>2249822.38</v>
      </c>
      <c r="G18" s="247">
        <v>13256947.081999902</v>
      </c>
      <c r="H18" s="301">
        <f t="shared" si="1"/>
        <v>0.64531409354098712</v>
      </c>
    </row>
    <row r="19" spans="1:8" ht="15.5">
      <c r="A19" s="114">
        <v>11</v>
      </c>
      <c r="B19" s="115" t="s">
        <v>93</v>
      </c>
      <c r="C19" s="115" t="s">
        <v>4</v>
      </c>
      <c r="D19" s="248">
        <v>42292366.9799999</v>
      </c>
      <c r="E19" s="248">
        <v>39213962.367999896</v>
      </c>
      <c r="F19" s="249">
        <v>3001898.93</v>
      </c>
      <c r="G19" s="247">
        <v>36212063.437999897</v>
      </c>
      <c r="H19" s="301">
        <f t="shared" si="1"/>
        <v>1.7627101283726614</v>
      </c>
    </row>
    <row r="20" spans="1:8" ht="15.5">
      <c r="A20" s="114">
        <v>12</v>
      </c>
      <c r="B20" s="115" t="s">
        <v>94</v>
      </c>
      <c r="C20" s="115" t="s">
        <v>5</v>
      </c>
      <c r="D20" s="248">
        <v>14753864.4</v>
      </c>
      <c r="E20" s="248">
        <v>13472548.655999999</v>
      </c>
      <c r="F20" s="249">
        <v>1836894.24</v>
      </c>
      <c r="G20" s="247">
        <v>11635654.415999999</v>
      </c>
      <c r="H20" s="301">
        <f t="shared" si="1"/>
        <v>0.56639373573515783</v>
      </c>
    </row>
    <row r="21" spans="1:8" ht="15.5">
      <c r="A21" s="114">
        <v>13</v>
      </c>
      <c r="B21" s="115" t="s">
        <v>95</v>
      </c>
      <c r="C21" s="115" t="s">
        <v>6</v>
      </c>
      <c r="D21" s="248">
        <v>44261728.859999798</v>
      </c>
      <c r="E21" s="248">
        <v>41067514.575999998</v>
      </c>
      <c r="F21" s="249">
        <v>5783095.02999999</v>
      </c>
      <c r="G21" s="247">
        <v>35284419.546000004</v>
      </c>
      <c r="H21" s="301">
        <f t="shared" si="1"/>
        <v>1.717554809158365</v>
      </c>
    </row>
    <row r="22" spans="1:8" ht="15.5">
      <c r="A22" s="114">
        <v>14</v>
      </c>
      <c r="B22" s="115" t="s">
        <v>96</v>
      </c>
      <c r="C22" s="115" t="s">
        <v>7</v>
      </c>
      <c r="D22" s="248">
        <v>45974185.990000099</v>
      </c>
      <c r="E22" s="248">
        <v>42009451.101999998</v>
      </c>
      <c r="F22" s="249">
        <v>5320691.4199999804</v>
      </c>
      <c r="G22" s="247">
        <v>36688759.682000019</v>
      </c>
      <c r="H22" s="301">
        <f t="shared" si="1"/>
        <v>1.7859144757000349</v>
      </c>
    </row>
    <row r="23" spans="1:8" ht="15.5">
      <c r="A23" s="114">
        <v>15</v>
      </c>
      <c r="B23" s="115" t="s">
        <v>97</v>
      </c>
      <c r="C23" s="115" t="s">
        <v>81</v>
      </c>
      <c r="D23" s="248">
        <v>31612781.98</v>
      </c>
      <c r="E23" s="248">
        <v>29188139.592000101</v>
      </c>
      <c r="F23" s="249">
        <v>3906908.75</v>
      </c>
      <c r="G23" s="247">
        <v>25281230.842000101</v>
      </c>
      <c r="H23" s="301">
        <f t="shared" si="1"/>
        <v>1.2306253063766937</v>
      </c>
    </row>
    <row r="24" spans="1:8" ht="15.5">
      <c r="A24" s="114">
        <v>16</v>
      </c>
      <c r="B24" s="115" t="s">
        <v>98</v>
      </c>
      <c r="C24" s="115" t="s">
        <v>8</v>
      </c>
      <c r="D24" s="248">
        <v>31005416.620000102</v>
      </c>
      <c r="E24" s="248">
        <v>28484883.7460001</v>
      </c>
      <c r="F24" s="249">
        <v>4005943.74000001</v>
      </c>
      <c r="G24" s="247">
        <v>24478940.00600009</v>
      </c>
      <c r="H24" s="301">
        <f t="shared" si="1"/>
        <v>1.1915718515814675</v>
      </c>
    </row>
    <row r="25" spans="1:8" ht="15.5">
      <c r="A25" s="114">
        <v>17</v>
      </c>
      <c r="B25" s="115" t="s">
        <v>99</v>
      </c>
      <c r="C25" s="115" t="s">
        <v>9</v>
      </c>
      <c r="D25" s="248">
        <v>17883561.949999999</v>
      </c>
      <c r="E25" s="248">
        <v>16582639.082</v>
      </c>
      <c r="F25" s="249">
        <v>2253429.9300000002</v>
      </c>
      <c r="G25" s="247">
        <v>14329209.152000001</v>
      </c>
      <c r="H25" s="301">
        <f t="shared" si="1"/>
        <v>0.69750905377281991</v>
      </c>
    </row>
    <row r="26" spans="1:8" ht="15.5">
      <c r="A26" s="114">
        <v>18</v>
      </c>
      <c r="B26" s="115" t="s">
        <v>100</v>
      </c>
      <c r="C26" s="115" t="s">
        <v>11</v>
      </c>
      <c r="D26" s="248">
        <v>37702630.5</v>
      </c>
      <c r="E26" s="248">
        <v>35169459.662000097</v>
      </c>
      <c r="F26" s="249">
        <v>4514987.2200000202</v>
      </c>
      <c r="G26" s="247">
        <v>30654472.442000076</v>
      </c>
      <c r="H26" s="301">
        <f t="shared" si="1"/>
        <v>1.4921808901044686</v>
      </c>
    </row>
    <row r="27" spans="1:8" ht="15.5">
      <c r="A27" s="114">
        <v>19</v>
      </c>
      <c r="B27" s="115" t="s">
        <v>101</v>
      </c>
      <c r="C27" s="115" t="s">
        <v>10</v>
      </c>
      <c r="D27" s="248">
        <v>37563130.039999902</v>
      </c>
      <c r="E27" s="248">
        <v>34730431.445999898</v>
      </c>
      <c r="F27" s="249">
        <v>4916254.4099999899</v>
      </c>
      <c r="G27" s="247">
        <v>29814177.035999909</v>
      </c>
      <c r="H27" s="301">
        <f t="shared" si="1"/>
        <v>1.451277470570878</v>
      </c>
    </row>
    <row r="28" spans="1:8" ht="15.5">
      <c r="A28" s="114">
        <v>20</v>
      </c>
      <c r="B28" s="115" t="s">
        <v>102</v>
      </c>
      <c r="C28" s="115" t="s">
        <v>12</v>
      </c>
      <c r="D28" s="248">
        <v>12861578.439999999</v>
      </c>
      <c r="E28" s="248">
        <v>11702265.642000001</v>
      </c>
      <c r="F28" s="249">
        <v>1658234.3200000101</v>
      </c>
      <c r="G28" s="247">
        <v>10044031.321999991</v>
      </c>
      <c r="H28" s="301">
        <f t="shared" si="1"/>
        <v>0.48891761639859543</v>
      </c>
    </row>
    <row r="29" spans="1:8" ht="15.5">
      <c r="A29" s="114">
        <v>21</v>
      </c>
      <c r="B29" s="115" t="s">
        <v>103</v>
      </c>
      <c r="C29" s="115" t="s">
        <v>13</v>
      </c>
      <c r="D29" s="248">
        <v>24194092.3699999</v>
      </c>
      <c r="E29" s="248">
        <v>22120159.847999901</v>
      </c>
      <c r="F29" s="249">
        <v>3207927.3599999901</v>
      </c>
      <c r="G29" s="247">
        <v>18912232.487999909</v>
      </c>
      <c r="H29" s="301">
        <f t="shared" si="1"/>
        <v>0.92059884446555118</v>
      </c>
    </row>
    <row r="30" spans="1:8" ht="15.5">
      <c r="A30" s="114">
        <v>22</v>
      </c>
      <c r="B30" s="115" t="s">
        <v>104</v>
      </c>
      <c r="C30" s="115" t="s">
        <v>14</v>
      </c>
      <c r="D30" s="248">
        <v>54455362.099999599</v>
      </c>
      <c r="E30" s="248">
        <v>50677331.983999901</v>
      </c>
      <c r="F30" s="249">
        <v>4364764.2399999602</v>
      </c>
      <c r="G30" s="247">
        <v>46312567.743999943</v>
      </c>
      <c r="H30" s="301">
        <f t="shared" si="1"/>
        <v>2.2543767044113716</v>
      </c>
    </row>
    <row r="31" spans="1:8" ht="15.5">
      <c r="A31" s="114">
        <v>23</v>
      </c>
      <c r="B31" s="115" t="s">
        <v>105</v>
      </c>
      <c r="C31" s="115" t="s">
        <v>15</v>
      </c>
      <c r="D31" s="248">
        <v>29538515.759999901</v>
      </c>
      <c r="E31" s="248">
        <v>26802569.783999801</v>
      </c>
      <c r="F31" s="249">
        <v>3747465.52</v>
      </c>
      <c r="G31" s="247">
        <v>23055104.263999801</v>
      </c>
      <c r="H31" s="301">
        <f t="shared" si="1"/>
        <v>1.1222631890729071</v>
      </c>
    </row>
    <row r="32" spans="1:8" ht="15.5">
      <c r="A32" s="114">
        <v>24</v>
      </c>
      <c r="B32" s="115" t="s">
        <v>106</v>
      </c>
      <c r="C32" s="115" t="s">
        <v>16</v>
      </c>
      <c r="D32" s="248">
        <v>9250426.0499999896</v>
      </c>
      <c r="E32" s="248">
        <v>8658562.5360000003</v>
      </c>
      <c r="F32" s="249">
        <v>1028117.09</v>
      </c>
      <c r="G32" s="247">
        <v>7630445.4460000005</v>
      </c>
      <c r="H32" s="301">
        <f t="shared" si="1"/>
        <v>0.37143046252219175</v>
      </c>
    </row>
    <row r="33" spans="1:8" ht="15.5">
      <c r="A33" s="114">
        <v>25</v>
      </c>
      <c r="B33" s="115" t="s">
        <v>107</v>
      </c>
      <c r="C33" s="115" t="s">
        <v>17</v>
      </c>
      <c r="D33" s="248">
        <v>15289263.92</v>
      </c>
      <c r="E33" s="248">
        <v>13936731.505999999</v>
      </c>
      <c r="F33" s="249">
        <v>2000551.66</v>
      </c>
      <c r="G33" s="247">
        <v>11936179.845999999</v>
      </c>
      <c r="H33" s="301">
        <f t="shared" si="1"/>
        <v>0.58102254086253025</v>
      </c>
    </row>
    <row r="34" spans="1:8" ht="15.5">
      <c r="A34" s="114">
        <v>26</v>
      </c>
      <c r="B34" s="115" t="s">
        <v>108</v>
      </c>
      <c r="C34" s="115" t="s">
        <v>18</v>
      </c>
      <c r="D34" s="248">
        <v>26564385.52</v>
      </c>
      <c r="E34" s="248">
        <v>24475149.682</v>
      </c>
      <c r="F34" s="249">
        <v>3252135.7499999902</v>
      </c>
      <c r="G34" s="247">
        <v>21223013.932000011</v>
      </c>
      <c r="H34" s="301">
        <f t="shared" si="1"/>
        <v>1.033081742955126</v>
      </c>
    </row>
    <row r="35" spans="1:8" ht="15.5">
      <c r="A35" s="114">
        <v>27</v>
      </c>
      <c r="B35" s="115" t="s">
        <v>109</v>
      </c>
      <c r="C35" s="115" t="s">
        <v>19</v>
      </c>
      <c r="D35" s="248">
        <v>80578569.3299997</v>
      </c>
      <c r="E35" s="248">
        <v>76598451.854000002</v>
      </c>
      <c r="F35" s="249">
        <v>5299828.1900000004</v>
      </c>
      <c r="G35" s="247">
        <v>71298623.664000005</v>
      </c>
      <c r="H35" s="301">
        <f t="shared" si="1"/>
        <v>3.47063365463123</v>
      </c>
    </row>
    <row r="36" spans="1:8" ht="15.5">
      <c r="A36" s="114">
        <v>28</v>
      </c>
      <c r="B36" s="115" t="s">
        <v>110</v>
      </c>
      <c r="C36" s="115" t="s">
        <v>20</v>
      </c>
      <c r="D36" s="248">
        <v>78845021.169999301</v>
      </c>
      <c r="E36" s="248">
        <v>72520960.9599998</v>
      </c>
      <c r="F36" s="249">
        <v>8049908.4399999799</v>
      </c>
      <c r="G36" s="247">
        <v>64471052.519999817</v>
      </c>
      <c r="H36" s="301">
        <f t="shared" si="1"/>
        <v>3.1382850485287448</v>
      </c>
    </row>
    <row r="37" spans="1:8" ht="15.5">
      <c r="A37" s="114">
        <v>29</v>
      </c>
      <c r="B37" s="115" t="s">
        <v>111</v>
      </c>
      <c r="C37" s="115" t="s">
        <v>21</v>
      </c>
      <c r="D37" s="248">
        <v>28751829.109999999</v>
      </c>
      <c r="E37" s="248">
        <v>26725666.126000099</v>
      </c>
      <c r="F37" s="249">
        <v>3071300.48</v>
      </c>
      <c r="G37" s="247">
        <v>23654365.646000098</v>
      </c>
      <c r="H37" s="301">
        <f t="shared" si="1"/>
        <v>1.1514336921402923</v>
      </c>
    </row>
    <row r="38" spans="1:8" ht="15.5">
      <c r="A38" s="114">
        <v>30</v>
      </c>
      <c r="B38" s="115" t="s">
        <v>112</v>
      </c>
      <c r="C38" s="115" t="s">
        <v>22</v>
      </c>
      <c r="D38" s="248">
        <v>12642948.6</v>
      </c>
      <c r="E38" s="248">
        <v>11768048.017999999</v>
      </c>
      <c r="F38" s="249">
        <v>1444278.88</v>
      </c>
      <c r="G38" s="247">
        <v>10323769.138</v>
      </c>
      <c r="H38" s="301">
        <f t="shared" si="1"/>
        <v>0.50253453393206637</v>
      </c>
    </row>
    <row r="39" spans="1:8" ht="15.5">
      <c r="A39" s="114">
        <v>31</v>
      </c>
      <c r="B39" s="115" t="s">
        <v>113</v>
      </c>
      <c r="C39" s="115" t="s">
        <v>23</v>
      </c>
      <c r="D39" s="248">
        <v>19376487.34</v>
      </c>
      <c r="E39" s="248">
        <v>17847978.165999901</v>
      </c>
      <c r="F39" s="249">
        <v>2929046.5800000099</v>
      </c>
      <c r="G39" s="247">
        <v>14918931.585999891</v>
      </c>
      <c r="H39" s="301">
        <f t="shared" si="1"/>
        <v>0.72621522538107341</v>
      </c>
    </row>
    <row r="40" spans="1:8" ht="15.5">
      <c r="A40" s="114">
        <v>32</v>
      </c>
      <c r="B40" s="115" t="s">
        <v>114</v>
      </c>
      <c r="C40" s="115" t="s">
        <v>24</v>
      </c>
      <c r="D40" s="248">
        <v>62334339.349999703</v>
      </c>
      <c r="E40" s="248">
        <v>58343820.597999997</v>
      </c>
      <c r="F40" s="249">
        <v>4592944.92</v>
      </c>
      <c r="G40" s="247">
        <v>53750875.677999996</v>
      </c>
      <c r="H40" s="301">
        <f t="shared" si="1"/>
        <v>2.6164544069335012</v>
      </c>
    </row>
    <row r="41" spans="1:8" ht="15.5">
      <c r="A41" s="114">
        <v>33</v>
      </c>
      <c r="B41" s="115" t="s">
        <v>115</v>
      </c>
      <c r="C41" s="115" t="s">
        <v>25</v>
      </c>
      <c r="D41" s="248">
        <v>34713608.829999998</v>
      </c>
      <c r="E41" s="248">
        <v>31759118.0519999</v>
      </c>
      <c r="F41" s="249">
        <v>3446644.8299999898</v>
      </c>
      <c r="G41" s="247">
        <v>28312473.22199991</v>
      </c>
      <c r="H41" s="301">
        <f t="shared" si="1"/>
        <v>1.3781783905561251</v>
      </c>
    </row>
    <row r="42" spans="1:8" ht="15.5">
      <c r="A42" s="114">
        <v>34</v>
      </c>
      <c r="B42" s="115" t="s">
        <v>116</v>
      </c>
      <c r="C42" s="115" t="s">
        <v>26</v>
      </c>
      <c r="D42" s="248">
        <v>27262764.640000001</v>
      </c>
      <c r="E42" s="248">
        <v>25286657.614</v>
      </c>
      <c r="F42" s="249">
        <v>3380936.68</v>
      </c>
      <c r="G42" s="247">
        <v>21905720.934</v>
      </c>
      <c r="H42" s="301">
        <f t="shared" si="1"/>
        <v>1.0663141642226057</v>
      </c>
    </row>
    <row r="43" spans="1:8" ht="15.5">
      <c r="A43" s="114">
        <v>35</v>
      </c>
      <c r="B43" s="115" t="s">
        <v>117</v>
      </c>
      <c r="C43" s="115" t="s">
        <v>27</v>
      </c>
      <c r="D43" s="248">
        <v>14866433.32</v>
      </c>
      <c r="E43" s="248">
        <v>13492811.187999999</v>
      </c>
      <c r="F43" s="249">
        <v>1283932.01</v>
      </c>
      <c r="G43" s="247">
        <v>12208879.177999999</v>
      </c>
      <c r="H43" s="301">
        <f t="shared" si="1"/>
        <v>0.59429684309443342</v>
      </c>
    </row>
    <row r="44" spans="1:8" ht="15.5">
      <c r="A44" s="114">
        <v>36</v>
      </c>
      <c r="B44" s="115" t="s">
        <v>118</v>
      </c>
      <c r="C44" s="115" t="s">
        <v>28</v>
      </c>
      <c r="D44" s="248">
        <v>44398917.7799998</v>
      </c>
      <c r="E44" s="248">
        <v>41171434.022</v>
      </c>
      <c r="F44" s="249">
        <v>4494275.6599999899</v>
      </c>
      <c r="G44" s="247">
        <v>36677158.362000011</v>
      </c>
      <c r="H44" s="301">
        <f t="shared" si="1"/>
        <v>1.7853497532753786</v>
      </c>
    </row>
    <row r="45" spans="1:8" ht="15.5">
      <c r="A45" s="114">
        <v>37</v>
      </c>
      <c r="B45" s="115" t="s">
        <v>119</v>
      </c>
      <c r="C45" s="115" t="s">
        <v>29</v>
      </c>
      <c r="D45" s="248">
        <v>18613614.32</v>
      </c>
      <c r="E45" s="248">
        <v>17074308.988000002</v>
      </c>
      <c r="F45" s="249">
        <v>2158594.91</v>
      </c>
      <c r="G45" s="247">
        <v>14915714.078000002</v>
      </c>
      <c r="H45" s="301">
        <f t="shared" si="1"/>
        <v>0.72605860536550215</v>
      </c>
    </row>
    <row r="46" spans="1:8" ht="15.5">
      <c r="A46" s="114">
        <v>38</v>
      </c>
      <c r="B46" s="115" t="s">
        <v>120</v>
      </c>
      <c r="C46" s="115" t="s">
        <v>30</v>
      </c>
      <c r="D46" s="248">
        <v>34486593.130000003</v>
      </c>
      <c r="E46" s="248">
        <v>31481620.978</v>
      </c>
      <c r="F46" s="249">
        <v>4520196.1100000003</v>
      </c>
      <c r="G46" s="247">
        <v>26961424.868000001</v>
      </c>
      <c r="H46" s="301">
        <f t="shared" si="1"/>
        <v>1.3124128309217142</v>
      </c>
    </row>
    <row r="47" spans="1:8" ht="15.5">
      <c r="A47" s="114">
        <v>39</v>
      </c>
      <c r="B47" s="115" t="s">
        <v>121</v>
      </c>
      <c r="C47" s="115" t="s">
        <v>31</v>
      </c>
      <c r="D47" s="248">
        <v>46982445.949999698</v>
      </c>
      <c r="E47" s="248">
        <v>43259218.567999899</v>
      </c>
      <c r="F47" s="249">
        <v>5882846.1499999696</v>
      </c>
      <c r="G47" s="247">
        <v>37376372.417999931</v>
      </c>
      <c r="H47" s="301">
        <f t="shared" si="1"/>
        <v>1.8193856954834724</v>
      </c>
    </row>
    <row r="48" spans="1:8" ht="15.5">
      <c r="A48" s="114">
        <v>40</v>
      </c>
      <c r="B48" s="115" t="s">
        <v>122</v>
      </c>
      <c r="C48" s="115" t="s">
        <v>32</v>
      </c>
      <c r="D48" s="248">
        <v>6823123.3600000096</v>
      </c>
      <c r="E48" s="248">
        <v>6232133.2840000102</v>
      </c>
      <c r="F48" s="249">
        <v>842462.74</v>
      </c>
      <c r="G48" s="247">
        <v>5389670.54400001</v>
      </c>
      <c r="H48" s="301">
        <f t="shared" si="1"/>
        <v>0.26235530247445482</v>
      </c>
    </row>
    <row r="49" spans="1:8" ht="15.5">
      <c r="A49" s="114">
        <v>41</v>
      </c>
      <c r="B49" s="115" t="s">
        <v>123</v>
      </c>
      <c r="C49" s="115" t="s">
        <v>82</v>
      </c>
      <c r="D49" s="248">
        <v>58750222.209999397</v>
      </c>
      <c r="E49" s="248">
        <v>53658521.753999598</v>
      </c>
      <c r="F49" s="249">
        <v>6582463.2500000298</v>
      </c>
      <c r="G49" s="247">
        <v>47076058.503999569</v>
      </c>
      <c r="H49" s="301">
        <f t="shared" si="1"/>
        <v>2.2915414712817954</v>
      </c>
    </row>
    <row r="50" spans="1:8" ht="15.5">
      <c r="A50" s="114">
        <v>42</v>
      </c>
      <c r="B50" s="115" t="s">
        <v>124</v>
      </c>
      <c r="C50" s="115" t="s">
        <v>33</v>
      </c>
      <c r="D50" s="248">
        <v>2239301.12</v>
      </c>
      <c r="E50" s="248">
        <v>2104044.2680000002</v>
      </c>
      <c r="F50" s="249">
        <v>298312.05</v>
      </c>
      <c r="G50" s="247">
        <v>1805732.2180000001</v>
      </c>
      <c r="H50" s="301">
        <f t="shared" si="1"/>
        <v>8.7898400908502247E-2</v>
      </c>
    </row>
    <row r="51" spans="1:8" ht="15.5">
      <c r="A51" s="116">
        <v>43</v>
      </c>
      <c r="B51" s="120" t="s">
        <v>125</v>
      </c>
      <c r="C51" s="120" t="s">
        <v>34</v>
      </c>
      <c r="D51" s="250">
        <v>11075411.91</v>
      </c>
      <c r="E51" s="250">
        <v>10056892.372</v>
      </c>
      <c r="F51" s="251">
        <v>1387195.87</v>
      </c>
      <c r="G51" s="247">
        <v>8669696.5020000003</v>
      </c>
      <c r="H51" s="301">
        <f t="shared" si="1"/>
        <v>0.42201853148074886</v>
      </c>
    </row>
    <row r="52" spans="1:8" ht="15">
      <c r="B52" s="280"/>
      <c r="C52" s="281" t="s">
        <v>35</v>
      </c>
      <c r="D52" s="282">
        <f>SUM(D9:D51)</f>
        <v>2721845329.0599966</v>
      </c>
      <c r="E52" s="282">
        <f t="shared" ref="E52:H52" si="2">SUM(E9:E51)</f>
        <v>2303911407.9099936</v>
      </c>
      <c r="F52" s="282">
        <f t="shared" si="2"/>
        <v>249571170.390001</v>
      </c>
      <c r="G52" s="282">
        <f>SUM(G9:G51)</f>
        <v>2054340237.5199924</v>
      </c>
      <c r="H52" s="121">
        <f t="shared" si="2"/>
        <v>100.00000000000001</v>
      </c>
    </row>
    <row r="53" spans="1:8" ht="31.5" customHeight="1">
      <c r="B53" s="463" t="s">
        <v>54</v>
      </c>
      <c r="C53" s="464"/>
      <c r="D53" s="464"/>
      <c r="E53" s="35">
        <f>D52-E52</f>
        <v>417933921.15000296</v>
      </c>
      <c r="F53" s="33"/>
      <c r="G53" s="63"/>
    </row>
    <row r="54" spans="1:8">
      <c r="G54" s="67"/>
    </row>
    <row r="55" spans="1:8" ht="42.75" customHeight="1">
      <c r="B55" s="458" t="s">
        <v>53</v>
      </c>
      <c r="C55" s="459"/>
      <c r="D55" s="459"/>
      <c r="E55" s="459"/>
      <c r="F55" s="459"/>
      <c r="G55" s="459"/>
      <c r="H55" s="459"/>
    </row>
    <row r="56" spans="1:8" ht="43.5" customHeight="1">
      <c r="B56" s="456"/>
      <c r="C56" s="457"/>
      <c r="D56" s="457"/>
      <c r="E56" s="457"/>
      <c r="F56" s="457"/>
      <c r="G56" s="457"/>
      <c r="H56" s="457"/>
    </row>
    <row r="57" spans="1:8" ht="15">
      <c r="D57" s="62"/>
      <c r="E57" s="62"/>
      <c r="F57" s="62"/>
      <c r="G57" s="60"/>
    </row>
    <row r="58" spans="1:8">
      <c r="D58" s="33"/>
      <c r="E58" s="33"/>
      <c r="F58" s="33"/>
      <c r="G58" s="33"/>
    </row>
    <row r="59" spans="1:8">
      <c r="D59" s="33"/>
      <c r="E59" s="33"/>
      <c r="F59" s="33"/>
      <c r="G59" s="33"/>
    </row>
  </sheetData>
  <sheetProtection formatCells="0" formatColumns="0" formatRows="0" insertColumns="0" insertRows="0" insertHyperlinks="0" deleteColumns="0" deleteRows="0"/>
  <mergeCells count="6">
    <mergeCell ref="B56:H56"/>
    <mergeCell ref="B55:H55"/>
    <mergeCell ref="D5:G5"/>
    <mergeCell ref="B53:D53"/>
    <mergeCell ref="A1:H1"/>
    <mergeCell ref="A3:G3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H51"/>
  <sheetViews>
    <sheetView zoomScaleNormal="100" workbookViewId="0">
      <selection activeCell="E21" sqref="E21"/>
    </sheetView>
  </sheetViews>
  <sheetFormatPr defaultRowHeight="14"/>
  <cols>
    <col min="1" max="1" width="8.36328125" style="1" customWidth="1"/>
    <col min="2" max="2" width="22.453125" style="1" customWidth="1"/>
    <col min="3" max="6" width="16.6328125" style="8" customWidth="1"/>
    <col min="7" max="7" width="6.08984375" customWidth="1"/>
    <col min="8" max="8" width="17.08984375" customWidth="1"/>
  </cols>
  <sheetData>
    <row r="1" spans="1:8" ht="28.25" customHeight="1">
      <c r="A1" s="468" t="s">
        <v>156</v>
      </c>
      <c r="B1" s="469"/>
      <c r="C1" s="469"/>
      <c r="D1" s="469"/>
      <c r="E1" s="469"/>
      <c r="F1" s="469"/>
      <c r="G1" s="469"/>
    </row>
    <row r="2" spans="1:8" ht="15" customHeight="1">
      <c r="B2" s="5"/>
      <c r="C2" s="20"/>
      <c r="D2" s="20"/>
      <c r="E2" s="20"/>
      <c r="F2" s="20"/>
      <c r="G2" s="38"/>
    </row>
    <row r="3" spans="1:8" ht="42">
      <c r="A3" s="27"/>
      <c r="B3" s="28" t="s">
        <v>1</v>
      </c>
      <c r="C3" s="28" t="s">
        <v>157</v>
      </c>
      <c r="D3" s="28" t="s">
        <v>50</v>
      </c>
      <c r="E3" s="28" t="s">
        <v>51</v>
      </c>
      <c r="F3" s="28" t="s">
        <v>52</v>
      </c>
      <c r="G3" s="32"/>
    </row>
    <row r="4" spans="1:8" ht="15.5">
      <c r="A4" s="78"/>
      <c r="B4" s="79" t="s">
        <v>35</v>
      </c>
      <c r="C4" s="80">
        <f>SUM(C5:C47)</f>
        <v>2058836</v>
      </c>
      <c r="D4" s="80">
        <f t="shared" ref="D4:F4" si="0">SUM(D5:D47)</f>
        <v>138808</v>
      </c>
      <c r="E4" s="80">
        <f t="shared" si="0"/>
        <v>241098</v>
      </c>
      <c r="F4" s="80">
        <f t="shared" si="0"/>
        <v>425339</v>
      </c>
      <c r="G4" s="30"/>
      <c r="H4" s="23"/>
    </row>
    <row r="5" spans="1:8" ht="15.5">
      <c r="A5" s="81">
        <v>1</v>
      </c>
      <c r="B5" s="108" t="s">
        <v>55</v>
      </c>
      <c r="C5" s="124">
        <v>88721</v>
      </c>
      <c r="D5" s="124">
        <v>5304</v>
      </c>
      <c r="E5" s="124">
        <v>10461</v>
      </c>
      <c r="F5" s="125">
        <v>20122</v>
      </c>
      <c r="G5" s="31"/>
      <c r="H5" s="23"/>
    </row>
    <row r="6" spans="1:8" ht="15.5">
      <c r="A6" s="57">
        <v>2</v>
      </c>
      <c r="B6" s="105" t="s">
        <v>58</v>
      </c>
      <c r="C6" s="7">
        <v>59794</v>
      </c>
      <c r="D6" s="7">
        <v>4604</v>
      </c>
      <c r="E6" s="7">
        <v>8090</v>
      </c>
      <c r="F6" s="21">
        <v>11673</v>
      </c>
      <c r="G6" s="31"/>
      <c r="H6" s="23"/>
    </row>
    <row r="7" spans="1:8" ht="15.5">
      <c r="A7" s="57">
        <v>3</v>
      </c>
      <c r="B7" s="104" t="s">
        <v>59</v>
      </c>
      <c r="C7" s="7">
        <v>59159</v>
      </c>
      <c r="D7" s="7">
        <v>3686</v>
      </c>
      <c r="E7" s="7">
        <v>6572</v>
      </c>
      <c r="F7" s="21">
        <v>12991</v>
      </c>
      <c r="G7" s="31"/>
      <c r="H7" s="23"/>
    </row>
    <row r="8" spans="1:8" ht="15.5">
      <c r="A8" s="57">
        <v>4</v>
      </c>
      <c r="B8" s="104" t="s">
        <v>60</v>
      </c>
      <c r="C8" s="7">
        <v>74961</v>
      </c>
      <c r="D8" s="7">
        <v>5405</v>
      </c>
      <c r="E8" s="7">
        <v>9218</v>
      </c>
      <c r="F8" s="21">
        <v>15681</v>
      </c>
      <c r="G8" s="31"/>
      <c r="H8" s="23"/>
    </row>
    <row r="9" spans="1:8" ht="15.5">
      <c r="A9" s="57">
        <v>5</v>
      </c>
      <c r="B9" s="104" t="s">
        <v>61</v>
      </c>
      <c r="C9" s="7">
        <v>29615</v>
      </c>
      <c r="D9" s="7">
        <v>1907</v>
      </c>
      <c r="E9" s="7">
        <v>3516</v>
      </c>
      <c r="F9" s="21">
        <v>6523</v>
      </c>
      <c r="G9" s="31"/>
      <c r="H9" s="23"/>
    </row>
    <row r="10" spans="1:8" ht="15.5">
      <c r="A10" s="57">
        <v>6</v>
      </c>
      <c r="B10" s="104" t="s">
        <v>56</v>
      </c>
      <c r="C10" s="7">
        <v>679115</v>
      </c>
      <c r="D10" s="7">
        <v>44411</v>
      </c>
      <c r="E10" s="7">
        <v>74638</v>
      </c>
      <c r="F10" s="21">
        <v>142981</v>
      </c>
      <c r="G10" s="31"/>
      <c r="H10" s="23"/>
    </row>
    <row r="11" spans="1:8" ht="15.5">
      <c r="A11" s="57">
        <v>7</v>
      </c>
      <c r="B11" s="104" t="s">
        <v>57</v>
      </c>
      <c r="C11" s="7">
        <v>36732</v>
      </c>
      <c r="D11" s="7">
        <v>2194</v>
      </c>
      <c r="E11" s="7">
        <v>4336</v>
      </c>
      <c r="F11" s="21">
        <v>8548</v>
      </c>
      <c r="G11" s="31"/>
      <c r="H11" s="23"/>
    </row>
    <row r="12" spans="1:8" ht="15.5">
      <c r="A12" s="57">
        <v>8</v>
      </c>
      <c r="B12" s="104" t="s">
        <v>2</v>
      </c>
      <c r="C12" s="7">
        <v>30546</v>
      </c>
      <c r="D12" s="7">
        <v>1856</v>
      </c>
      <c r="E12" s="7">
        <v>3269</v>
      </c>
      <c r="F12" s="21">
        <v>6894</v>
      </c>
      <c r="G12" s="31"/>
      <c r="H12" s="23"/>
    </row>
    <row r="13" spans="1:8" ht="15.5">
      <c r="A13" s="58">
        <v>9</v>
      </c>
      <c r="B13" s="105" t="s">
        <v>3</v>
      </c>
      <c r="C13" s="7">
        <v>14784</v>
      </c>
      <c r="D13" s="7">
        <v>812</v>
      </c>
      <c r="E13" s="7">
        <v>1579</v>
      </c>
      <c r="F13" s="21">
        <v>3273</v>
      </c>
      <c r="G13" s="31"/>
      <c r="H13" s="23"/>
    </row>
    <row r="14" spans="1:8" ht="15.5">
      <c r="A14" s="81">
        <v>10</v>
      </c>
      <c r="B14" s="104" t="s">
        <v>80</v>
      </c>
      <c r="C14" s="7">
        <v>27097</v>
      </c>
      <c r="D14" s="7">
        <v>1110</v>
      </c>
      <c r="E14" s="7">
        <v>2274</v>
      </c>
      <c r="F14" s="21">
        <v>6285</v>
      </c>
      <c r="G14" s="31"/>
      <c r="H14" s="23"/>
    </row>
    <row r="15" spans="1:8" ht="15.5">
      <c r="A15" s="57">
        <v>11</v>
      </c>
      <c r="B15" s="106" t="s">
        <v>4</v>
      </c>
      <c r="C15" s="7">
        <v>23988</v>
      </c>
      <c r="D15" s="7">
        <v>2120</v>
      </c>
      <c r="E15" s="7">
        <v>3685</v>
      </c>
      <c r="F15" s="21">
        <v>3745</v>
      </c>
      <c r="G15" s="31"/>
      <c r="H15" s="23"/>
    </row>
    <row r="16" spans="1:8" ht="15.5">
      <c r="A16" s="57">
        <v>12</v>
      </c>
      <c r="B16" s="106" t="s">
        <v>5</v>
      </c>
      <c r="C16" s="7">
        <v>19434</v>
      </c>
      <c r="D16" s="7">
        <v>1045</v>
      </c>
      <c r="E16" s="7">
        <v>1982</v>
      </c>
      <c r="F16" s="21">
        <v>4324</v>
      </c>
      <c r="G16" s="31"/>
      <c r="H16" s="23"/>
    </row>
    <row r="17" spans="1:8" ht="15.5">
      <c r="A17" s="57">
        <v>13</v>
      </c>
      <c r="B17" s="104" t="s">
        <v>6</v>
      </c>
      <c r="C17" s="7">
        <v>43810</v>
      </c>
      <c r="D17" s="7">
        <v>2940</v>
      </c>
      <c r="E17" s="7">
        <v>5293</v>
      </c>
      <c r="F17" s="21">
        <v>8783</v>
      </c>
      <c r="G17" s="31"/>
      <c r="H17" s="23"/>
    </row>
    <row r="18" spans="1:8" ht="15.5">
      <c r="A18" s="57">
        <v>14</v>
      </c>
      <c r="B18" s="104" t="s">
        <v>7</v>
      </c>
      <c r="C18" s="7">
        <v>44834</v>
      </c>
      <c r="D18" s="7">
        <v>3079</v>
      </c>
      <c r="E18" s="7">
        <v>5260</v>
      </c>
      <c r="F18" s="21">
        <v>9396</v>
      </c>
      <c r="G18" s="31"/>
      <c r="H18" s="23"/>
    </row>
    <row r="19" spans="1:8" ht="15.5">
      <c r="A19" s="57">
        <v>15</v>
      </c>
      <c r="B19" s="104" t="s">
        <v>81</v>
      </c>
      <c r="C19" s="7">
        <v>34845</v>
      </c>
      <c r="D19" s="7">
        <v>2174</v>
      </c>
      <c r="E19" s="7">
        <v>4035</v>
      </c>
      <c r="F19" s="21">
        <v>7830</v>
      </c>
      <c r="G19" s="31"/>
      <c r="H19" s="23"/>
    </row>
    <row r="20" spans="1:8" ht="15.5">
      <c r="A20" s="57">
        <v>16</v>
      </c>
      <c r="B20" s="104" t="s">
        <v>8</v>
      </c>
      <c r="C20" s="7">
        <v>29800</v>
      </c>
      <c r="D20" s="7">
        <v>1930</v>
      </c>
      <c r="E20" s="7">
        <v>3380</v>
      </c>
      <c r="F20" s="21">
        <v>6473</v>
      </c>
      <c r="G20" s="31"/>
      <c r="H20" s="23"/>
    </row>
    <row r="21" spans="1:8" ht="15.5">
      <c r="A21" s="57">
        <v>17</v>
      </c>
      <c r="B21" s="104" t="s">
        <v>9</v>
      </c>
      <c r="C21" s="7">
        <v>20323</v>
      </c>
      <c r="D21" s="7">
        <v>1253</v>
      </c>
      <c r="E21" s="7">
        <v>2206</v>
      </c>
      <c r="F21" s="21">
        <v>4308</v>
      </c>
      <c r="G21" s="31"/>
      <c r="H21" s="23"/>
    </row>
    <row r="22" spans="1:8" ht="15.5">
      <c r="A22" s="57">
        <v>18</v>
      </c>
      <c r="B22" s="104" t="s">
        <v>11</v>
      </c>
      <c r="C22" s="7">
        <v>34069</v>
      </c>
      <c r="D22" s="7">
        <v>2593</v>
      </c>
      <c r="E22" s="7">
        <v>4050</v>
      </c>
      <c r="F22" s="21">
        <v>6345</v>
      </c>
      <c r="G22" s="31"/>
      <c r="H22" s="23"/>
    </row>
    <row r="23" spans="1:8" ht="15.5">
      <c r="A23" s="57">
        <v>19</v>
      </c>
      <c r="B23" s="104" t="s">
        <v>10</v>
      </c>
      <c r="C23" s="7">
        <v>42151</v>
      </c>
      <c r="D23" s="7">
        <v>2698</v>
      </c>
      <c r="E23" s="7">
        <v>4831</v>
      </c>
      <c r="F23" s="21">
        <v>8934</v>
      </c>
      <c r="G23" s="31"/>
      <c r="H23" s="23"/>
    </row>
    <row r="24" spans="1:8" ht="15.5">
      <c r="A24" s="57">
        <v>20</v>
      </c>
      <c r="B24" s="109" t="s">
        <v>12</v>
      </c>
      <c r="C24" s="7">
        <v>22479</v>
      </c>
      <c r="D24" s="7">
        <v>915</v>
      </c>
      <c r="E24" s="7">
        <v>2063</v>
      </c>
      <c r="F24" s="21">
        <v>5550</v>
      </c>
      <c r="G24" s="31"/>
      <c r="H24" s="23"/>
    </row>
    <row r="25" spans="1:8" ht="15.5">
      <c r="A25" s="57">
        <v>21</v>
      </c>
      <c r="B25" s="104" t="s">
        <v>13</v>
      </c>
      <c r="C25" s="7">
        <v>28928</v>
      </c>
      <c r="D25" s="7">
        <v>1867</v>
      </c>
      <c r="E25" s="7">
        <v>3357</v>
      </c>
      <c r="F25" s="21">
        <v>6193</v>
      </c>
      <c r="G25" s="31"/>
      <c r="H25" s="23"/>
    </row>
    <row r="26" spans="1:8" ht="15.5">
      <c r="A26" s="57">
        <v>22</v>
      </c>
      <c r="B26" s="104" t="s">
        <v>14</v>
      </c>
      <c r="C26" s="7">
        <v>32635</v>
      </c>
      <c r="D26" s="7">
        <v>3240</v>
      </c>
      <c r="E26" s="7">
        <v>4987</v>
      </c>
      <c r="F26" s="21">
        <v>4947</v>
      </c>
      <c r="G26" s="31"/>
      <c r="H26" s="23"/>
    </row>
    <row r="27" spans="1:8" ht="15.5">
      <c r="A27" s="57">
        <v>23</v>
      </c>
      <c r="B27" s="104" t="s">
        <v>15</v>
      </c>
      <c r="C27" s="7">
        <v>29611</v>
      </c>
      <c r="D27" s="7">
        <v>1599</v>
      </c>
      <c r="E27" s="7">
        <v>3134</v>
      </c>
      <c r="F27" s="21">
        <v>6712</v>
      </c>
      <c r="G27" s="31"/>
      <c r="H27" s="23"/>
    </row>
    <row r="28" spans="1:8" ht="15.5">
      <c r="A28" s="57">
        <v>24</v>
      </c>
      <c r="B28" s="104" t="s">
        <v>16</v>
      </c>
      <c r="C28" s="7">
        <v>11255</v>
      </c>
      <c r="D28" s="7">
        <v>643</v>
      </c>
      <c r="E28" s="7">
        <v>1207</v>
      </c>
      <c r="F28" s="21">
        <v>2637</v>
      </c>
      <c r="G28" s="31"/>
      <c r="H28" s="23"/>
    </row>
    <row r="29" spans="1:8" ht="15.5">
      <c r="A29" s="57">
        <v>25</v>
      </c>
      <c r="B29" s="104" t="s">
        <v>17</v>
      </c>
      <c r="C29" s="7">
        <v>24495</v>
      </c>
      <c r="D29" s="7">
        <v>1205</v>
      </c>
      <c r="E29" s="7">
        <v>2441</v>
      </c>
      <c r="F29" s="21">
        <v>5272</v>
      </c>
      <c r="G29" s="31"/>
      <c r="H29" s="23"/>
    </row>
    <row r="30" spans="1:8" ht="15.5">
      <c r="A30" s="57">
        <v>26</v>
      </c>
      <c r="B30" s="104" t="s">
        <v>18</v>
      </c>
      <c r="C30" s="7">
        <v>29623</v>
      </c>
      <c r="D30" s="7">
        <v>1704</v>
      </c>
      <c r="E30" s="7">
        <v>3186</v>
      </c>
      <c r="F30" s="21">
        <v>6697</v>
      </c>
      <c r="G30" s="31"/>
      <c r="H30" s="23"/>
    </row>
    <row r="31" spans="1:8" ht="15.5">
      <c r="A31" s="57">
        <v>27</v>
      </c>
      <c r="B31" s="109" t="s">
        <v>19</v>
      </c>
      <c r="C31" s="7">
        <v>40332</v>
      </c>
      <c r="D31" s="7">
        <v>4575</v>
      </c>
      <c r="E31" s="7">
        <v>7219</v>
      </c>
      <c r="F31" s="21">
        <v>3924</v>
      </c>
      <c r="G31" s="31"/>
      <c r="H31" s="23"/>
    </row>
    <row r="32" spans="1:8" ht="15.5">
      <c r="A32" s="57">
        <v>28</v>
      </c>
      <c r="B32" s="109" t="s">
        <v>20</v>
      </c>
      <c r="C32" s="7">
        <v>61708</v>
      </c>
      <c r="D32" s="7">
        <v>4720</v>
      </c>
      <c r="E32" s="7">
        <v>8179</v>
      </c>
      <c r="F32" s="21">
        <v>12301</v>
      </c>
      <c r="G32" s="31"/>
      <c r="H32" s="23"/>
    </row>
    <row r="33" spans="1:8" ht="15.5">
      <c r="A33" s="57">
        <v>29</v>
      </c>
      <c r="B33" s="104" t="s">
        <v>21</v>
      </c>
      <c r="C33" s="7">
        <v>21587</v>
      </c>
      <c r="D33" s="7">
        <v>1573</v>
      </c>
      <c r="E33" s="7">
        <v>2665</v>
      </c>
      <c r="F33" s="21">
        <v>4003</v>
      </c>
      <c r="G33" s="31"/>
      <c r="H33" s="23"/>
    </row>
    <row r="34" spans="1:8" ht="15.5">
      <c r="A34" s="57">
        <v>30</v>
      </c>
      <c r="B34" s="109" t="s">
        <v>22</v>
      </c>
      <c r="C34" s="7">
        <v>17059</v>
      </c>
      <c r="D34" s="7">
        <v>932</v>
      </c>
      <c r="E34" s="7">
        <v>1692</v>
      </c>
      <c r="F34" s="21">
        <v>3827</v>
      </c>
      <c r="G34" s="31"/>
      <c r="H34" s="23"/>
    </row>
    <row r="35" spans="1:8" ht="15.5">
      <c r="A35" s="57">
        <v>31</v>
      </c>
      <c r="B35" s="109" t="s">
        <v>23</v>
      </c>
      <c r="C35" s="7">
        <v>30774</v>
      </c>
      <c r="D35" s="7">
        <v>1697</v>
      </c>
      <c r="E35" s="7">
        <v>3160</v>
      </c>
      <c r="F35" s="21">
        <v>6113</v>
      </c>
      <c r="G35" s="31"/>
      <c r="H35" s="23"/>
    </row>
    <row r="36" spans="1:8" ht="15.5">
      <c r="A36" s="57">
        <v>32</v>
      </c>
      <c r="B36" s="109" t="s">
        <v>24</v>
      </c>
      <c r="C36" s="7">
        <v>36681</v>
      </c>
      <c r="D36" s="7">
        <v>3251</v>
      </c>
      <c r="E36" s="7">
        <v>5386</v>
      </c>
      <c r="F36" s="21">
        <v>5323</v>
      </c>
      <c r="G36" s="31"/>
      <c r="H36" s="23"/>
    </row>
    <row r="37" spans="1:8" ht="15.5">
      <c r="A37" s="57">
        <v>33</v>
      </c>
      <c r="B37" s="109" t="s">
        <v>25</v>
      </c>
      <c r="C37" s="7">
        <v>24742</v>
      </c>
      <c r="D37" s="7">
        <v>1974</v>
      </c>
      <c r="E37" s="7">
        <v>3278</v>
      </c>
      <c r="F37" s="21">
        <v>4405</v>
      </c>
      <c r="G37" s="31"/>
      <c r="H37" s="23"/>
    </row>
    <row r="38" spans="1:8" ht="15.5">
      <c r="A38" s="57">
        <v>34</v>
      </c>
      <c r="B38" s="109" t="s">
        <v>26</v>
      </c>
      <c r="C38" s="7">
        <v>28987</v>
      </c>
      <c r="D38" s="7">
        <v>1960</v>
      </c>
      <c r="E38" s="7">
        <v>3347</v>
      </c>
      <c r="F38" s="21">
        <v>5974</v>
      </c>
      <c r="G38" s="31"/>
      <c r="H38" s="65"/>
    </row>
    <row r="39" spans="1:8" ht="15.5">
      <c r="A39" s="57">
        <v>35</v>
      </c>
      <c r="B39" s="109" t="s">
        <v>27</v>
      </c>
      <c r="C39" s="7">
        <v>10703</v>
      </c>
      <c r="D39" s="7">
        <v>636</v>
      </c>
      <c r="E39" s="7">
        <v>1085</v>
      </c>
      <c r="F39" s="21">
        <v>2246</v>
      </c>
      <c r="G39" s="31"/>
      <c r="H39" s="23"/>
    </row>
    <row r="40" spans="1:8" ht="15.5">
      <c r="A40" s="57">
        <v>36</v>
      </c>
      <c r="B40" s="109" t="s">
        <v>28</v>
      </c>
      <c r="C40" s="7">
        <v>32973</v>
      </c>
      <c r="D40" s="7">
        <v>2795</v>
      </c>
      <c r="E40" s="7">
        <v>4595</v>
      </c>
      <c r="F40" s="21">
        <v>5906</v>
      </c>
      <c r="G40" s="31"/>
      <c r="H40" s="23"/>
    </row>
    <row r="41" spans="1:8" ht="15.5">
      <c r="A41" s="57">
        <v>37</v>
      </c>
      <c r="B41" s="104" t="s">
        <v>29</v>
      </c>
      <c r="C41" s="7">
        <v>18880</v>
      </c>
      <c r="D41" s="7">
        <v>1317</v>
      </c>
      <c r="E41" s="7">
        <v>2230</v>
      </c>
      <c r="F41" s="21">
        <v>3904</v>
      </c>
      <c r="G41" s="31"/>
      <c r="H41" s="23"/>
    </row>
    <row r="42" spans="1:8" ht="15.5">
      <c r="A42" s="57">
        <v>38</v>
      </c>
      <c r="B42" s="104" t="s">
        <v>30</v>
      </c>
      <c r="C42" s="7">
        <v>37663</v>
      </c>
      <c r="D42" s="7">
        <v>2442</v>
      </c>
      <c r="E42" s="7">
        <v>4238</v>
      </c>
      <c r="F42" s="21">
        <v>8227</v>
      </c>
      <c r="G42" s="31"/>
      <c r="H42" s="23"/>
    </row>
    <row r="43" spans="1:8" ht="15.5">
      <c r="A43" s="57">
        <v>39</v>
      </c>
      <c r="B43" s="104" t="s">
        <v>31</v>
      </c>
      <c r="C43" s="7">
        <v>47114</v>
      </c>
      <c r="D43" s="7">
        <v>3329</v>
      </c>
      <c r="E43" s="7">
        <v>5845</v>
      </c>
      <c r="F43" s="21">
        <v>9489</v>
      </c>
      <c r="G43" s="31"/>
      <c r="H43" s="23"/>
    </row>
    <row r="44" spans="1:8" ht="15.5">
      <c r="A44" s="57">
        <v>40</v>
      </c>
      <c r="B44" s="104" t="s">
        <v>32</v>
      </c>
      <c r="C44" s="7">
        <v>8504</v>
      </c>
      <c r="D44" s="7">
        <v>508</v>
      </c>
      <c r="E44" s="7">
        <v>933</v>
      </c>
      <c r="F44" s="21">
        <v>2096</v>
      </c>
      <c r="G44" s="31"/>
      <c r="H44" s="23"/>
    </row>
    <row r="45" spans="1:8" ht="15.5">
      <c r="A45" s="57">
        <v>41</v>
      </c>
      <c r="B45" s="104" t="s">
        <v>82</v>
      </c>
      <c r="C45" s="7">
        <v>53962</v>
      </c>
      <c r="D45" s="7">
        <v>3979</v>
      </c>
      <c r="E45" s="7">
        <v>6513</v>
      </c>
      <c r="F45" s="21">
        <v>11405</v>
      </c>
      <c r="G45" s="31"/>
      <c r="H45" s="23"/>
    </row>
    <row r="46" spans="1:8" ht="15.5">
      <c r="A46" s="57">
        <v>42</v>
      </c>
      <c r="B46" s="104" t="s">
        <v>33</v>
      </c>
      <c r="C46" s="7">
        <v>3138</v>
      </c>
      <c r="D46" s="7">
        <v>156</v>
      </c>
      <c r="E46" s="7">
        <v>331</v>
      </c>
      <c r="F46" s="21">
        <v>704</v>
      </c>
      <c r="G46" s="31"/>
      <c r="H46" s="65"/>
    </row>
    <row r="47" spans="1:8" ht="15.5">
      <c r="A47" s="58">
        <v>43</v>
      </c>
      <c r="B47" s="107" t="s">
        <v>34</v>
      </c>
      <c r="C47" s="82">
        <v>11225</v>
      </c>
      <c r="D47" s="82">
        <v>670</v>
      </c>
      <c r="E47" s="82">
        <v>1352</v>
      </c>
      <c r="F47" s="83">
        <v>2375</v>
      </c>
      <c r="G47" s="31"/>
      <c r="H47" s="23"/>
    </row>
    <row r="48" spans="1:8" ht="15">
      <c r="F48" s="9"/>
    </row>
    <row r="49" spans="3:6">
      <c r="C49"/>
      <c r="D49"/>
      <c r="E49"/>
      <c r="F49"/>
    </row>
    <row r="50" spans="3:6">
      <c r="C50" s="14"/>
      <c r="D50" s="14"/>
      <c r="E50" s="14"/>
      <c r="F50" s="14"/>
    </row>
    <row r="51" spans="3:6">
      <c r="D51" s="14"/>
      <c r="E51" s="14"/>
    </row>
  </sheetData>
  <sheetProtection formatCells="0" formatColumns="0" formatRows="0" insertColumns="0" insertRows="0" insertHyperlinks="0" deleteColumns="0" deleteRows="0"/>
  <sortState xmlns:xlrd2="http://schemas.microsoft.com/office/spreadsheetml/2017/richdata2" ref="B6:F47">
    <sortCondition descending="1" ref="C6:C47"/>
  </sortState>
  <mergeCells count="1">
    <mergeCell ref="A1:G1"/>
  </mergeCell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F8E1259223684197F4711536F77378" ma:contentTypeVersion="10" ma:contentTypeDescription="Izveidot jaunu dokumentu." ma:contentTypeScope="" ma:versionID="e8898c08c9eea2d7acbf5aa42b732f96">
  <xsd:schema xmlns:xsd="http://www.w3.org/2001/XMLSchema" xmlns:xs="http://www.w3.org/2001/XMLSchema" xmlns:p="http://schemas.microsoft.com/office/2006/metadata/properties" xmlns:ns3="a583db39-fa40-438b-9c29-3c13b5286058" xmlns:ns4="11a02d51-2471-43a4-9bf6-41372602d445" targetNamespace="http://schemas.microsoft.com/office/2006/metadata/properties" ma:root="true" ma:fieldsID="1554315614f485884eeb593bd9c72f42" ns3:_="" ns4:_="">
    <xsd:import namespace="a583db39-fa40-438b-9c29-3c13b5286058"/>
    <xsd:import namespace="11a02d51-2471-43a4-9bf6-41372602d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db39-fa40-438b-9c29-3c13b52860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02d51-2471-43a4-9bf6-41372602d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D8405-A143-4E54-9724-4DACB599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3db39-fa40-438b-9c29-3c13b5286058"/>
    <ds:schemaRef ds:uri="11a02d51-2471-43a4-9bf6-41372602d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14B04F-0FDE-4ECB-8A25-8C3E07A4177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a583db39-fa40-438b-9c29-3c13b5286058"/>
    <ds:schemaRef ds:uri="http://purl.org/dc/elements/1.1/"/>
    <ds:schemaRef ds:uri="http://purl.org/dc/dcmitype/"/>
    <ds:schemaRef ds:uri="http://schemas.openxmlformats.org/package/2006/metadata/core-properties"/>
    <ds:schemaRef ds:uri="11a02d51-2471-43a4-9bf6-41372602d445"/>
  </ds:schemaRefs>
</ds:datastoreItem>
</file>

<file path=customXml/itemProps3.xml><?xml version="1.0" encoding="utf-8"?>
<ds:datastoreItem xmlns:ds="http://schemas.openxmlformats.org/officeDocument/2006/customXml" ds:itemID="{D9F20D58-F867-4FC2-9B24-EF15FEC95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PFI_2024</vt:lpstr>
      <vt:lpstr>PFI_2024_izverstais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Liene Užule</cp:lastModifiedBy>
  <cp:revision/>
  <cp:lastPrinted>2023-10-18T11:13:17Z</cp:lastPrinted>
  <dcterms:created xsi:type="dcterms:W3CDTF">2009-10-28T13:46:16Z</dcterms:created>
  <dcterms:modified xsi:type="dcterms:W3CDTF">2023-10-26T09:46:00Z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0x010100B5F8E1259223684197F4711536F77378</vt:lpwstr>
  </property>
</Properties>
</file>